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1130" tabRatio="796" firstSheet="56" activeTab="62"/>
  </bookViews>
  <sheets>
    <sheet name="Altas IAE Act. Emp. Agr." sheetId="7" r:id="rId1"/>
    <sheet name="Altas IAE Act. Emp. Industria" sheetId="6" r:id="rId2"/>
    <sheet name="Altas IAE Act. Emp. Constr." sheetId="4" r:id="rId3"/>
    <sheet name="Altas IAE Act. Emp. Comercio" sheetId="19" r:id="rId4"/>
    <sheet name="Altas IAE Act. Emp. Serv." sheetId="8" r:id="rId5"/>
    <sheet name="Altas IAE Act. Prof. Agr." sheetId="11" r:id="rId6"/>
    <sheet name="Altas IAE Act. Prof. Indust" sheetId="10" r:id="rId7"/>
    <sheet name="Altas IAE Act. PRof. Constr." sheetId="12" r:id="rId8"/>
    <sheet name="Altas IAE Act. Prof. Comercio" sheetId="20" r:id="rId9"/>
    <sheet name="Altas IAE Act. Prof. Serv." sheetId="9" r:id="rId10"/>
    <sheet name="Altas IAE Agricultura" sheetId="14" r:id="rId11"/>
    <sheet name="Altas IAE Industria" sheetId="15" r:id="rId12"/>
    <sheet name="Altas IAE Construcción" sheetId="13" r:id="rId13"/>
    <sheet name="Altas IAE Comercio y Hostelería" sheetId="18" r:id="rId14"/>
    <sheet name="Altas IAE Servicios" sheetId="17" r:id="rId15"/>
    <sheet name="Total Altas IAE" sheetId="16" r:id="rId16"/>
    <sheet name="Establec. Indust. Extractiva" sheetId="22" r:id="rId17"/>
    <sheet name="Establec. Indust. Manufacturera" sheetId="23" r:id="rId18"/>
    <sheet name="Estab.Energ. Elect., gas y agua" sheetId="24" r:id="rId19"/>
    <sheet name="Establec. Suministro de agua" sheetId="25" r:id="rId20"/>
    <sheet name="Establec. Industria" sheetId="27" r:id="rId21"/>
    <sheet name="Establec. Construcción" sheetId="26" r:id="rId22"/>
    <sheet name="Establec. Comercio" sheetId="28" r:id="rId23"/>
    <sheet name="Establec. Transporte" sheetId="29" r:id="rId24"/>
    <sheet name="Establec. Hostelería" sheetId="30" r:id="rId25"/>
    <sheet name="Est. Información y Comunicación" sheetId="31" r:id="rId26"/>
    <sheet name="Estab.Intermediación Financiera" sheetId="32" r:id="rId27"/>
    <sheet name="Establec. Act. Inmobiliarias" sheetId="33" r:id="rId28"/>
    <sheet name="Estab.Actividades profesionales" sheetId="34" r:id="rId29"/>
    <sheet name="Est.Actividades Administrativas" sheetId="35" r:id="rId30"/>
    <sheet name="Establec. Educación" sheetId="36" r:id="rId31"/>
    <sheet name="Estab. Act. Sanitarias y Veter" sheetId="37" r:id="rId32"/>
    <sheet name="Estab.Actividades Artísticas" sheetId="38" r:id="rId33"/>
    <sheet name="Estab. Otras Act. Sociales" sheetId="39" r:id="rId34"/>
    <sheet name="Estab.Otros Servicios" sheetId="40" r:id="rId35"/>
    <sheet name="Establec. Hogar" sheetId="41" r:id="rId36"/>
    <sheet name="Establec. Serv. Sanitarios, etc" sheetId="65" r:id="rId37"/>
    <sheet name="Establec. Servicios" sheetId="42" r:id="rId38"/>
    <sheet name="% Establec. Servicios" sheetId="43" r:id="rId39"/>
    <sheet name="Nº Establ. TOTALES" sheetId="44" r:id="rId40"/>
    <sheet name="Licencias apertura 2007" sheetId="45" r:id="rId41"/>
    <sheet name="Licencias apertura 2008" sheetId="46" r:id="rId42"/>
    <sheet name="Licencias apertura 2009" sheetId="47" r:id="rId43"/>
    <sheet name="Licencias  apertura 2010" sheetId="48" r:id="rId44"/>
    <sheet name="Licencias apertura 2011" sheetId="49" r:id="rId45"/>
    <sheet name="Licencias apertura 2012" sheetId="50" r:id="rId46"/>
    <sheet name="Licencias apertura 2013" sheetId="51" r:id="rId47"/>
    <sheet name="Licencias apertura 2014" sheetId="52" r:id="rId48"/>
    <sheet name="Licencias apertura 2015" sheetId="62" r:id="rId49"/>
    <sheet name="Licencias apertura 2016" sheetId="63" r:id="rId50"/>
    <sheet name="Licencias apertura 2017" sheetId="66" r:id="rId51"/>
    <sheet name="Licencias apertura 2019" sheetId="67" r:id="rId52"/>
    <sheet name="Licencias apertura 2020" sheetId="68" r:id="rId53"/>
    <sheet name="Licencias apertura 2021" sheetId="69" r:id="rId54"/>
    <sheet name="Licencias apertura 2022" sheetId="70" r:id="rId55"/>
    <sheet name="Lic. Comercio Mayor Alimentario" sheetId="53" r:id="rId56"/>
    <sheet name="Lic. Comercio Mayor No Aliment." sheetId="54" r:id="rId57"/>
    <sheet name="Lic. Comercio Menor Alimentario" sheetId="55" r:id="rId58"/>
    <sheet name="Lic. Comercio Menor No Aliment." sheetId="56" r:id="rId59"/>
    <sheet name="Lic. Ind. No Alimentaria" sheetId="57" r:id="rId60"/>
    <sheet name="Lic. Ind. Alimentaria" sheetId="58" r:id="rId61"/>
    <sheet name="Frutas y verduras" sheetId="59" r:id="rId62"/>
    <sheet name="Pescado" sheetId="60" r:id="rId6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5" i="60" l="1"/>
  <c r="E255" i="60"/>
  <c r="F255" i="59"/>
  <c r="F254" i="60"/>
  <c r="E254" i="60"/>
  <c r="F254" i="59"/>
  <c r="F253" i="60"/>
  <c r="E253" i="60"/>
  <c r="F253" i="59"/>
  <c r="F252" i="60"/>
  <c r="E252" i="60"/>
  <c r="F252" i="59"/>
  <c r="E237" i="60" l="1"/>
  <c r="E238" i="60"/>
  <c r="E239" i="60"/>
  <c r="F251" i="60"/>
  <c r="E251" i="60"/>
  <c r="F251" i="59"/>
  <c r="F250" i="60" l="1"/>
  <c r="E250" i="60"/>
  <c r="F250" i="59"/>
  <c r="F249" i="60"/>
  <c r="E249" i="60"/>
  <c r="F249" i="59"/>
  <c r="AT23" i="56" l="1"/>
  <c r="N23" i="55"/>
  <c r="V23" i="54"/>
  <c r="Q23" i="53"/>
  <c r="M22" i="70"/>
  <c r="L22" i="70"/>
  <c r="K22" i="70"/>
  <c r="J22" i="70"/>
  <c r="I22" i="70"/>
  <c r="H22" i="70"/>
  <c r="G22" i="70"/>
  <c r="F22" i="70"/>
  <c r="E22" i="70"/>
  <c r="D22" i="70"/>
  <c r="C22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7" i="70"/>
  <c r="N6" i="70"/>
  <c r="N5" i="70"/>
  <c r="N22" i="70" l="1"/>
  <c r="F248" i="60"/>
  <c r="E248" i="60"/>
  <c r="F248" i="59"/>
  <c r="F247" i="60"/>
  <c r="E247" i="60"/>
  <c r="F247" i="59"/>
  <c r="F246" i="60"/>
  <c r="E246" i="60"/>
  <c r="F246" i="59"/>
  <c r="C29" i="43" l="1"/>
  <c r="D29" i="43"/>
  <c r="E29" i="43"/>
  <c r="F29" i="43"/>
  <c r="G29" i="43"/>
  <c r="H29" i="43"/>
  <c r="I29" i="43"/>
  <c r="J29" i="43"/>
  <c r="K29" i="43"/>
  <c r="L29" i="43"/>
  <c r="M29" i="43"/>
  <c r="N29" i="43"/>
  <c r="O29" i="43"/>
  <c r="P29" i="43"/>
  <c r="Q29" i="43"/>
  <c r="R29" i="43"/>
  <c r="S29" i="43"/>
  <c r="T29" i="43"/>
  <c r="U29" i="43"/>
  <c r="F245" i="60" l="1"/>
  <c r="E245" i="60"/>
  <c r="F245" i="59"/>
  <c r="F244" i="60"/>
  <c r="E244" i="60"/>
  <c r="F244" i="59"/>
  <c r="F243" i="60"/>
  <c r="E243" i="60"/>
  <c r="F243" i="59"/>
  <c r="F242" i="60" l="1"/>
  <c r="E242" i="60"/>
  <c r="F242" i="59"/>
  <c r="F241" i="60"/>
  <c r="E241" i="60"/>
  <c r="F241" i="59"/>
  <c r="F240" i="60"/>
  <c r="E240" i="60"/>
  <c r="F240" i="59"/>
  <c r="F239" i="60" l="1"/>
  <c r="F239" i="59"/>
  <c r="F238" i="59"/>
  <c r="F237" i="60"/>
  <c r="F238" i="60"/>
  <c r="F237" i="59"/>
  <c r="Y22" i="58"/>
  <c r="AB22" i="57"/>
  <c r="AT22" i="56"/>
  <c r="N22" i="55"/>
  <c r="V22" i="54"/>
  <c r="Q22" i="53"/>
  <c r="M22" i="69" l="1"/>
  <c r="L22" i="69"/>
  <c r="K22" i="69"/>
  <c r="J22" i="69"/>
  <c r="I22" i="69"/>
  <c r="H22" i="69"/>
  <c r="G22" i="69"/>
  <c r="F22" i="69"/>
  <c r="E22" i="69"/>
  <c r="D22" i="69"/>
  <c r="C22" i="69"/>
  <c r="N20" i="69"/>
  <c r="N19" i="69"/>
  <c r="N18" i="69"/>
  <c r="N17" i="69"/>
  <c r="N16" i="69"/>
  <c r="N15" i="69"/>
  <c r="N14" i="69"/>
  <c r="N13" i="69"/>
  <c r="N12" i="69"/>
  <c r="N11" i="69"/>
  <c r="N10" i="69"/>
  <c r="N9" i="69"/>
  <c r="N8" i="69"/>
  <c r="N7" i="69"/>
  <c r="N6" i="69"/>
  <c r="N5" i="69"/>
  <c r="N22" i="69" l="1"/>
  <c r="E236" i="60"/>
  <c r="F236" i="59"/>
  <c r="E235" i="60"/>
  <c r="F235" i="60" s="1"/>
  <c r="F235" i="59"/>
  <c r="F234" i="60"/>
  <c r="F236" i="60"/>
  <c r="E234" i="60"/>
  <c r="F234" i="59"/>
  <c r="E233" i="60" l="1"/>
  <c r="F233" i="59"/>
  <c r="E232" i="60"/>
  <c r="F232" i="59"/>
  <c r="E231" i="60"/>
  <c r="F231" i="60" s="1"/>
  <c r="F231" i="59"/>
  <c r="F230" i="60"/>
  <c r="F232" i="60"/>
  <c r="F233" i="60"/>
  <c r="E230" i="60"/>
  <c r="F230" i="59"/>
  <c r="C28" i="43" l="1"/>
  <c r="D28" i="43"/>
  <c r="E28" i="43"/>
  <c r="F28" i="43"/>
  <c r="G28" i="43"/>
  <c r="H28" i="43"/>
  <c r="I28" i="43"/>
  <c r="J28" i="43"/>
  <c r="K28" i="43"/>
  <c r="L28" i="43"/>
  <c r="M28" i="43"/>
  <c r="N28" i="43"/>
  <c r="O28" i="43"/>
  <c r="P28" i="43"/>
  <c r="Q28" i="43"/>
  <c r="R28" i="43"/>
  <c r="S28" i="43"/>
  <c r="T28" i="43"/>
  <c r="U28" i="43"/>
  <c r="E229" i="60" l="1"/>
  <c r="F229" i="59"/>
  <c r="E228" i="60"/>
  <c r="F228" i="59"/>
  <c r="E227" i="60"/>
  <c r="F227" i="59"/>
  <c r="E226" i="60"/>
  <c r="F226" i="59"/>
  <c r="F225" i="60"/>
  <c r="F226" i="60"/>
  <c r="F227" i="60"/>
  <c r="F228" i="60"/>
  <c r="F229" i="60"/>
  <c r="E225" i="60"/>
  <c r="F225" i="59"/>
  <c r="E224" i="60" l="1"/>
  <c r="F224" i="59"/>
  <c r="E223" i="60"/>
  <c r="F223" i="59"/>
  <c r="E222" i="60"/>
  <c r="F222" i="59"/>
  <c r="E221" i="60"/>
  <c r="F221" i="59"/>
  <c r="E220" i="60"/>
  <c r="F220" i="60"/>
  <c r="F221" i="60"/>
  <c r="F222" i="60"/>
  <c r="F223" i="60"/>
  <c r="F224" i="60"/>
  <c r="F220" i="59"/>
  <c r="Y21" i="58"/>
  <c r="AB21" i="57"/>
  <c r="AT21" i="56"/>
  <c r="N21" i="55"/>
  <c r="V21" i="54"/>
  <c r="Q21" i="53"/>
  <c r="N10" i="68"/>
  <c r="M22" i="68"/>
  <c r="L22" i="68"/>
  <c r="K22" i="68"/>
  <c r="J22" i="68"/>
  <c r="I22" i="68"/>
  <c r="H22" i="68"/>
  <c r="G22" i="68"/>
  <c r="F22" i="68"/>
  <c r="E22" i="68"/>
  <c r="D22" i="68"/>
  <c r="C22" i="68"/>
  <c r="N20" i="68"/>
  <c r="N19" i="68"/>
  <c r="N18" i="68"/>
  <c r="N17" i="68"/>
  <c r="N16" i="68"/>
  <c r="N15" i="68"/>
  <c r="N14" i="68"/>
  <c r="N13" i="68"/>
  <c r="N12" i="68"/>
  <c r="N11" i="68"/>
  <c r="N9" i="68"/>
  <c r="N8" i="68"/>
  <c r="N7" i="68"/>
  <c r="N6" i="68"/>
  <c r="N5" i="68"/>
  <c r="N22" i="68" l="1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C25" i="14"/>
  <c r="D25" i="14"/>
  <c r="E25" i="14"/>
  <c r="F25" i="14"/>
  <c r="G25" i="14"/>
  <c r="H25" i="14"/>
  <c r="I25" i="14"/>
  <c r="J25" i="14"/>
  <c r="K25" i="14"/>
  <c r="L25" i="14"/>
  <c r="M25" i="14"/>
  <c r="N25" i="14"/>
  <c r="P25" i="14"/>
  <c r="Q25" i="14"/>
  <c r="R25" i="14"/>
  <c r="S25" i="14"/>
  <c r="T25" i="14"/>
  <c r="U25" i="14"/>
  <c r="Q24" i="10"/>
  <c r="Q24" i="20"/>
  <c r="Q24" i="9"/>
  <c r="Q24" i="11"/>
  <c r="E219" i="60" l="1"/>
  <c r="F219" i="59"/>
  <c r="E218" i="60"/>
  <c r="F218" i="59"/>
  <c r="E217" i="60"/>
  <c r="F217" i="59"/>
  <c r="E216" i="60"/>
  <c r="F216" i="59"/>
  <c r="E215" i="60"/>
  <c r="F215" i="59"/>
  <c r="E214" i="60"/>
  <c r="F214" i="59"/>
  <c r="E213" i="60"/>
  <c r="F213" i="59"/>
  <c r="E212" i="60"/>
  <c r="F212" i="59"/>
  <c r="E211" i="60"/>
  <c r="F211" i="59"/>
  <c r="F210" i="60"/>
  <c r="F211" i="60"/>
  <c r="F212" i="60"/>
  <c r="F213" i="60"/>
  <c r="F214" i="60"/>
  <c r="F215" i="60"/>
  <c r="F216" i="60"/>
  <c r="F217" i="60"/>
  <c r="F218" i="60"/>
  <c r="F219" i="60"/>
  <c r="E210" i="60"/>
  <c r="F210" i="59"/>
  <c r="Q27" i="28" l="1"/>
  <c r="Q25" i="30"/>
  <c r="Q26" i="30"/>
  <c r="Q27" i="30"/>
  <c r="Q18" i="35"/>
  <c r="Q17" i="35"/>
  <c r="Q17" i="40"/>
  <c r="Q18" i="40"/>
  <c r="P24" i="43"/>
  <c r="P25" i="43"/>
  <c r="P26" i="43"/>
  <c r="P27" i="43"/>
  <c r="O26" i="43"/>
  <c r="O27" i="43"/>
  <c r="Q15" i="65"/>
  <c r="Q16" i="65"/>
  <c r="Q17" i="65"/>
  <c r="Q18" i="65"/>
  <c r="Q26" i="42"/>
  <c r="Q27" i="42"/>
  <c r="Q27" i="44" l="1"/>
  <c r="C27" i="43" l="1"/>
  <c r="D27" i="43"/>
  <c r="E27" i="43"/>
  <c r="F27" i="43"/>
  <c r="G27" i="43"/>
  <c r="H27" i="43"/>
  <c r="I27" i="43"/>
  <c r="J27" i="43"/>
  <c r="K27" i="43"/>
  <c r="L27" i="43"/>
  <c r="M27" i="43"/>
  <c r="N27" i="43"/>
  <c r="Q27" i="43"/>
  <c r="R27" i="43"/>
  <c r="S27" i="43"/>
  <c r="T27" i="43"/>
  <c r="U27" i="43"/>
  <c r="Y20" i="58" l="1"/>
  <c r="AB20" i="57"/>
  <c r="AT20" i="56"/>
  <c r="N20" i="55"/>
  <c r="V20" i="54"/>
  <c r="Q20" i="53"/>
  <c r="N22" i="67"/>
  <c r="N10" i="67"/>
  <c r="N21" i="67"/>
  <c r="L22" i="67"/>
  <c r="H22" i="67"/>
  <c r="M22" i="67"/>
  <c r="K22" i="67"/>
  <c r="J22" i="67"/>
  <c r="I22" i="67"/>
  <c r="G22" i="67"/>
  <c r="F22" i="67"/>
  <c r="E22" i="67"/>
  <c r="D22" i="67"/>
  <c r="C22" i="67"/>
  <c r="N20" i="67"/>
  <c r="N19" i="67"/>
  <c r="N18" i="67"/>
  <c r="N17" i="67"/>
  <c r="N16" i="67"/>
  <c r="N15" i="67"/>
  <c r="N14" i="67"/>
  <c r="N13" i="67"/>
  <c r="N12" i="67"/>
  <c r="N11" i="67"/>
  <c r="N9" i="67"/>
  <c r="N8" i="67"/>
  <c r="N7" i="67"/>
  <c r="N6" i="67"/>
  <c r="N5" i="67"/>
  <c r="F209" i="60" l="1"/>
  <c r="E209" i="60"/>
  <c r="F209" i="59"/>
  <c r="F208" i="60"/>
  <c r="E208" i="60"/>
  <c r="F208" i="59"/>
  <c r="D22" i="16"/>
  <c r="G22" i="16"/>
  <c r="H22" i="16"/>
  <c r="M22" i="17"/>
  <c r="N22" i="17"/>
  <c r="N22" i="16" s="1"/>
  <c r="O22" i="17"/>
  <c r="P22" i="17"/>
  <c r="R22" i="17"/>
  <c r="S22" i="17"/>
  <c r="S22" i="16" s="1"/>
  <c r="T22" i="17"/>
  <c r="U22" i="17"/>
  <c r="M23" i="17"/>
  <c r="N23" i="17"/>
  <c r="O23" i="17"/>
  <c r="P23" i="17"/>
  <c r="Q23" i="17"/>
  <c r="R23" i="17"/>
  <c r="S23" i="17"/>
  <c r="T23" i="17"/>
  <c r="U23" i="17"/>
  <c r="M24" i="17"/>
  <c r="N24" i="17"/>
  <c r="O24" i="17"/>
  <c r="P24" i="17"/>
  <c r="Q24" i="17"/>
  <c r="R24" i="17"/>
  <c r="S24" i="17"/>
  <c r="T24" i="17"/>
  <c r="U24" i="17"/>
  <c r="D22" i="17"/>
  <c r="E22" i="17"/>
  <c r="E22" i="16" s="1"/>
  <c r="F22" i="17"/>
  <c r="F22" i="16" s="1"/>
  <c r="G22" i="17"/>
  <c r="H22" i="17"/>
  <c r="I22" i="17"/>
  <c r="I22" i="16" s="1"/>
  <c r="J22" i="17"/>
  <c r="K22" i="17"/>
  <c r="L22" i="17"/>
  <c r="D23" i="17"/>
  <c r="E23" i="17"/>
  <c r="F23" i="17"/>
  <c r="F23" i="16" s="1"/>
  <c r="G23" i="17"/>
  <c r="H23" i="17"/>
  <c r="I23" i="17"/>
  <c r="I23" i="16" s="1"/>
  <c r="J23" i="17"/>
  <c r="K23" i="17"/>
  <c r="L23" i="17"/>
  <c r="D24" i="17"/>
  <c r="E24" i="17"/>
  <c r="E24" i="16" s="1"/>
  <c r="F24" i="17"/>
  <c r="G24" i="17"/>
  <c r="H24" i="17"/>
  <c r="I24" i="17"/>
  <c r="I24" i="16" s="1"/>
  <c r="J24" i="17"/>
  <c r="K24" i="17"/>
  <c r="L24" i="17"/>
  <c r="C23" i="17"/>
  <c r="C24" i="17"/>
  <c r="M22" i="18"/>
  <c r="N22" i="18"/>
  <c r="O22" i="18"/>
  <c r="P22" i="18"/>
  <c r="Q22" i="18"/>
  <c r="R22" i="18"/>
  <c r="S22" i="18"/>
  <c r="T22" i="18"/>
  <c r="U22" i="18"/>
  <c r="M23" i="18"/>
  <c r="N23" i="18"/>
  <c r="O23" i="18"/>
  <c r="P23" i="18"/>
  <c r="Q23" i="18"/>
  <c r="R23" i="18"/>
  <c r="S23" i="18"/>
  <c r="T23" i="18"/>
  <c r="U23" i="18"/>
  <c r="M24" i="18"/>
  <c r="N24" i="18"/>
  <c r="O24" i="18"/>
  <c r="P24" i="18"/>
  <c r="Q24" i="18"/>
  <c r="R24" i="18"/>
  <c r="S24" i="18"/>
  <c r="T24" i="18"/>
  <c r="U24" i="18"/>
  <c r="D22" i="18"/>
  <c r="E22" i="18"/>
  <c r="F22" i="18"/>
  <c r="G22" i="18"/>
  <c r="H22" i="18"/>
  <c r="I22" i="18"/>
  <c r="J22" i="18"/>
  <c r="K22" i="18"/>
  <c r="L22" i="18"/>
  <c r="D23" i="18"/>
  <c r="E23" i="18"/>
  <c r="F23" i="18"/>
  <c r="G23" i="18"/>
  <c r="H23" i="18"/>
  <c r="I23" i="18"/>
  <c r="J23" i="18"/>
  <c r="K23" i="18"/>
  <c r="L23" i="18"/>
  <c r="D24" i="18"/>
  <c r="E24" i="18"/>
  <c r="F24" i="18"/>
  <c r="G24" i="18"/>
  <c r="H24" i="18"/>
  <c r="I24" i="18"/>
  <c r="J24" i="18"/>
  <c r="K24" i="18"/>
  <c r="L24" i="18"/>
  <c r="C23" i="18"/>
  <c r="C24" i="18"/>
  <c r="L22" i="13"/>
  <c r="M22" i="13"/>
  <c r="N22" i="13"/>
  <c r="O22" i="13"/>
  <c r="P22" i="13"/>
  <c r="Q22" i="13"/>
  <c r="R22" i="13"/>
  <c r="S22" i="13"/>
  <c r="T22" i="13"/>
  <c r="U22" i="13"/>
  <c r="L23" i="13"/>
  <c r="M23" i="13"/>
  <c r="N23" i="13"/>
  <c r="O23" i="13"/>
  <c r="P23" i="13"/>
  <c r="Q23" i="13"/>
  <c r="R23" i="13"/>
  <c r="S23" i="13"/>
  <c r="T23" i="13"/>
  <c r="U23" i="13"/>
  <c r="L24" i="13"/>
  <c r="M24" i="13"/>
  <c r="N24" i="13"/>
  <c r="O24" i="13"/>
  <c r="P24" i="13"/>
  <c r="Q24" i="13"/>
  <c r="R24" i="13"/>
  <c r="S24" i="13"/>
  <c r="T24" i="13"/>
  <c r="U24" i="13"/>
  <c r="D22" i="13"/>
  <c r="E22" i="13"/>
  <c r="F22" i="13"/>
  <c r="G22" i="13"/>
  <c r="H22" i="13"/>
  <c r="I22" i="13"/>
  <c r="J22" i="13"/>
  <c r="K22" i="13"/>
  <c r="D23" i="13"/>
  <c r="E23" i="13"/>
  <c r="F23" i="13"/>
  <c r="G23" i="13"/>
  <c r="H23" i="13"/>
  <c r="I23" i="13"/>
  <c r="J23" i="13"/>
  <c r="K23" i="13"/>
  <c r="D24" i="13"/>
  <c r="E24" i="13"/>
  <c r="F24" i="13"/>
  <c r="G24" i="13"/>
  <c r="H24" i="13"/>
  <c r="I24" i="13"/>
  <c r="J24" i="13"/>
  <c r="K24" i="13"/>
  <c r="C23" i="13"/>
  <c r="C24" i="13"/>
  <c r="L22" i="15"/>
  <c r="M22" i="15"/>
  <c r="N22" i="15"/>
  <c r="O22" i="15"/>
  <c r="P22" i="15"/>
  <c r="Q22" i="15"/>
  <c r="R22" i="15"/>
  <c r="S22" i="15"/>
  <c r="T22" i="15"/>
  <c r="U22" i="15"/>
  <c r="L23" i="15"/>
  <c r="M23" i="15"/>
  <c r="N23" i="15"/>
  <c r="O23" i="15"/>
  <c r="P23" i="15"/>
  <c r="Q23" i="15"/>
  <c r="R23" i="15"/>
  <c r="S23" i="15"/>
  <c r="T23" i="15"/>
  <c r="U23" i="15"/>
  <c r="L24" i="15"/>
  <c r="M24" i="15"/>
  <c r="N24" i="15"/>
  <c r="O24" i="15"/>
  <c r="P24" i="15"/>
  <c r="Q24" i="15"/>
  <c r="R24" i="15"/>
  <c r="S24" i="15"/>
  <c r="T24" i="15"/>
  <c r="U24" i="15"/>
  <c r="D22" i="15"/>
  <c r="E22" i="15"/>
  <c r="F22" i="15"/>
  <c r="G22" i="15"/>
  <c r="H22" i="15"/>
  <c r="I22" i="15"/>
  <c r="J22" i="15"/>
  <c r="K22" i="15"/>
  <c r="D23" i="15"/>
  <c r="E23" i="15"/>
  <c r="F23" i="15"/>
  <c r="G23" i="15"/>
  <c r="H23" i="15"/>
  <c r="I23" i="15"/>
  <c r="J23" i="15"/>
  <c r="K23" i="15"/>
  <c r="D24" i="15"/>
  <c r="E24" i="15"/>
  <c r="F24" i="15"/>
  <c r="G24" i="15"/>
  <c r="H24" i="15"/>
  <c r="I24" i="15"/>
  <c r="J24" i="15"/>
  <c r="K24" i="15"/>
  <c r="C23" i="15"/>
  <c r="C24" i="15"/>
  <c r="O22" i="14"/>
  <c r="P22" i="14"/>
  <c r="R22" i="14"/>
  <c r="S22" i="14"/>
  <c r="T22" i="14"/>
  <c r="U22" i="14"/>
  <c r="O23" i="14"/>
  <c r="P23" i="14"/>
  <c r="Q23" i="14"/>
  <c r="R23" i="14"/>
  <c r="S23" i="14"/>
  <c r="T23" i="14"/>
  <c r="U23" i="14"/>
  <c r="O24" i="14"/>
  <c r="P24" i="14"/>
  <c r="Q24" i="14"/>
  <c r="R24" i="14"/>
  <c r="S24" i="14"/>
  <c r="T24" i="14"/>
  <c r="U24" i="14"/>
  <c r="J22" i="14"/>
  <c r="K22" i="14"/>
  <c r="K22" i="16" s="1"/>
  <c r="L22" i="14"/>
  <c r="M22" i="14"/>
  <c r="N22" i="14"/>
  <c r="J23" i="14"/>
  <c r="K23" i="14"/>
  <c r="L23" i="14"/>
  <c r="M23" i="14"/>
  <c r="N23" i="14"/>
  <c r="J24" i="14"/>
  <c r="K24" i="14"/>
  <c r="L24" i="14"/>
  <c r="M24" i="14"/>
  <c r="N24" i="14"/>
  <c r="D22" i="14"/>
  <c r="E22" i="14"/>
  <c r="F22" i="14"/>
  <c r="G22" i="14"/>
  <c r="H22" i="14"/>
  <c r="I22" i="14"/>
  <c r="D23" i="14"/>
  <c r="E23" i="14"/>
  <c r="F23" i="14"/>
  <c r="G23" i="14"/>
  <c r="H23" i="14"/>
  <c r="I23" i="14"/>
  <c r="D24" i="14"/>
  <c r="E24" i="14"/>
  <c r="F24" i="14"/>
  <c r="G24" i="14"/>
  <c r="H24" i="14"/>
  <c r="I24" i="14"/>
  <c r="C23" i="14"/>
  <c r="C24" i="14"/>
  <c r="J22" i="16" l="1"/>
  <c r="R22" i="16"/>
  <c r="M22" i="16"/>
  <c r="J23" i="16"/>
  <c r="P22" i="16"/>
  <c r="L22" i="16"/>
  <c r="T22" i="16"/>
  <c r="O22" i="16"/>
  <c r="C23" i="16"/>
  <c r="H24" i="16"/>
  <c r="D24" i="16"/>
  <c r="E23" i="16"/>
  <c r="G24" i="16"/>
  <c r="H23" i="16"/>
  <c r="D23" i="16"/>
  <c r="C24" i="16"/>
  <c r="J24" i="16"/>
  <c r="F24" i="16"/>
  <c r="G23" i="16"/>
  <c r="U22" i="16"/>
  <c r="K23" i="16"/>
  <c r="R24" i="16"/>
  <c r="N24" i="16"/>
  <c r="S23" i="16"/>
  <c r="O23" i="16"/>
  <c r="U24" i="16"/>
  <c r="Q24" i="16"/>
  <c r="M24" i="16"/>
  <c r="R23" i="16"/>
  <c r="N23" i="16"/>
  <c r="L24" i="16"/>
  <c r="T24" i="16"/>
  <c r="P24" i="16"/>
  <c r="U23" i="16"/>
  <c r="Q23" i="16"/>
  <c r="M23" i="16"/>
  <c r="K24" i="16"/>
  <c r="L23" i="16"/>
  <c r="S24" i="16"/>
  <c r="O24" i="16"/>
  <c r="T23" i="16"/>
  <c r="P23" i="16"/>
  <c r="C26" i="43"/>
  <c r="D26" i="43"/>
  <c r="E26" i="43"/>
  <c r="F26" i="43"/>
  <c r="G26" i="43"/>
  <c r="H26" i="43"/>
  <c r="I26" i="43"/>
  <c r="J26" i="43"/>
  <c r="K26" i="43"/>
  <c r="L26" i="43"/>
  <c r="M26" i="43"/>
  <c r="N26" i="43"/>
  <c r="R26" i="43"/>
  <c r="S26" i="43"/>
  <c r="T26" i="43"/>
  <c r="U26" i="43"/>
  <c r="Q26" i="44"/>
  <c r="Q26" i="43" s="1"/>
  <c r="Q26" i="37"/>
  <c r="Q26" i="24"/>
  <c r="Q26" i="23"/>
  <c r="Q26" i="22"/>
  <c r="Q26" i="32"/>
  <c r="Q16" i="31"/>
  <c r="Q26" i="29"/>
  <c r="Q26" i="28"/>
  <c r="Q26" i="26"/>
  <c r="Q26" i="27"/>
  <c r="E207" i="60" l="1"/>
  <c r="F207" i="60" s="1"/>
  <c r="F207" i="59"/>
  <c r="E206" i="60" l="1"/>
  <c r="F206" i="59"/>
  <c r="E205" i="60"/>
  <c r="F205" i="59"/>
  <c r="F205" i="60"/>
  <c r="F206" i="60"/>
  <c r="E204" i="60"/>
  <c r="F204" i="60" s="1"/>
  <c r="F204" i="59"/>
  <c r="F203" i="59" l="1"/>
  <c r="F202" i="59"/>
  <c r="F201" i="59"/>
  <c r="F200" i="59"/>
  <c r="F199" i="59"/>
  <c r="F198" i="60"/>
  <c r="F199" i="60"/>
  <c r="F200" i="60"/>
  <c r="F201" i="60"/>
  <c r="F202" i="60"/>
  <c r="F203" i="60"/>
  <c r="F198" i="59"/>
  <c r="E197" i="60" l="1"/>
  <c r="F197" i="60" s="1"/>
  <c r="F197" i="59"/>
  <c r="E196" i="60" l="1"/>
  <c r="F196" i="60"/>
  <c r="F196" i="59"/>
  <c r="E195" i="60"/>
  <c r="F195" i="60" s="1"/>
  <c r="F195" i="59"/>
  <c r="Q23" i="7" l="1"/>
  <c r="C22" i="17" l="1"/>
  <c r="C22" i="18"/>
  <c r="C22" i="13"/>
  <c r="C22" i="15"/>
  <c r="C22" i="14"/>
  <c r="Q20" i="9"/>
  <c r="Q21" i="9"/>
  <c r="Q22" i="9"/>
  <c r="Q23" i="9"/>
  <c r="Q22" i="17" s="1"/>
  <c r="Q20" i="20"/>
  <c r="Q21" i="20"/>
  <c r="Q22" i="20"/>
  <c r="Q23" i="20"/>
  <c r="Q23" i="10"/>
  <c r="Q19" i="10"/>
  <c r="Q20" i="10"/>
  <c r="Q21" i="10"/>
  <c r="Q22" i="10"/>
  <c r="Q19" i="11"/>
  <c r="Q20" i="11"/>
  <c r="Q21" i="11"/>
  <c r="Q22" i="11"/>
  <c r="Q23" i="11"/>
  <c r="Q22" i="14" s="1"/>
  <c r="Q20" i="8"/>
  <c r="Q21" i="8"/>
  <c r="Q22" i="8"/>
  <c r="Q23" i="8"/>
  <c r="Q20" i="19"/>
  <c r="Q21" i="19"/>
  <c r="Q22" i="19"/>
  <c r="Q23" i="19"/>
  <c r="Q20" i="4"/>
  <c r="Q21" i="4"/>
  <c r="Q22" i="4"/>
  <c r="Q23" i="4"/>
  <c r="Q20" i="6"/>
  <c r="Q21" i="6"/>
  <c r="Q22" i="6"/>
  <c r="Q23" i="6"/>
  <c r="Q20" i="7"/>
  <c r="Q21" i="7"/>
  <c r="Q22" i="7"/>
  <c r="E194" i="60"/>
  <c r="F194" i="60" s="1"/>
  <c r="F194" i="59"/>
  <c r="E193" i="60"/>
  <c r="F193" i="60" s="1"/>
  <c r="F193" i="59"/>
  <c r="E192" i="60"/>
  <c r="F192" i="60" s="1"/>
  <c r="F191" i="59"/>
  <c r="F192" i="59"/>
  <c r="T25" i="43"/>
  <c r="Q25" i="44"/>
  <c r="U25" i="43"/>
  <c r="S25" i="43"/>
  <c r="R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Q25" i="42"/>
  <c r="Q25" i="32"/>
  <c r="Q16" i="40"/>
  <c r="Q16" i="38"/>
  <c r="Q25" i="37"/>
  <c r="Q25" i="36"/>
  <c r="Q16" i="35"/>
  <c r="Q16" i="34"/>
  <c r="Q25" i="33"/>
  <c r="Q22" i="16" l="1"/>
  <c r="Q25" i="43"/>
  <c r="C22" i="16"/>
  <c r="Q15" i="31"/>
  <c r="Q25" i="29"/>
  <c r="Q25" i="28"/>
  <c r="Q25" i="26"/>
  <c r="Q25" i="27"/>
  <c r="Q16" i="25"/>
  <c r="Q25" i="24"/>
  <c r="Q25" i="22"/>
  <c r="Q25" i="23"/>
  <c r="E191" i="60" l="1"/>
  <c r="F191" i="60" s="1"/>
  <c r="E189" i="60" l="1"/>
  <c r="F189" i="59"/>
  <c r="E188" i="60"/>
  <c r="F188" i="60" s="1"/>
  <c r="F188" i="59"/>
  <c r="E187" i="60"/>
  <c r="F187" i="59"/>
  <c r="F187" i="60"/>
  <c r="F189" i="60"/>
  <c r="E186" i="60"/>
  <c r="F186" i="60" s="1"/>
  <c r="F186" i="59"/>
  <c r="E185" i="60"/>
  <c r="F185" i="60" s="1"/>
  <c r="F185" i="59"/>
  <c r="E184" i="60"/>
  <c r="F184" i="60" s="1"/>
  <c r="F184" i="59"/>
  <c r="E183" i="60"/>
  <c r="F183" i="60" s="1"/>
  <c r="F183" i="59"/>
  <c r="Q20" i="23" l="1"/>
  <c r="Q21" i="23"/>
  <c r="Q22" i="23"/>
  <c r="Q23" i="23"/>
  <c r="Q24" i="23"/>
  <c r="Y18" i="58" l="1"/>
  <c r="AB18" i="57"/>
  <c r="AT18" i="56"/>
  <c r="N18" i="55"/>
  <c r="V18" i="54"/>
  <c r="Q18" i="53"/>
  <c r="M22" i="66"/>
  <c r="L22" i="66"/>
  <c r="K22" i="66"/>
  <c r="J22" i="66"/>
  <c r="I22" i="66"/>
  <c r="H22" i="66"/>
  <c r="G22" i="66"/>
  <c r="F22" i="66"/>
  <c r="E22" i="66"/>
  <c r="D22" i="66"/>
  <c r="C22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N22" i="66" l="1"/>
  <c r="Q14" i="40"/>
  <c r="Q15" i="40"/>
  <c r="Q14" i="38"/>
  <c r="Q15" i="38"/>
  <c r="Q22" i="37"/>
  <c r="Q23" i="37"/>
  <c r="Q24" i="37"/>
  <c r="Q23" i="36"/>
  <c r="Q24" i="36"/>
  <c r="Q14" i="35"/>
  <c r="Q15" i="35"/>
  <c r="Q14" i="34"/>
  <c r="Q15" i="34"/>
  <c r="Q23" i="33"/>
  <c r="Q24" i="33"/>
  <c r="Q15" i="25"/>
  <c r="Q12" i="25"/>
  <c r="Q13" i="25"/>
  <c r="Q14" i="25"/>
  <c r="Q23" i="24"/>
  <c r="Q24" i="24"/>
  <c r="Q23" i="22"/>
  <c r="Q24" i="22"/>
  <c r="Q17" i="44" l="1"/>
  <c r="Q18" i="44"/>
  <c r="Q19" i="44"/>
  <c r="Q20" i="44"/>
  <c r="Q21" i="44"/>
  <c r="Q22" i="44"/>
  <c r="Q23" i="44"/>
  <c r="Q24" i="44"/>
  <c r="C24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R24" i="43"/>
  <c r="S24" i="43"/>
  <c r="T24" i="43"/>
  <c r="U24" i="43"/>
  <c r="Q18" i="42"/>
  <c r="Q19" i="42"/>
  <c r="Q20" i="42"/>
  <c r="Q21" i="42"/>
  <c r="Q22" i="42"/>
  <c r="Q23" i="42"/>
  <c r="Q24" i="42"/>
  <c r="Q24" i="43" s="1"/>
  <c r="Q17" i="42"/>
  <c r="Q9" i="65"/>
  <c r="Q10" i="65"/>
  <c r="Q11" i="65"/>
  <c r="Q12" i="65"/>
  <c r="Q13" i="65"/>
  <c r="Q14" i="65"/>
  <c r="Q8" i="65"/>
  <c r="Q17" i="32"/>
  <c r="Q18" i="32"/>
  <c r="Q19" i="32"/>
  <c r="Q20" i="32"/>
  <c r="Q21" i="32"/>
  <c r="Q22" i="32"/>
  <c r="Q23" i="32"/>
  <c r="Q24" i="32"/>
  <c r="Q7" i="31"/>
  <c r="Q8" i="31"/>
  <c r="Q9" i="31"/>
  <c r="Q10" i="31"/>
  <c r="Q11" i="31"/>
  <c r="Q12" i="31"/>
  <c r="Q13" i="31"/>
  <c r="Q14" i="31"/>
  <c r="Q17" i="30"/>
  <c r="Q18" i="30"/>
  <c r="Q19" i="30"/>
  <c r="Q20" i="30"/>
  <c r="Q21" i="30"/>
  <c r="Q22" i="30"/>
  <c r="Q23" i="30"/>
  <c r="Q24" i="30"/>
  <c r="Q18" i="29"/>
  <c r="Q19" i="29"/>
  <c r="Q20" i="29"/>
  <c r="Q21" i="29"/>
  <c r="Q22" i="29"/>
  <c r="Q23" i="29"/>
  <c r="Q24" i="29"/>
  <c r="Q17" i="29"/>
  <c r="Q18" i="28"/>
  <c r="Q19" i="28"/>
  <c r="Q20" i="28"/>
  <c r="Q21" i="28"/>
  <c r="Q22" i="28"/>
  <c r="Q23" i="28"/>
  <c r="Q24" i="28"/>
  <c r="Q17" i="28"/>
  <c r="Q18" i="26"/>
  <c r="Q19" i="26"/>
  <c r="Q20" i="26"/>
  <c r="Q21" i="26"/>
  <c r="Q22" i="26"/>
  <c r="Q23" i="26"/>
  <c r="Q24" i="26"/>
  <c r="Q17" i="26"/>
  <c r="Q17" i="27"/>
  <c r="Q18" i="27"/>
  <c r="Q19" i="27"/>
  <c r="Q20" i="27"/>
  <c r="Q21" i="27"/>
  <c r="Q22" i="27"/>
  <c r="Q23" i="27"/>
  <c r="Q24" i="27"/>
  <c r="E182" i="60" l="1"/>
  <c r="E181" i="60"/>
  <c r="F181" i="60" s="1"/>
  <c r="E180" i="60"/>
  <c r="F180" i="60"/>
  <c r="F182" i="60"/>
  <c r="F180" i="59"/>
  <c r="F181" i="59"/>
  <c r="F182" i="59"/>
  <c r="E179" i="60" l="1"/>
  <c r="F179" i="60" s="1"/>
  <c r="F179" i="59"/>
  <c r="E178" i="60"/>
  <c r="F178" i="60" s="1"/>
  <c r="F178" i="59"/>
  <c r="E177" i="60" l="1"/>
  <c r="F177" i="60" s="1"/>
  <c r="F177" i="59"/>
  <c r="E176" i="60"/>
  <c r="F176" i="60" s="1"/>
  <c r="F176" i="59"/>
  <c r="E175" i="60"/>
  <c r="F175" i="60" s="1"/>
  <c r="F175" i="59"/>
  <c r="E174" i="60"/>
  <c r="F174" i="60" s="1"/>
  <c r="F174" i="59"/>
  <c r="C7" i="43" l="1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P12" i="43"/>
  <c r="Q12" i="43"/>
  <c r="R12" i="43"/>
  <c r="S12" i="43"/>
  <c r="T12" i="43"/>
  <c r="U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R17" i="43"/>
  <c r="S17" i="43"/>
  <c r="T17" i="43"/>
  <c r="U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R20" i="43"/>
  <c r="S20" i="43"/>
  <c r="T20" i="43"/>
  <c r="U20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D6" i="43"/>
  <c r="E6" i="43"/>
  <c r="F6" i="43"/>
  <c r="G6" i="43"/>
  <c r="H6" i="43"/>
  <c r="I6" i="43"/>
  <c r="J6" i="43"/>
  <c r="K6" i="43"/>
  <c r="L6" i="43"/>
  <c r="M6" i="43"/>
  <c r="N6" i="43"/>
  <c r="O6" i="43"/>
  <c r="P6" i="43"/>
  <c r="Q6" i="43"/>
  <c r="R6" i="43"/>
  <c r="S6" i="43"/>
  <c r="T6" i="43"/>
  <c r="U6" i="43"/>
  <c r="C6" i="43"/>
  <c r="Y17" i="58" l="1"/>
  <c r="AB17" i="57"/>
  <c r="AB16" i="57"/>
  <c r="AB15" i="57"/>
  <c r="AB14" i="57"/>
  <c r="AB13" i="57"/>
  <c r="AB11" i="57"/>
  <c r="AB10" i="57"/>
  <c r="AB9" i="57"/>
  <c r="AB8" i="57"/>
  <c r="AB7" i="57"/>
  <c r="AB6" i="57"/>
  <c r="AT17" i="56"/>
  <c r="AT16" i="56"/>
  <c r="AT15" i="56"/>
  <c r="AT14" i="56"/>
  <c r="AT13" i="56"/>
  <c r="AT11" i="56"/>
  <c r="AT10" i="56"/>
  <c r="AT9" i="56"/>
  <c r="AT8" i="56"/>
  <c r="AT7" i="56"/>
  <c r="AT6" i="56"/>
  <c r="N17" i="55"/>
  <c r="V17" i="54"/>
  <c r="Q17" i="53"/>
  <c r="M22" i="63"/>
  <c r="L22" i="63"/>
  <c r="K22" i="63"/>
  <c r="J22" i="63"/>
  <c r="I22" i="63"/>
  <c r="H22" i="63"/>
  <c r="G22" i="63"/>
  <c r="F22" i="63"/>
  <c r="E22" i="63"/>
  <c r="D22" i="63"/>
  <c r="C22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N22" i="63" l="1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C20" i="14"/>
  <c r="D20" i="14"/>
  <c r="E20" i="14"/>
  <c r="E20" i="16" s="1"/>
  <c r="F20" i="14"/>
  <c r="F20" i="16" s="1"/>
  <c r="G20" i="14"/>
  <c r="H20" i="14"/>
  <c r="I20" i="14"/>
  <c r="I20" i="16" s="1"/>
  <c r="J20" i="14"/>
  <c r="J20" i="16" s="1"/>
  <c r="K20" i="14"/>
  <c r="L20" i="14"/>
  <c r="M20" i="14"/>
  <c r="M20" i="16" s="1"/>
  <c r="N20" i="14"/>
  <c r="N20" i="16" s="1"/>
  <c r="O20" i="14"/>
  <c r="P20" i="14"/>
  <c r="Q20" i="14"/>
  <c r="Q20" i="16" s="1"/>
  <c r="R20" i="14"/>
  <c r="R20" i="16" s="1"/>
  <c r="S20" i="14"/>
  <c r="T20" i="14"/>
  <c r="U20" i="14"/>
  <c r="U20" i="16" s="1"/>
  <c r="C21" i="14"/>
  <c r="D21" i="14"/>
  <c r="D21" i="16" s="1"/>
  <c r="E21" i="14"/>
  <c r="E21" i="16" s="1"/>
  <c r="F21" i="14"/>
  <c r="F21" i="16" s="1"/>
  <c r="G21" i="14"/>
  <c r="H21" i="14"/>
  <c r="H21" i="16" s="1"/>
  <c r="I21" i="14"/>
  <c r="I21" i="16" s="1"/>
  <c r="J21" i="14"/>
  <c r="J21" i="16" s="1"/>
  <c r="K21" i="14"/>
  <c r="L21" i="14"/>
  <c r="L21" i="16" s="1"/>
  <c r="M21" i="14"/>
  <c r="M21" i="16" s="1"/>
  <c r="N21" i="14"/>
  <c r="N21" i="16" s="1"/>
  <c r="O21" i="14"/>
  <c r="P21" i="14"/>
  <c r="P21" i="16" s="1"/>
  <c r="Q21" i="14"/>
  <c r="Q21" i="16" s="1"/>
  <c r="R21" i="14"/>
  <c r="R21" i="16" s="1"/>
  <c r="S21" i="14"/>
  <c r="T21" i="14"/>
  <c r="T21" i="16" s="1"/>
  <c r="U21" i="14"/>
  <c r="U21" i="16" s="1"/>
  <c r="P20" i="16" l="1"/>
  <c r="H20" i="16"/>
  <c r="S20" i="16"/>
  <c r="O20" i="16"/>
  <c r="K20" i="16"/>
  <c r="G20" i="16"/>
  <c r="C20" i="16"/>
  <c r="T20" i="16"/>
  <c r="L20" i="16"/>
  <c r="D20" i="16"/>
  <c r="S21" i="16"/>
  <c r="O21" i="16"/>
  <c r="K21" i="16"/>
  <c r="G21" i="16"/>
  <c r="C21" i="16"/>
  <c r="E173" i="60"/>
  <c r="F173" i="60" s="1"/>
  <c r="F173" i="59"/>
  <c r="E172" i="60" l="1"/>
  <c r="F172" i="60" s="1"/>
  <c r="F172" i="59"/>
  <c r="E171" i="60"/>
  <c r="F171" i="60" s="1"/>
  <c r="F171" i="59"/>
  <c r="E170" i="60" l="1"/>
  <c r="F170" i="60" s="1"/>
  <c r="E169" i="60"/>
  <c r="F169" i="60" s="1"/>
  <c r="E168" i="60"/>
  <c r="F168" i="60" s="1"/>
  <c r="E167" i="60"/>
  <c r="F167" i="60" s="1"/>
  <c r="E166" i="60"/>
  <c r="F166" i="60" s="1"/>
  <c r="E165" i="60"/>
  <c r="F165" i="60" s="1"/>
  <c r="F164" i="60"/>
  <c r="F163" i="60"/>
  <c r="F162" i="60"/>
  <c r="F161" i="60"/>
  <c r="E160" i="60"/>
  <c r="F160" i="60" s="1"/>
  <c r="E159" i="60"/>
  <c r="F159" i="60" s="1"/>
  <c r="E158" i="60"/>
  <c r="F158" i="60" s="1"/>
  <c r="E157" i="60"/>
  <c r="F157" i="60" s="1"/>
  <c r="F156" i="60"/>
  <c r="F155" i="60"/>
  <c r="E154" i="60"/>
  <c r="F154" i="60" s="1"/>
  <c r="E153" i="60"/>
  <c r="F153" i="60" s="1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E122" i="60"/>
  <c r="F122" i="60" s="1"/>
  <c r="E121" i="60"/>
  <c r="F121" i="60" s="1"/>
  <c r="E120" i="60"/>
  <c r="F120" i="60" s="1"/>
  <c r="E119" i="60"/>
  <c r="F119" i="60" s="1"/>
  <c r="E118" i="60"/>
  <c r="F118" i="60" s="1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170" i="59"/>
  <c r="F169" i="59"/>
  <c r="F168" i="59"/>
  <c r="F167" i="59"/>
  <c r="F166" i="59"/>
  <c r="F165" i="59"/>
  <c r="F164" i="59"/>
  <c r="F163" i="59"/>
  <c r="F162" i="59"/>
  <c r="F161" i="59"/>
  <c r="F160" i="59"/>
  <c r="F159" i="59"/>
  <c r="F158" i="59"/>
  <c r="F157" i="59"/>
  <c r="F156" i="59"/>
  <c r="F155" i="59"/>
  <c r="F154" i="59"/>
  <c r="F153" i="59"/>
  <c r="F152" i="59"/>
  <c r="F151" i="59"/>
  <c r="F150" i="59"/>
  <c r="F149" i="59"/>
  <c r="F148" i="59"/>
  <c r="F147" i="59"/>
  <c r="F146" i="59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F132" i="59"/>
  <c r="F131" i="59"/>
  <c r="F130" i="59"/>
  <c r="F129" i="59"/>
  <c r="F128" i="59"/>
  <c r="F127" i="59"/>
  <c r="F126" i="59"/>
  <c r="F125" i="59"/>
  <c r="F124" i="59"/>
  <c r="F123" i="59"/>
  <c r="F122" i="59"/>
  <c r="F121" i="59"/>
  <c r="F120" i="59"/>
  <c r="F119" i="59"/>
  <c r="F118" i="59"/>
  <c r="F117" i="59"/>
  <c r="F116" i="59"/>
  <c r="F115" i="59"/>
  <c r="F114" i="59"/>
  <c r="F113" i="59"/>
  <c r="F112" i="59"/>
  <c r="F111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Y16" i="58"/>
  <c r="Y15" i="58"/>
  <c r="Y14" i="58"/>
  <c r="Y13" i="58"/>
  <c r="Y12" i="58"/>
  <c r="Y11" i="58"/>
  <c r="Y10" i="58"/>
  <c r="Y9" i="58"/>
  <c r="Y8" i="58"/>
  <c r="Y7" i="58"/>
  <c r="Y6" i="58"/>
  <c r="N16" i="55"/>
  <c r="N15" i="55"/>
  <c r="N14" i="55"/>
  <c r="N13" i="55"/>
  <c r="N12" i="55"/>
  <c r="N11" i="55"/>
  <c r="N10" i="55"/>
  <c r="N9" i="55"/>
  <c r="N8" i="55"/>
  <c r="N7" i="55"/>
  <c r="N6" i="55"/>
  <c r="V16" i="54"/>
  <c r="V15" i="54"/>
  <c r="V14" i="54"/>
  <c r="V13" i="54"/>
  <c r="V12" i="54"/>
  <c r="V11" i="54"/>
  <c r="V10" i="54"/>
  <c r="V9" i="54"/>
  <c r="V8" i="54"/>
  <c r="V7" i="54"/>
  <c r="V6" i="54"/>
  <c r="Q16" i="53"/>
  <c r="Q15" i="53"/>
  <c r="Q14" i="53"/>
  <c r="Q13" i="53"/>
  <c r="Q12" i="53"/>
  <c r="Q11" i="53"/>
  <c r="Q10" i="53"/>
  <c r="Q9" i="53"/>
  <c r="Q8" i="53"/>
  <c r="Q7" i="53"/>
  <c r="Q6" i="53"/>
  <c r="M22" i="62"/>
  <c r="L22" i="62"/>
  <c r="K22" i="62"/>
  <c r="J22" i="62"/>
  <c r="I22" i="62"/>
  <c r="H22" i="62"/>
  <c r="G22" i="62"/>
  <c r="F22" i="62"/>
  <c r="E22" i="62"/>
  <c r="D22" i="62"/>
  <c r="C22" i="62"/>
  <c r="N22" i="62" s="1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Q14" i="32"/>
  <c r="Q13" i="32"/>
  <c r="Q12" i="32"/>
  <c r="Q11" i="32"/>
  <c r="Q10" i="32"/>
  <c r="Q9" i="32"/>
  <c r="Q8" i="32"/>
  <c r="Q7" i="32"/>
  <c r="Q6" i="32"/>
  <c r="Q14" i="30"/>
  <c r="Q13" i="30"/>
  <c r="Q12" i="30"/>
  <c r="Q11" i="30"/>
  <c r="Q10" i="30"/>
  <c r="Q9" i="30"/>
  <c r="Q8" i="30"/>
  <c r="Q7" i="30"/>
  <c r="Q6" i="30"/>
  <c r="Q14" i="29"/>
  <c r="Q13" i="29"/>
  <c r="Q12" i="29"/>
  <c r="Q11" i="29"/>
  <c r="Q10" i="29"/>
  <c r="Q9" i="29"/>
  <c r="Q8" i="29"/>
  <c r="Q7" i="29"/>
  <c r="Q6" i="29"/>
  <c r="Q14" i="28"/>
  <c r="Q13" i="28"/>
  <c r="Q12" i="28"/>
  <c r="Q11" i="28"/>
  <c r="Q10" i="28"/>
  <c r="Q9" i="28"/>
  <c r="Q8" i="28"/>
  <c r="Q7" i="28"/>
  <c r="Q6" i="28"/>
  <c r="C1" i="28"/>
  <c r="Q14" i="26"/>
  <c r="Q13" i="26"/>
  <c r="Q12" i="26"/>
  <c r="Q11" i="26"/>
  <c r="Q10" i="26"/>
  <c r="Q9" i="26"/>
  <c r="Q8" i="26"/>
  <c r="Q7" i="26"/>
  <c r="Q6" i="26"/>
  <c r="Q17" i="43" l="1"/>
  <c r="M22" i="52"/>
  <c r="L22" i="52"/>
  <c r="K22" i="52"/>
  <c r="J22" i="52"/>
  <c r="I22" i="52"/>
  <c r="H22" i="52"/>
  <c r="G22" i="52"/>
  <c r="F22" i="52"/>
  <c r="E22" i="52"/>
  <c r="D22" i="52"/>
  <c r="C22" i="52"/>
  <c r="N22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M22" i="51"/>
  <c r="L22" i="51"/>
  <c r="K22" i="51"/>
  <c r="J22" i="51"/>
  <c r="I22" i="51"/>
  <c r="H22" i="51"/>
  <c r="G22" i="51"/>
  <c r="F22" i="51"/>
  <c r="E22" i="51"/>
  <c r="D22" i="51"/>
  <c r="C22" i="51"/>
  <c r="N22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M22" i="50"/>
  <c r="L22" i="50"/>
  <c r="K22" i="50"/>
  <c r="J22" i="50"/>
  <c r="I22" i="50"/>
  <c r="H22" i="50"/>
  <c r="G22" i="50"/>
  <c r="F22" i="50"/>
  <c r="E22" i="50"/>
  <c r="D22" i="50"/>
  <c r="C22" i="50"/>
  <c r="N22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C22" i="49"/>
  <c r="C22" i="48"/>
  <c r="C22" i="47"/>
  <c r="L23" i="46"/>
  <c r="K23" i="46"/>
  <c r="J23" i="46"/>
  <c r="I23" i="46"/>
  <c r="H23" i="46"/>
  <c r="G23" i="46"/>
  <c r="F23" i="46"/>
  <c r="E23" i="46"/>
  <c r="D23" i="46"/>
  <c r="C23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L23" i="45"/>
  <c r="K23" i="45"/>
  <c r="J23" i="45"/>
  <c r="I23" i="45"/>
  <c r="H23" i="45"/>
  <c r="G23" i="45"/>
  <c r="F23" i="45"/>
  <c r="E23" i="45"/>
  <c r="D23" i="45"/>
  <c r="C23" i="45"/>
  <c r="M23" i="45" s="1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6" i="45"/>
  <c r="Q14" i="41"/>
  <c r="Q13" i="41"/>
  <c r="Q12" i="41"/>
  <c r="Q11" i="41"/>
  <c r="Q10" i="41"/>
  <c r="Q9" i="41"/>
  <c r="Q8" i="41"/>
  <c r="Q7" i="41"/>
  <c r="Q6" i="41"/>
  <c r="Q13" i="40"/>
  <c r="Q12" i="40"/>
  <c r="Q11" i="40"/>
  <c r="Q10" i="40"/>
  <c r="Q9" i="40"/>
  <c r="Q8" i="40"/>
  <c r="Q14" i="39"/>
  <c r="Q13" i="39"/>
  <c r="Q12" i="39"/>
  <c r="Q11" i="39"/>
  <c r="Q10" i="39"/>
  <c r="Q9" i="39"/>
  <c r="Q8" i="39"/>
  <c r="Q7" i="39"/>
  <c r="Q6" i="39"/>
  <c r="Q13" i="38"/>
  <c r="Q12" i="38"/>
  <c r="Q11" i="38"/>
  <c r="Q10" i="38"/>
  <c r="Q9" i="38"/>
  <c r="Q8" i="38"/>
  <c r="Q21" i="37"/>
  <c r="Q20" i="37"/>
  <c r="Q19" i="37"/>
  <c r="Q18" i="37"/>
  <c r="Q17" i="37"/>
  <c r="Q14" i="37"/>
  <c r="Q13" i="37"/>
  <c r="Q12" i="37"/>
  <c r="Q11" i="37"/>
  <c r="Q10" i="37"/>
  <c r="Q9" i="37"/>
  <c r="Q8" i="37"/>
  <c r="Q7" i="37"/>
  <c r="Q6" i="37"/>
  <c r="Q22" i="36"/>
  <c r="Q21" i="36"/>
  <c r="Q20" i="36"/>
  <c r="Q19" i="36"/>
  <c r="Q18" i="36"/>
  <c r="Q17" i="36"/>
  <c r="Q14" i="36"/>
  <c r="Q13" i="36"/>
  <c r="Q12" i="36"/>
  <c r="Q11" i="36"/>
  <c r="Q10" i="36"/>
  <c r="Q9" i="36"/>
  <c r="Q8" i="36"/>
  <c r="Q7" i="36"/>
  <c r="Q6" i="36"/>
  <c r="Q13" i="35"/>
  <c r="Q12" i="35"/>
  <c r="Q11" i="35"/>
  <c r="Q10" i="35"/>
  <c r="Q9" i="35"/>
  <c r="Q8" i="35"/>
  <c r="Q13" i="34"/>
  <c r="Q12" i="34"/>
  <c r="Q11" i="34"/>
  <c r="Q10" i="34"/>
  <c r="Q9" i="34"/>
  <c r="Q8" i="34"/>
  <c r="Q22" i="33"/>
  <c r="Q21" i="33"/>
  <c r="Q20" i="33"/>
  <c r="Q19" i="33"/>
  <c r="Q18" i="33"/>
  <c r="Q17" i="33"/>
  <c r="Q14" i="33"/>
  <c r="Q13" i="33"/>
  <c r="Q12" i="33"/>
  <c r="Q11" i="33"/>
  <c r="Q10" i="33"/>
  <c r="Q9" i="33"/>
  <c r="Q8" i="33"/>
  <c r="Q7" i="33"/>
  <c r="Q6" i="33"/>
  <c r="Q11" i="25"/>
  <c r="Q10" i="25"/>
  <c r="Q9" i="25"/>
  <c r="Q8" i="25"/>
  <c r="Q22" i="24"/>
  <c r="Q21" i="24"/>
  <c r="Q20" i="24"/>
  <c r="Q19" i="24"/>
  <c r="Q18" i="24"/>
  <c r="Q17" i="24"/>
  <c r="Q14" i="24"/>
  <c r="Q13" i="24"/>
  <c r="Q12" i="24"/>
  <c r="Q11" i="24"/>
  <c r="Q10" i="24"/>
  <c r="Q9" i="24"/>
  <c r="Q8" i="24"/>
  <c r="Q7" i="24"/>
  <c r="Q6" i="24"/>
  <c r="Q19" i="23"/>
  <c r="Q18" i="23"/>
  <c r="Q17" i="23"/>
  <c r="Q14" i="23"/>
  <c r="Q13" i="23"/>
  <c r="Q12" i="23"/>
  <c r="Q11" i="23"/>
  <c r="Q10" i="23"/>
  <c r="Q9" i="23"/>
  <c r="Q8" i="23"/>
  <c r="Q7" i="23"/>
  <c r="Q6" i="23"/>
  <c r="Q22" i="22"/>
  <c r="Q21" i="22"/>
  <c r="Q20" i="22"/>
  <c r="Q19" i="22"/>
  <c r="Q18" i="22"/>
  <c r="Q17" i="22"/>
  <c r="Q14" i="22"/>
  <c r="Q13" i="22"/>
  <c r="Q12" i="22"/>
  <c r="Q11" i="22"/>
  <c r="Q10" i="22"/>
  <c r="Q9" i="22"/>
  <c r="Q8" i="22"/>
  <c r="Q7" i="22"/>
  <c r="Q6" i="22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R18" i="17"/>
  <c r="S18" i="17"/>
  <c r="T18" i="17"/>
  <c r="U18" i="17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R18" i="18"/>
  <c r="S18" i="18"/>
  <c r="T18" i="18"/>
  <c r="U18" i="18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R18" i="13"/>
  <c r="S18" i="13"/>
  <c r="T18" i="13"/>
  <c r="U18" i="13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R18" i="15"/>
  <c r="S18" i="15"/>
  <c r="T18" i="15"/>
  <c r="U18" i="15"/>
  <c r="C18" i="14"/>
  <c r="D18" i="14"/>
  <c r="D18" i="16" s="1"/>
  <c r="E18" i="14"/>
  <c r="E18" i="16" s="1"/>
  <c r="F18" i="14"/>
  <c r="G18" i="14"/>
  <c r="H18" i="14"/>
  <c r="H18" i="16" s="1"/>
  <c r="I18" i="14"/>
  <c r="J18" i="14"/>
  <c r="K18" i="14"/>
  <c r="L18" i="14"/>
  <c r="L18" i="16" s="1"/>
  <c r="M18" i="14"/>
  <c r="M18" i="16" s="1"/>
  <c r="N18" i="14"/>
  <c r="O18" i="14"/>
  <c r="P18" i="14"/>
  <c r="P18" i="16" s="1"/>
  <c r="R18" i="14"/>
  <c r="S18" i="14"/>
  <c r="T18" i="14"/>
  <c r="U18" i="14"/>
  <c r="Q19" i="9"/>
  <c r="Q19" i="20"/>
  <c r="Q19" i="12"/>
  <c r="Q19" i="8"/>
  <c r="Q18" i="17" s="1"/>
  <c r="Q19" i="19"/>
  <c r="Q18" i="18" s="1"/>
  <c r="Q19" i="4"/>
  <c r="Q18" i="13"/>
  <c r="Q19" i="6"/>
  <c r="Q18" i="15"/>
  <c r="Q19" i="7"/>
  <c r="Q18" i="14" s="1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R17" i="17"/>
  <c r="S17" i="17"/>
  <c r="T17" i="17"/>
  <c r="U17" i="17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R17" i="18"/>
  <c r="S17" i="18"/>
  <c r="T17" i="18"/>
  <c r="U17" i="18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R17" i="13"/>
  <c r="S17" i="13"/>
  <c r="T17" i="13"/>
  <c r="U17" i="13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R17" i="15"/>
  <c r="S17" i="15"/>
  <c r="T17" i="15"/>
  <c r="U17" i="15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R17" i="14"/>
  <c r="S17" i="14"/>
  <c r="T17" i="14"/>
  <c r="U17" i="14"/>
  <c r="Q18" i="9"/>
  <c r="Q18" i="20"/>
  <c r="Q18" i="12"/>
  <c r="Q18" i="10"/>
  <c r="Q18" i="11"/>
  <c r="Q18" i="19"/>
  <c r="Q17" i="18"/>
  <c r="Q18" i="8"/>
  <c r="Q17" i="17" s="1"/>
  <c r="Q18" i="4"/>
  <c r="Q17" i="13" s="1"/>
  <c r="Q18" i="6"/>
  <c r="Q15" i="6"/>
  <c r="Q16" i="6"/>
  <c r="Q17" i="6"/>
  <c r="Q13" i="6"/>
  <c r="Q14" i="6"/>
  <c r="Q18" i="7"/>
  <c r="Q17" i="14" s="1"/>
  <c r="T16" i="14"/>
  <c r="T16" i="15"/>
  <c r="T16" i="13"/>
  <c r="T16" i="17"/>
  <c r="U16" i="14"/>
  <c r="U16" i="15"/>
  <c r="U16" i="13"/>
  <c r="U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R16" i="17"/>
  <c r="S16" i="17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R16" i="18"/>
  <c r="S16" i="18"/>
  <c r="T16" i="18"/>
  <c r="U16" i="18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R16" i="13"/>
  <c r="S16" i="13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R16" i="15"/>
  <c r="S16" i="15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R16" i="14"/>
  <c r="R16" i="16" s="1"/>
  <c r="S16" i="14"/>
  <c r="Q16" i="9"/>
  <c r="Q17" i="9"/>
  <c r="Q16" i="20"/>
  <c r="Q17" i="20"/>
  <c r="Q16" i="12"/>
  <c r="Q17" i="12"/>
  <c r="Q16" i="10"/>
  <c r="Q17" i="10"/>
  <c r="Q16" i="15"/>
  <c r="Q16" i="11"/>
  <c r="Q17" i="11"/>
  <c r="Q16" i="8"/>
  <c r="Q17" i="8"/>
  <c r="Q17" i="19"/>
  <c r="Q16" i="4"/>
  <c r="Q15" i="13" s="1"/>
  <c r="Q17" i="4"/>
  <c r="Q16" i="13"/>
  <c r="Q15" i="4"/>
  <c r="Q17" i="7"/>
  <c r="U7" i="18"/>
  <c r="U8" i="18"/>
  <c r="U9" i="18"/>
  <c r="U10" i="18"/>
  <c r="U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R6" i="18"/>
  <c r="S6" i="18"/>
  <c r="T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R7" i="18"/>
  <c r="S7" i="18"/>
  <c r="T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R8" i="18"/>
  <c r="S8" i="18"/>
  <c r="T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R9" i="18"/>
  <c r="S9" i="18"/>
  <c r="T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R10" i="18"/>
  <c r="S10" i="18"/>
  <c r="T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R11" i="18"/>
  <c r="S11" i="18"/>
  <c r="T11" i="18"/>
  <c r="U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R12" i="18"/>
  <c r="S12" i="18"/>
  <c r="T12" i="18"/>
  <c r="U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R13" i="18"/>
  <c r="S13" i="18"/>
  <c r="T13" i="18"/>
  <c r="U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R14" i="18"/>
  <c r="S14" i="18"/>
  <c r="T14" i="18"/>
  <c r="U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R15" i="18"/>
  <c r="S15" i="18"/>
  <c r="T15" i="18"/>
  <c r="U15" i="18"/>
  <c r="C7" i="18"/>
  <c r="C8" i="18"/>
  <c r="C9" i="18"/>
  <c r="C10" i="18"/>
  <c r="C11" i="18"/>
  <c r="C12" i="18"/>
  <c r="C13" i="18"/>
  <c r="C14" i="18"/>
  <c r="C15" i="18"/>
  <c r="C6" i="18"/>
  <c r="Q7" i="19"/>
  <c r="Q7" i="20"/>
  <c r="Q9" i="20"/>
  <c r="Q10" i="20"/>
  <c r="Q11" i="20"/>
  <c r="Q12" i="20"/>
  <c r="Q13" i="20"/>
  <c r="Q14" i="20"/>
  <c r="Q15" i="20"/>
  <c r="Q8" i="20"/>
  <c r="Q12" i="19"/>
  <c r="Q11" i="18" s="1"/>
  <c r="Q13" i="19"/>
  <c r="Q12" i="18" s="1"/>
  <c r="Q14" i="19"/>
  <c r="Q13" i="18" s="1"/>
  <c r="Q15" i="19"/>
  <c r="Q14" i="18" s="1"/>
  <c r="Q16" i="19"/>
  <c r="Q15" i="18" s="1"/>
  <c r="Q8" i="19"/>
  <c r="Q9" i="19"/>
  <c r="Q8" i="18"/>
  <c r="Q10" i="19"/>
  <c r="Q11" i="19"/>
  <c r="Q16" i="7"/>
  <c r="Q15" i="14" s="1"/>
  <c r="C15" i="14"/>
  <c r="C15" i="15"/>
  <c r="C15" i="13"/>
  <c r="C15" i="17"/>
  <c r="D15" i="14"/>
  <c r="D15" i="15"/>
  <c r="D15" i="13"/>
  <c r="D15" i="17"/>
  <c r="E15" i="14"/>
  <c r="E15" i="15"/>
  <c r="E15" i="13"/>
  <c r="E15" i="17"/>
  <c r="F15" i="14"/>
  <c r="F15" i="15"/>
  <c r="F15" i="13"/>
  <c r="F15" i="17"/>
  <c r="G15" i="14"/>
  <c r="G15" i="15"/>
  <c r="G15" i="13"/>
  <c r="G15" i="17"/>
  <c r="H15" i="14"/>
  <c r="H15" i="15"/>
  <c r="H15" i="13"/>
  <c r="H15" i="17"/>
  <c r="I15" i="14"/>
  <c r="I15" i="15"/>
  <c r="I15" i="13"/>
  <c r="I15" i="17"/>
  <c r="J15" i="14"/>
  <c r="J15" i="15"/>
  <c r="J15" i="13"/>
  <c r="J15" i="17"/>
  <c r="K15" i="14"/>
  <c r="K15" i="15"/>
  <c r="K15" i="13"/>
  <c r="K15" i="17"/>
  <c r="L15" i="14"/>
  <c r="L15" i="15"/>
  <c r="L15" i="13"/>
  <c r="L15" i="17"/>
  <c r="M15" i="14"/>
  <c r="M15" i="15"/>
  <c r="M15" i="13"/>
  <c r="M15" i="17"/>
  <c r="N15" i="14"/>
  <c r="N15" i="15"/>
  <c r="N15" i="13"/>
  <c r="N15" i="17"/>
  <c r="O15" i="14"/>
  <c r="O15" i="15"/>
  <c r="O15" i="13"/>
  <c r="O15" i="17"/>
  <c r="P15" i="14"/>
  <c r="P15" i="15"/>
  <c r="P15" i="13"/>
  <c r="P15" i="17"/>
  <c r="Q15" i="17"/>
  <c r="R15" i="14"/>
  <c r="R15" i="15"/>
  <c r="R15" i="13"/>
  <c r="R15" i="17"/>
  <c r="S15" i="14"/>
  <c r="S15" i="15"/>
  <c r="S15" i="13"/>
  <c r="S15" i="17"/>
  <c r="T15" i="15"/>
  <c r="T15" i="17"/>
  <c r="T15" i="14"/>
  <c r="T15" i="13"/>
  <c r="U15" i="15"/>
  <c r="U15" i="17"/>
  <c r="U15" i="14"/>
  <c r="U15" i="13"/>
  <c r="U6" i="14"/>
  <c r="U6" i="15"/>
  <c r="U6" i="13"/>
  <c r="U6" i="17"/>
  <c r="U7" i="14"/>
  <c r="U7" i="15"/>
  <c r="U7" i="13"/>
  <c r="U7" i="17"/>
  <c r="U8" i="14"/>
  <c r="U8" i="15"/>
  <c r="U8" i="13"/>
  <c r="U8" i="17"/>
  <c r="U9" i="14"/>
  <c r="U9" i="15"/>
  <c r="U9" i="13"/>
  <c r="U9" i="17"/>
  <c r="U10" i="14"/>
  <c r="U10" i="15"/>
  <c r="U10" i="13"/>
  <c r="U10" i="17"/>
  <c r="U11" i="14"/>
  <c r="U11" i="15"/>
  <c r="U11" i="13"/>
  <c r="U11" i="17"/>
  <c r="U12" i="14"/>
  <c r="U12" i="15"/>
  <c r="U12" i="13"/>
  <c r="U12" i="17"/>
  <c r="U13" i="14"/>
  <c r="U13" i="15"/>
  <c r="U13" i="13"/>
  <c r="U13" i="17"/>
  <c r="U14" i="14"/>
  <c r="U14" i="15"/>
  <c r="U14" i="13"/>
  <c r="U14" i="17"/>
  <c r="L6" i="14"/>
  <c r="L6" i="15"/>
  <c r="L6" i="13"/>
  <c r="L6" i="17"/>
  <c r="M6" i="14"/>
  <c r="M6" i="15"/>
  <c r="M6" i="13"/>
  <c r="M6" i="17"/>
  <c r="N6" i="14"/>
  <c r="N6" i="15"/>
  <c r="N6" i="13"/>
  <c r="N6" i="17"/>
  <c r="O6" i="14"/>
  <c r="O6" i="15"/>
  <c r="O6" i="13"/>
  <c r="O6" i="17"/>
  <c r="P6" i="14"/>
  <c r="P6" i="15"/>
  <c r="P6" i="13"/>
  <c r="P6" i="17"/>
  <c r="R6" i="14"/>
  <c r="R6" i="15"/>
  <c r="R6" i="13"/>
  <c r="R6" i="17"/>
  <c r="S6" i="14"/>
  <c r="S6" i="15"/>
  <c r="S6" i="13"/>
  <c r="S6" i="17"/>
  <c r="T6" i="14"/>
  <c r="T6" i="15"/>
  <c r="T6" i="13"/>
  <c r="T6" i="17"/>
  <c r="L7" i="14"/>
  <c r="L7" i="15"/>
  <c r="L7" i="13"/>
  <c r="L7" i="17"/>
  <c r="M7" i="14"/>
  <c r="M7" i="15"/>
  <c r="M7" i="13"/>
  <c r="M7" i="17"/>
  <c r="N7" i="14"/>
  <c r="N7" i="15"/>
  <c r="N7" i="13"/>
  <c r="N7" i="17"/>
  <c r="O7" i="14"/>
  <c r="O7" i="15"/>
  <c r="O7" i="13"/>
  <c r="O7" i="17"/>
  <c r="P7" i="14"/>
  <c r="P7" i="15"/>
  <c r="P7" i="13"/>
  <c r="P7" i="17"/>
  <c r="R7" i="14"/>
  <c r="R7" i="15"/>
  <c r="R7" i="13"/>
  <c r="R7" i="17"/>
  <c r="S7" i="14"/>
  <c r="S7" i="15"/>
  <c r="S7" i="13"/>
  <c r="S7" i="17"/>
  <c r="T7" i="14"/>
  <c r="T7" i="15"/>
  <c r="T7" i="13"/>
  <c r="T7" i="17"/>
  <c r="L8" i="14"/>
  <c r="L8" i="15"/>
  <c r="L8" i="13"/>
  <c r="L8" i="17"/>
  <c r="M8" i="14"/>
  <c r="M8" i="15"/>
  <c r="M8" i="13"/>
  <c r="M8" i="17"/>
  <c r="N8" i="14"/>
  <c r="N8" i="15"/>
  <c r="N8" i="13"/>
  <c r="N8" i="17"/>
  <c r="O8" i="14"/>
  <c r="O8" i="15"/>
  <c r="O8" i="13"/>
  <c r="O8" i="17"/>
  <c r="P8" i="14"/>
  <c r="P8" i="15"/>
  <c r="P8" i="13"/>
  <c r="P8" i="17"/>
  <c r="R8" i="14"/>
  <c r="R8" i="15"/>
  <c r="R8" i="13"/>
  <c r="R8" i="17"/>
  <c r="S8" i="14"/>
  <c r="S8" i="15"/>
  <c r="S8" i="13"/>
  <c r="S8" i="17"/>
  <c r="T8" i="14"/>
  <c r="T8" i="15"/>
  <c r="T8" i="13"/>
  <c r="T8" i="17"/>
  <c r="L9" i="14"/>
  <c r="L9" i="15"/>
  <c r="L9" i="13"/>
  <c r="L9" i="17"/>
  <c r="M9" i="14"/>
  <c r="M9" i="15"/>
  <c r="M9" i="13"/>
  <c r="M9" i="17"/>
  <c r="N9" i="14"/>
  <c r="N9" i="15"/>
  <c r="N9" i="13"/>
  <c r="N9" i="17"/>
  <c r="O9" i="14"/>
  <c r="O9" i="15"/>
  <c r="O9" i="13"/>
  <c r="O9" i="17"/>
  <c r="P9" i="14"/>
  <c r="P9" i="15"/>
  <c r="P9" i="13"/>
  <c r="P9" i="17"/>
  <c r="R9" i="14"/>
  <c r="R9" i="15"/>
  <c r="R9" i="13"/>
  <c r="R9" i="17"/>
  <c r="S9" i="14"/>
  <c r="S9" i="15"/>
  <c r="S9" i="13"/>
  <c r="S9" i="17"/>
  <c r="T9" i="14"/>
  <c r="T9" i="15"/>
  <c r="T9" i="13"/>
  <c r="T9" i="17"/>
  <c r="L10" i="14"/>
  <c r="L10" i="15"/>
  <c r="L10" i="13"/>
  <c r="L10" i="17"/>
  <c r="M10" i="14"/>
  <c r="M10" i="15"/>
  <c r="M10" i="13"/>
  <c r="M10" i="17"/>
  <c r="N10" i="14"/>
  <c r="N10" i="15"/>
  <c r="N10" i="13"/>
  <c r="N10" i="17"/>
  <c r="O10" i="14"/>
  <c r="O10" i="15"/>
  <c r="O10" i="13"/>
  <c r="O10" i="17"/>
  <c r="P10" i="14"/>
  <c r="P10" i="15"/>
  <c r="P10" i="13"/>
  <c r="P10" i="17"/>
  <c r="R10" i="14"/>
  <c r="R10" i="15"/>
  <c r="R10" i="13"/>
  <c r="R10" i="17"/>
  <c r="S10" i="14"/>
  <c r="S10" i="15"/>
  <c r="S10" i="13"/>
  <c r="S10" i="17"/>
  <c r="T10" i="14"/>
  <c r="T10" i="15"/>
  <c r="T10" i="13"/>
  <c r="T10" i="17"/>
  <c r="L11" i="14"/>
  <c r="L11" i="15"/>
  <c r="L11" i="13"/>
  <c r="L11" i="17"/>
  <c r="M11" i="14"/>
  <c r="M11" i="15"/>
  <c r="M11" i="13"/>
  <c r="M11" i="17"/>
  <c r="N11" i="14"/>
  <c r="N11" i="15"/>
  <c r="N11" i="13"/>
  <c r="N11" i="17"/>
  <c r="O11" i="14"/>
  <c r="O11" i="15"/>
  <c r="O11" i="13"/>
  <c r="O11" i="17"/>
  <c r="P11" i="14"/>
  <c r="P11" i="15"/>
  <c r="P11" i="13"/>
  <c r="P11" i="17"/>
  <c r="R11" i="14"/>
  <c r="R11" i="15"/>
  <c r="R11" i="13"/>
  <c r="R11" i="17"/>
  <c r="S11" i="14"/>
  <c r="S11" i="15"/>
  <c r="S11" i="13"/>
  <c r="S11" i="17"/>
  <c r="T11" i="14"/>
  <c r="T11" i="15"/>
  <c r="T11" i="13"/>
  <c r="T11" i="17"/>
  <c r="L12" i="14"/>
  <c r="L12" i="15"/>
  <c r="L12" i="13"/>
  <c r="L12" i="17"/>
  <c r="M12" i="14"/>
  <c r="M12" i="15"/>
  <c r="M12" i="13"/>
  <c r="M12" i="17"/>
  <c r="N12" i="14"/>
  <c r="N12" i="15"/>
  <c r="N12" i="13"/>
  <c r="N12" i="17"/>
  <c r="O12" i="14"/>
  <c r="O12" i="15"/>
  <c r="O12" i="13"/>
  <c r="O12" i="17"/>
  <c r="P12" i="14"/>
  <c r="P12" i="15"/>
  <c r="P12" i="13"/>
  <c r="P12" i="17"/>
  <c r="R12" i="14"/>
  <c r="R12" i="15"/>
  <c r="R12" i="13"/>
  <c r="R12" i="17"/>
  <c r="S12" i="14"/>
  <c r="S12" i="15"/>
  <c r="S12" i="13"/>
  <c r="S12" i="17"/>
  <c r="T12" i="14"/>
  <c r="T12" i="15"/>
  <c r="T12" i="13"/>
  <c r="T12" i="17"/>
  <c r="L13" i="14"/>
  <c r="L13" i="15"/>
  <c r="L13" i="13"/>
  <c r="L13" i="17"/>
  <c r="M13" i="14"/>
  <c r="M13" i="15"/>
  <c r="M13" i="13"/>
  <c r="M13" i="17"/>
  <c r="N13" i="14"/>
  <c r="N13" i="15"/>
  <c r="N13" i="13"/>
  <c r="N13" i="17"/>
  <c r="O13" i="14"/>
  <c r="O13" i="15"/>
  <c r="O13" i="13"/>
  <c r="O13" i="17"/>
  <c r="P13" i="14"/>
  <c r="P13" i="15"/>
  <c r="P13" i="13"/>
  <c r="P13" i="17"/>
  <c r="R13" i="14"/>
  <c r="R13" i="15"/>
  <c r="R13" i="13"/>
  <c r="R13" i="17"/>
  <c r="S13" i="14"/>
  <c r="S13" i="15"/>
  <c r="S13" i="13"/>
  <c r="S13" i="17"/>
  <c r="T13" i="14"/>
  <c r="T13" i="15"/>
  <c r="T13" i="13"/>
  <c r="T13" i="17"/>
  <c r="L14" i="14"/>
  <c r="L14" i="15"/>
  <c r="L14" i="13"/>
  <c r="L14" i="17"/>
  <c r="M14" i="14"/>
  <c r="M14" i="15"/>
  <c r="M14" i="13"/>
  <c r="M14" i="17"/>
  <c r="N14" i="14"/>
  <c r="N14" i="15"/>
  <c r="N14" i="13"/>
  <c r="N14" i="17"/>
  <c r="O14" i="14"/>
  <c r="O14" i="15"/>
  <c r="O14" i="13"/>
  <c r="O14" i="17"/>
  <c r="P14" i="14"/>
  <c r="P14" i="15"/>
  <c r="P14" i="13"/>
  <c r="P14" i="17"/>
  <c r="R14" i="14"/>
  <c r="R14" i="15"/>
  <c r="R14" i="13"/>
  <c r="R14" i="17"/>
  <c r="S14" i="14"/>
  <c r="S14" i="15"/>
  <c r="S14" i="13"/>
  <c r="S14" i="17"/>
  <c r="T14" i="14"/>
  <c r="T14" i="15"/>
  <c r="T14" i="13"/>
  <c r="T14" i="17"/>
  <c r="D6" i="14"/>
  <c r="D6" i="15"/>
  <c r="D6" i="13"/>
  <c r="D6" i="17"/>
  <c r="E6" i="14"/>
  <c r="E6" i="15"/>
  <c r="E6" i="13"/>
  <c r="E6" i="17"/>
  <c r="F6" i="14"/>
  <c r="F6" i="15"/>
  <c r="F6" i="13"/>
  <c r="F6" i="17"/>
  <c r="G6" i="14"/>
  <c r="G6" i="15"/>
  <c r="G6" i="13"/>
  <c r="G6" i="17"/>
  <c r="H6" i="14"/>
  <c r="H6" i="15"/>
  <c r="H6" i="13"/>
  <c r="H6" i="17"/>
  <c r="I6" i="14"/>
  <c r="I6" i="15"/>
  <c r="I6" i="13"/>
  <c r="I6" i="17"/>
  <c r="J6" i="14"/>
  <c r="J6" i="15"/>
  <c r="J6" i="13"/>
  <c r="J6" i="17"/>
  <c r="K6" i="14"/>
  <c r="K6" i="15"/>
  <c r="K6" i="13"/>
  <c r="K6" i="17"/>
  <c r="D7" i="14"/>
  <c r="D7" i="15"/>
  <c r="D7" i="13"/>
  <c r="D7" i="17"/>
  <c r="E7" i="14"/>
  <c r="E7" i="15"/>
  <c r="E7" i="13"/>
  <c r="E7" i="17"/>
  <c r="F7" i="14"/>
  <c r="F7" i="15"/>
  <c r="F7" i="13"/>
  <c r="F7" i="17"/>
  <c r="G7" i="14"/>
  <c r="G7" i="15"/>
  <c r="G7" i="13"/>
  <c r="G7" i="17"/>
  <c r="H7" i="14"/>
  <c r="H7" i="15"/>
  <c r="H7" i="13"/>
  <c r="H7" i="17"/>
  <c r="I7" i="14"/>
  <c r="I7" i="15"/>
  <c r="I7" i="13"/>
  <c r="I7" i="17"/>
  <c r="J7" i="14"/>
  <c r="J7" i="15"/>
  <c r="J7" i="13"/>
  <c r="J7" i="17"/>
  <c r="K7" i="14"/>
  <c r="K7" i="15"/>
  <c r="K7" i="13"/>
  <c r="K7" i="17"/>
  <c r="D8" i="14"/>
  <c r="D8" i="15"/>
  <c r="D8" i="13"/>
  <c r="D8" i="17"/>
  <c r="E8" i="14"/>
  <c r="E8" i="15"/>
  <c r="E8" i="13"/>
  <c r="E8" i="17"/>
  <c r="F8" i="14"/>
  <c r="F8" i="15"/>
  <c r="F8" i="13"/>
  <c r="F8" i="17"/>
  <c r="G8" i="14"/>
  <c r="G8" i="15"/>
  <c r="G8" i="13"/>
  <c r="G8" i="17"/>
  <c r="H8" i="14"/>
  <c r="H8" i="15"/>
  <c r="H8" i="13"/>
  <c r="H8" i="17"/>
  <c r="I8" i="14"/>
  <c r="I8" i="15"/>
  <c r="I8" i="13"/>
  <c r="I8" i="17"/>
  <c r="J8" i="14"/>
  <c r="J8" i="15"/>
  <c r="J8" i="13"/>
  <c r="J8" i="17"/>
  <c r="K8" i="14"/>
  <c r="K8" i="15"/>
  <c r="K8" i="13"/>
  <c r="K8" i="17"/>
  <c r="D9" i="14"/>
  <c r="D9" i="15"/>
  <c r="D9" i="13"/>
  <c r="D9" i="17"/>
  <c r="E9" i="14"/>
  <c r="E9" i="15"/>
  <c r="E9" i="13"/>
  <c r="E9" i="17"/>
  <c r="F9" i="14"/>
  <c r="F9" i="15"/>
  <c r="F9" i="13"/>
  <c r="F9" i="17"/>
  <c r="G9" i="14"/>
  <c r="G9" i="15"/>
  <c r="G9" i="13"/>
  <c r="G9" i="17"/>
  <c r="H9" i="14"/>
  <c r="H9" i="15"/>
  <c r="H9" i="13"/>
  <c r="H9" i="17"/>
  <c r="I9" i="14"/>
  <c r="I9" i="15"/>
  <c r="I9" i="13"/>
  <c r="I9" i="17"/>
  <c r="J9" i="14"/>
  <c r="J9" i="15"/>
  <c r="J9" i="13"/>
  <c r="J9" i="17"/>
  <c r="K9" i="14"/>
  <c r="K9" i="15"/>
  <c r="K9" i="13"/>
  <c r="K9" i="17"/>
  <c r="D10" i="14"/>
  <c r="D10" i="15"/>
  <c r="D10" i="13"/>
  <c r="D10" i="17"/>
  <c r="E10" i="14"/>
  <c r="E10" i="15"/>
  <c r="E10" i="13"/>
  <c r="E10" i="17"/>
  <c r="F10" i="14"/>
  <c r="F10" i="15"/>
  <c r="F10" i="13"/>
  <c r="F10" i="17"/>
  <c r="G10" i="14"/>
  <c r="G10" i="15"/>
  <c r="G10" i="13"/>
  <c r="G10" i="17"/>
  <c r="H10" i="14"/>
  <c r="H10" i="15"/>
  <c r="H10" i="13"/>
  <c r="H10" i="17"/>
  <c r="I10" i="14"/>
  <c r="I10" i="15"/>
  <c r="I10" i="13"/>
  <c r="I10" i="17"/>
  <c r="J10" i="14"/>
  <c r="J10" i="15"/>
  <c r="J10" i="13"/>
  <c r="J10" i="17"/>
  <c r="K10" i="14"/>
  <c r="K10" i="15"/>
  <c r="K10" i="13"/>
  <c r="K10" i="17"/>
  <c r="D11" i="14"/>
  <c r="D11" i="15"/>
  <c r="D11" i="13"/>
  <c r="D11" i="17"/>
  <c r="E11" i="14"/>
  <c r="E11" i="15"/>
  <c r="E11" i="13"/>
  <c r="E11" i="17"/>
  <c r="F11" i="14"/>
  <c r="F11" i="15"/>
  <c r="F11" i="13"/>
  <c r="F11" i="17"/>
  <c r="G11" i="14"/>
  <c r="G11" i="15"/>
  <c r="G11" i="13"/>
  <c r="G11" i="17"/>
  <c r="H11" i="14"/>
  <c r="H11" i="15"/>
  <c r="H11" i="13"/>
  <c r="H11" i="17"/>
  <c r="I11" i="14"/>
  <c r="I11" i="15"/>
  <c r="I11" i="13"/>
  <c r="I11" i="17"/>
  <c r="J11" i="14"/>
  <c r="J11" i="15"/>
  <c r="J11" i="13"/>
  <c r="J11" i="17"/>
  <c r="K11" i="14"/>
  <c r="K11" i="15"/>
  <c r="K11" i="13"/>
  <c r="K11" i="17"/>
  <c r="D12" i="14"/>
  <c r="D12" i="15"/>
  <c r="D12" i="13"/>
  <c r="D12" i="17"/>
  <c r="E12" i="14"/>
  <c r="E12" i="15"/>
  <c r="E12" i="13"/>
  <c r="E12" i="17"/>
  <c r="F12" i="14"/>
  <c r="F12" i="15"/>
  <c r="F12" i="13"/>
  <c r="F12" i="17"/>
  <c r="G12" i="14"/>
  <c r="G12" i="15"/>
  <c r="G12" i="13"/>
  <c r="G12" i="17"/>
  <c r="H12" i="14"/>
  <c r="H12" i="15"/>
  <c r="H12" i="13"/>
  <c r="H12" i="17"/>
  <c r="I12" i="14"/>
  <c r="I12" i="15"/>
  <c r="I12" i="13"/>
  <c r="I12" i="17"/>
  <c r="J12" i="14"/>
  <c r="J12" i="15"/>
  <c r="J12" i="13"/>
  <c r="J12" i="17"/>
  <c r="K12" i="14"/>
  <c r="K12" i="15"/>
  <c r="K12" i="13"/>
  <c r="K12" i="17"/>
  <c r="D13" i="14"/>
  <c r="D13" i="15"/>
  <c r="D13" i="13"/>
  <c r="D13" i="17"/>
  <c r="E13" i="14"/>
  <c r="E13" i="15"/>
  <c r="E13" i="13"/>
  <c r="E13" i="17"/>
  <c r="F13" i="14"/>
  <c r="F13" i="15"/>
  <c r="F13" i="13"/>
  <c r="F13" i="17"/>
  <c r="G13" i="14"/>
  <c r="G13" i="15"/>
  <c r="G13" i="13"/>
  <c r="G13" i="17"/>
  <c r="H13" i="14"/>
  <c r="H13" i="15"/>
  <c r="H13" i="13"/>
  <c r="H13" i="17"/>
  <c r="I13" i="14"/>
  <c r="I13" i="15"/>
  <c r="I13" i="13"/>
  <c r="I13" i="17"/>
  <c r="J13" i="14"/>
  <c r="J13" i="15"/>
  <c r="J13" i="13"/>
  <c r="J13" i="17"/>
  <c r="K13" i="14"/>
  <c r="K13" i="15"/>
  <c r="K13" i="13"/>
  <c r="K13" i="17"/>
  <c r="D14" i="14"/>
  <c r="D14" i="15"/>
  <c r="D14" i="13"/>
  <c r="D14" i="17"/>
  <c r="E14" i="14"/>
  <c r="E14" i="15"/>
  <c r="E14" i="13"/>
  <c r="E14" i="17"/>
  <c r="F14" i="14"/>
  <c r="F14" i="15"/>
  <c r="F14" i="13"/>
  <c r="F14" i="17"/>
  <c r="G14" i="14"/>
  <c r="G14" i="15"/>
  <c r="G14" i="13"/>
  <c r="G14" i="17"/>
  <c r="H14" i="14"/>
  <c r="H14" i="15"/>
  <c r="H14" i="13"/>
  <c r="H14" i="17"/>
  <c r="I14" i="14"/>
  <c r="I14" i="15"/>
  <c r="I14" i="13"/>
  <c r="I14" i="17"/>
  <c r="J14" i="14"/>
  <c r="J14" i="15"/>
  <c r="J14" i="13"/>
  <c r="J14" i="17"/>
  <c r="K14" i="14"/>
  <c r="K14" i="15"/>
  <c r="K14" i="13"/>
  <c r="K14" i="17"/>
  <c r="Q7" i="4"/>
  <c r="Q7" i="7"/>
  <c r="Q7" i="11"/>
  <c r="Q6" i="14"/>
  <c r="Q7" i="6"/>
  <c r="Q7" i="10"/>
  <c r="Q6" i="15" s="1"/>
  <c r="Q7" i="12"/>
  <c r="Q7" i="8"/>
  <c r="Q7" i="9"/>
  <c r="Q8" i="7"/>
  <c r="Q8" i="11"/>
  <c r="Q7" i="14" s="1"/>
  <c r="Q8" i="6"/>
  <c r="Q8" i="10"/>
  <c r="Q8" i="4"/>
  <c r="Q8" i="12"/>
  <c r="Q8" i="8"/>
  <c r="Q8" i="9"/>
  <c r="Q7" i="17" s="1"/>
  <c r="Q9" i="7"/>
  <c r="Q9" i="11"/>
  <c r="Q9" i="6"/>
  <c r="Q9" i="10"/>
  <c r="Q8" i="15" s="1"/>
  <c r="Q9" i="4"/>
  <c r="Q9" i="12"/>
  <c r="Q9" i="8"/>
  <c r="Q9" i="9"/>
  <c r="Q8" i="17" s="1"/>
  <c r="Q10" i="7"/>
  <c r="Q10" i="11"/>
  <c r="Q10" i="6"/>
  <c r="Q10" i="10"/>
  <c r="Q9" i="15" s="1"/>
  <c r="Q10" i="4"/>
  <c r="Q10" i="12"/>
  <c r="Q10" i="8"/>
  <c r="Q10" i="9"/>
  <c r="Q9" i="17" s="1"/>
  <c r="Q11" i="7"/>
  <c r="Q11" i="11"/>
  <c r="Q10" i="14"/>
  <c r="Q11" i="6"/>
  <c r="Q11" i="10"/>
  <c r="Q11" i="4"/>
  <c r="Q11" i="12"/>
  <c r="Q10" i="13" s="1"/>
  <c r="Q11" i="8"/>
  <c r="Q11" i="9"/>
  <c r="Q10" i="17"/>
  <c r="Q12" i="7"/>
  <c r="Q12" i="11"/>
  <c r="Q11" i="14" s="1"/>
  <c r="Q12" i="6"/>
  <c r="Q12" i="10"/>
  <c r="Q12" i="4"/>
  <c r="Q12" i="12"/>
  <c r="Q11" i="13" s="1"/>
  <c r="Q12" i="8"/>
  <c r="Q12" i="9"/>
  <c r="Q13" i="7"/>
  <c r="Q13" i="11"/>
  <c r="Q12" i="14" s="1"/>
  <c r="Q13" i="10"/>
  <c r="Q12" i="15" s="1"/>
  <c r="Q13" i="4"/>
  <c r="Q13" i="12"/>
  <c r="Q13" i="8"/>
  <c r="Q13" i="9"/>
  <c r="Q12" i="17" s="1"/>
  <c r="Q14" i="7"/>
  <c r="Q14" i="11"/>
  <c r="Q13" i="14"/>
  <c r="Q14" i="10"/>
  <c r="Q13" i="15" s="1"/>
  <c r="Q14" i="4"/>
  <c r="Q14" i="12"/>
  <c r="Q14" i="8"/>
  <c r="Q14" i="9"/>
  <c r="Q13" i="17" s="1"/>
  <c r="Q15" i="7"/>
  <c r="Q15" i="11"/>
  <c r="Q15" i="10"/>
  <c r="Q14" i="15"/>
  <c r="Q15" i="12"/>
  <c r="Q14" i="13"/>
  <c r="Q15" i="8"/>
  <c r="Q15" i="9"/>
  <c r="Q14" i="17" s="1"/>
  <c r="C7" i="14"/>
  <c r="C7" i="15"/>
  <c r="C7" i="13"/>
  <c r="C7" i="17"/>
  <c r="C8" i="14"/>
  <c r="C8" i="15"/>
  <c r="C8" i="13"/>
  <c r="C8" i="17"/>
  <c r="C9" i="14"/>
  <c r="C9" i="15"/>
  <c r="C9" i="13"/>
  <c r="C9" i="17"/>
  <c r="C10" i="14"/>
  <c r="C10" i="15"/>
  <c r="C10" i="13"/>
  <c r="C10" i="17"/>
  <c r="C11" i="14"/>
  <c r="C11" i="15"/>
  <c r="C11" i="13"/>
  <c r="C11" i="17"/>
  <c r="C12" i="14"/>
  <c r="C12" i="15"/>
  <c r="C12" i="13"/>
  <c r="C12" i="17"/>
  <c r="C13" i="14"/>
  <c r="C13" i="15"/>
  <c r="C13" i="13"/>
  <c r="C13" i="17"/>
  <c r="C14" i="14"/>
  <c r="C14" i="15"/>
  <c r="C14" i="13"/>
  <c r="C14" i="17"/>
  <c r="C6" i="14"/>
  <c r="C6" i="15"/>
  <c r="C6" i="13"/>
  <c r="C6" i="17"/>
  <c r="S18" i="16"/>
  <c r="Q17" i="15"/>
  <c r="Q7" i="15"/>
  <c r="Q6" i="17"/>
  <c r="C6" i="16" l="1"/>
  <c r="C11" i="16"/>
  <c r="C10" i="16"/>
  <c r="C7" i="16"/>
  <c r="Q14" i="14"/>
  <c r="Q11" i="17"/>
  <c r="Q9" i="14"/>
  <c r="Q8" i="14"/>
  <c r="Q7" i="18"/>
  <c r="Q10" i="18"/>
  <c r="Q9" i="18"/>
  <c r="Q6" i="18"/>
  <c r="Q16" i="18"/>
  <c r="Q16" i="17"/>
  <c r="Q15" i="15"/>
  <c r="M23" i="46"/>
  <c r="P16" i="16"/>
  <c r="L16" i="16"/>
  <c r="H16" i="16"/>
  <c r="D16" i="16"/>
  <c r="N10" i="16"/>
  <c r="U10" i="16"/>
  <c r="R17" i="16"/>
  <c r="M17" i="16"/>
  <c r="S13" i="16"/>
  <c r="R13" i="16"/>
  <c r="O15" i="16"/>
  <c r="M15" i="16"/>
  <c r="K15" i="16"/>
  <c r="J15" i="16"/>
  <c r="I15" i="16"/>
  <c r="F15" i="16"/>
  <c r="E15" i="16"/>
  <c r="D15" i="16"/>
  <c r="U17" i="16"/>
  <c r="P17" i="16"/>
  <c r="L17" i="16"/>
  <c r="H17" i="16"/>
  <c r="D17" i="16"/>
  <c r="O14" i="16"/>
  <c r="S9" i="16"/>
  <c r="Q15" i="16"/>
  <c r="N16" i="16"/>
  <c r="J16" i="16"/>
  <c r="F16" i="16"/>
  <c r="K12" i="16"/>
  <c r="E10" i="16"/>
  <c r="F8" i="16"/>
  <c r="Q14" i="16"/>
  <c r="L14" i="16"/>
  <c r="T13" i="16"/>
  <c r="P13" i="16"/>
  <c r="N13" i="16"/>
  <c r="L13" i="16"/>
  <c r="T12" i="16"/>
  <c r="S12" i="16"/>
  <c r="M12" i="16"/>
  <c r="L12" i="16"/>
  <c r="R11" i="16"/>
  <c r="P11" i="16"/>
  <c r="O11" i="16"/>
  <c r="N11" i="16"/>
  <c r="T10" i="16"/>
  <c r="S10" i="16"/>
  <c r="P10" i="16"/>
  <c r="M10" i="16"/>
  <c r="T9" i="16"/>
  <c r="R9" i="16"/>
  <c r="O9" i="16"/>
  <c r="N9" i="16"/>
  <c r="L8" i="16"/>
  <c r="S7" i="16"/>
  <c r="R7" i="16"/>
  <c r="O7" i="16"/>
  <c r="P6" i="16"/>
  <c r="O6" i="16"/>
  <c r="L6" i="16"/>
  <c r="U14" i="16"/>
  <c r="U13" i="16"/>
  <c r="U11" i="16"/>
  <c r="U9" i="16"/>
  <c r="U8" i="16"/>
  <c r="U16" i="16"/>
  <c r="R19" i="16"/>
  <c r="N19" i="16"/>
  <c r="J19" i="16"/>
  <c r="F19" i="16"/>
  <c r="I14" i="16"/>
  <c r="P19" i="16"/>
  <c r="J12" i="16"/>
  <c r="I12" i="16"/>
  <c r="H12" i="16"/>
  <c r="D12" i="16"/>
  <c r="K11" i="16"/>
  <c r="F11" i="16"/>
  <c r="E11" i="16"/>
  <c r="K10" i="16"/>
  <c r="J10" i="16"/>
  <c r="I10" i="16"/>
  <c r="F10" i="16"/>
  <c r="D10" i="16"/>
  <c r="K9" i="16"/>
  <c r="J9" i="16"/>
  <c r="H9" i="16"/>
  <c r="G9" i="16"/>
  <c r="F9" i="16"/>
  <c r="E9" i="16"/>
  <c r="H8" i="16"/>
  <c r="E8" i="16"/>
  <c r="D8" i="16"/>
  <c r="G7" i="16"/>
  <c r="F7" i="16"/>
  <c r="D6" i="16"/>
  <c r="S14" i="16"/>
  <c r="R14" i="16"/>
  <c r="P14" i="16"/>
  <c r="T17" i="16"/>
  <c r="O17" i="16"/>
  <c r="Q18" i="16"/>
  <c r="T18" i="16"/>
  <c r="O18" i="16"/>
  <c r="K18" i="16"/>
  <c r="G18" i="16"/>
  <c r="C18" i="16"/>
  <c r="J14" i="16"/>
  <c r="D14" i="16"/>
  <c r="H19" i="16"/>
  <c r="N7" i="16"/>
  <c r="T6" i="16"/>
  <c r="S17" i="16"/>
  <c r="N17" i="16"/>
  <c r="J17" i="16"/>
  <c r="F17" i="16"/>
  <c r="N18" i="16"/>
  <c r="J18" i="16"/>
  <c r="C12" i="16"/>
  <c r="O10" i="16"/>
  <c r="E12" i="16"/>
  <c r="K17" i="16"/>
  <c r="C17" i="16"/>
  <c r="I18" i="16"/>
  <c r="G8" i="16"/>
  <c r="K7" i="16"/>
  <c r="H7" i="16"/>
  <c r="I16" i="16"/>
  <c r="E16" i="16"/>
  <c r="Q17" i="16"/>
  <c r="G16" i="16"/>
  <c r="M16" i="16"/>
  <c r="M14" i="16"/>
  <c r="M13" i="16"/>
  <c r="T15" i="16"/>
  <c r="L15" i="16"/>
  <c r="I11" i="16"/>
  <c r="H11" i="16"/>
  <c r="G11" i="16"/>
  <c r="P7" i="16"/>
  <c r="N15" i="16"/>
  <c r="I17" i="16"/>
  <c r="K14" i="16"/>
  <c r="J11" i="16"/>
  <c r="I7" i="16"/>
  <c r="T11" i="16"/>
  <c r="L7" i="16"/>
  <c r="C15" i="16"/>
  <c r="F18" i="16"/>
  <c r="C14" i="16"/>
  <c r="G12" i="16"/>
  <c r="F12" i="16"/>
  <c r="I9" i="16"/>
  <c r="K8" i="16"/>
  <c r="J8" i="16"/>
  <c r="I8" i="16"/>
  <c r="G6" i="16"/>
  <c r="F6" i="16"/>
  <c r="N14" i="16"/>
  <c r="O13" i="16"/>
  <c r="S6" i="16"/>
  <c r="U12" i="16"/>
  <c r="U6" i="16"/>
  <c r="H15" i="16"/>
  <c r="S16" i="16"/>
  <c r="K16" i="16"/>
  <c r="E14" i="16"/>
  <c r="I13" i="16"/>
  <c r="E13" i="16"/>
  <c r="G10" i="16"/>
  <c r="R12" i="16"/>
  <c r="N12" i="16"/>
  <c r="M11" i="16"/>
  <c r="L9" i="16"/>
  <c r="O8" i="16"/>
  <c r="M7" i="16"/>
  <c r="U7" i="16"/>
  <c r="R15" i="16"/>
  <c r="S19" i="16"/>
  <c r="O19" i="16"/>
  <c r="K19" i="16"/>
  <c r="G19" i="16"/>
  <c r="C19" i="16"/>
  <c r="C16" i="16"/>
  <c r="C8" i="16"/>
  <c r="H14" i="16"/>
  <c r="G14" i="16"/>
  <c r="F14" i="16"/>
  <c r="K13" i="16"/>
  <c r="H10" i="16"/>
  <c r="J6" i="16"/>
  <c r="T14" i="16"/>
  <c r="O12" i="16"/>
  <c r="S11" i="16"/>
  <c r="R10" i="16"/>
  <c r="L10" i="16"/>
  <c r="M9" i="16"/>
  <c r="R8" i="16"/>
  <c r="M8" i="16"/>
  <c r="T7" i="16"/>
  <c r="N6" i="16"/>
  <c r="E17" i="16"/>
  <c r="G17" i="16"/>
  <c r="U18" i="16"/>
  <c r="Q19" i="16"/>
  <c r="M19" i="16"/>
  <c r="I19" i="16"/>
  <c r="E19" i="16"/>
  <c r="T19" i="16"/>
  <c r="L19" i="16"/>
  <c r="D19" i="16"/>
  <c r="Q16" i="14"/>
  <c r="Q16" i="16" s="1"/>
  <c r="Q11" i="15"/>
  <c r="Q11" i="16" s="1"/>
  <c r="Q7" i="13"/>
  <c r="Q7" i="16" s="1"/>
  <c r="D9" i="16"/>
  <c r="P9" i="16"/>
  <c r="U15" i="16"/>
  <c r="C9" i="16"/>
  <c r="Q13" i="13"/>
  <c r="Q13" i="16" s="1"/>
  <c r="Q8" i="13"/>
  <c r="Q8" i="16" s="1"/>
  <c r="J13" i="16"/>
  <c r="G13" i="16"/>
  <c r="D13" i="16"/>
  <c r="J7" i="16"/>
  <c r="D7" i="16"/>
  <c r="H6" i="16"/>
  <c r="T8" i="16"/>
  <c r="G15" i="16"/>
  <c r="O16" i="16"/>
  <c r="R18" i="16"/>
  <c r="U19" i="16"/>
  <c r="C13" i="16"/>
  <c r="Q12" i="13"/>
  <c r="Q12" i="16" s="1"/>
  <c r="Q10" i="15"/>
  <c r="Q10" i="16" s="1"/>
  <c r="Q9" i="13"/>
  <c r="Q9" i="16" s="1"/>
  <c r="Q6" i="13"/>
  <c r="Q6" i="16" s="1"/>
  <c r="H13" i="16"/>
  <c r="F13" i="16"/>
  <c r="D11" i="16"/>
  <c r="E7" i="16"/>
  <c r="K6" i="16"/>
  <c r="I6" i="16"/>
  <c r="E6" i="16"/>
  <c r="P12" i="16"/>
  <c r="L11" i="16"/>
  <c r="S8" i="16"/>
  <c r="P8" i="16"/>
  <c r="N8" i="16"/>
  <c r="R6" i="16"/>
  <c r="M6" i="16"/>
  <c r="S15" i="16"/>
  <c r="P15" i="16"/>
  <c r="T16" i="16"/>
</calcChain>
</file>

<file path=xl/sharedStrings.xml><?xml version="1.0" encoding="utf-8"?>
<sst xmlns="http://schemas.openxmlformats.org/spreadsheetml/2006/main" count="1633" uniqueCount="253">
  <si>
    <t>ALTAS IAE ACTIVIDADES EMPRESARIALES AGRICULTURA</t>
  </si>
  <si>
    <t>(Nº de altas)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</si>
  <si>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</si>
  <si>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</si>
  <si>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</si>
  <si>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</si>
  <si>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</si>
  <si>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</si>
  <si>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</si>
  <si>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</si>
  <si>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</si>
  <si>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</si>
  <si>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</si>
  <si>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</si>
  <si>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</si>
  <si>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</si>
  <si>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</si>
  <si>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</si>
  <si>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</si>
  <si>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</si>
  <si>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</si>
  <si>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</si>
  <si>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ALTAS IAE ACTIVIDADES EMPRESARIALES INDUSTRIA</t>
  </si>
  <si>
    <t>ALTAS IAE ACTIVIDADES EMPRESARIALES CONSTRUCCIÓN</t>
  </si>
  <si>
    <t>ALTAS IAE ACTIVIDADES EMPRESARIALES COMERCIO Y HOSTELERÍA</t>
  </si>
  <si>
    <t>ALTAS IAE ACTIVIDADES EMPRESARIALES SERVICIOS</t>
  </si>
  <si>
    <t>ALTAS IAE ACTIVIDADES PROFESIONALES AGRICULTURA</t>
  </si>
  <si>
    <t>ALTAS IAE ACTIVIDADES PROFESIONALES INDUSTRIA</t>
  </si>
  <si>
    <t>ALTAS IAE ACTIVIDADES PROFESIONALES CONSTRUCCIÓN</t>
  </si>
  <si>
    <t>ALTAS IAE ACTIVIDADES PROFESIONALES COMERCIO Y HOSTELERÍA</t>
  </si>
  <si>
    <t>ALTAS IAE ACTIVIDADES PROFESIONALES SERVICIOS</t>
  </si>
  <si>
    <t>ALTAS IAE AGRICULTURA</t>
  </si>
  <si>
    <t>(Actividades Empresariales + Actividades Profesionales)</t>
  </si>
  <si>
    <t>ALTAS IAE INDUSTRIA</t>
  </si>
  <si>
    <t>ALTAS IAE CONSTRUCCIÓN</t>
  </si>
  <si>
    <t>ALTAS IAE COMERCIO Y HOSTELERÍA</t>
  </si>
  <si>
    <t>ALTAS IAE SERVICIOS</t>
  </si>
  <si>
    <t>TOTAL ALTAS IAE</t>
  </si>
  <si>
    <t xml:space="preserve">ESTABLECIMIENTOS EN INDUSTRIAS EXTRACTIVAS </t>
  </si>
  <si>
    <t>(Número de establecimientos)</t>
  </si>
  <si>
    <t>Fuente: Sistema de Información Multiterritorial de Andalucía, IECA</t>
  </si>
  <si>
    <t>CAMBIO A CNAE 2009</t>
  </si>
  <si>
    <t>-</t>
  </si>
  <si>
    <t xml:space="preserve"> </t>
  </si>
  <si>
    <t>ESTABLECIMIENTOS EN INDUSTRIA MANUFACTURERA</t>
  </si>
  <si>
    <t xml:space="preserve">NÚMERO DE ESTABLECIMIENTOS EN PRODUCCIÓN Y DISTRIBUCIÓN DE ENERGÍA ELÉCTRICA, GAS Y AGUA </t>
  </si>
  <si>
    <t>SUMINISTRO DE AGUA, ACTIVIDADES DE SANEAMIENTO, GESTIÓN DE RESIDUOS Y DESCONTAMINACIÓN</t>
  </si>
  <si>
    <t>ESTABLECIMIENTOS EN INDUSTRIA</t>
  </si>
  <si>
    <t>ESTABLECIMIENTOS EN CONSTRUCCIÓN</t>
  </si>
  <si>
    <t>ESTABLECIMIENTOS EN COMERCIO, REPARACIÓN DE VEHÍCULOS DE MOTOR, MOTOCICLETAS Y CICLOMOTORES Y ARTÍCULOS PERSONALES Y DE USO DOMÉSTICO</t>
  </si>
  <si>
    <t>Comercio al por mayor y al por menor, reparación de vehículos de motor y motocicletas</t>
  </si>
  <si>
    <t>ESTABLECIMIENTOS EN TRANSPORTE, ALMACENAMIENTO Y COMUNICACIONES</t>
  </si>
  <si>
    <t>Transporte y Almacenamiento</t>
  </si>
  <si>
    <t>ESTABLECIMIENTOS EN HOSTELERÍA</t>
  </si>
  <si>
    <t>ESTABLECIMIENTOS EN INFORMACIÓN Y COMUNICACIÓN</t>
  </si>
  <si>
    <t>ESTABLECIMIENTOS EN INTERMEDIACIÓN FINANCIERA (ACTIVIDADES FINANCIERAS Y DE SEGUROS)</t>
  </si>
  <si>
    <t>Actividades banca y seguros</t>
  </si>
  <si>
    <t>ESTABLECIMIENTOS EN ACTIVIDADES INMOBILIARIAS Y DE ALQUILER; SERVICIOS EMPRESARIALES</t>
  </si>
  <si>
    <t>ESTABLECIMIENTOS EN ACTIVIDADES PROFESIONALES, CIENTÍFICAS Y TÉCNICAS</t>
  </si>
  <si>
    <t>ESTABLECIMIENTOS EN ACTIVIDADES ADMINISTRATIVAS Y SERVICIOS AUXILIARES</t>
  </si>
  <si>
    <t>ESTABLECIMIENTOS EN EDUCACIÓN</t>
  </si>
  <si>
    <t>ESTABLECIMIENTOS EN ACTIVIDADES SANITARIAS Y VETERINARIAS; SERVICIOS SOCIALES</t>
  </si>
  <si>
    <t>ESTABLECIMIENTOS EN ACTIVIDADES ARTÍSTICAS, RECREATIVAS Y DE ENTRETENIMIENTO</t>
  </si>
  <si>
    <t>ESTABLECIMIENTOS EN OTRAS ACTIVIDADES SOCIALES Y DE SERVICIOS PRESTADOS A LA COMUNIDAD; SERVICIOS PERSONALES</t>
  </si>
  <si>
    <t>ESTABLECIMIENTOS EN OTROS SERVICIOS</t>
  </si>
  <si>
    <t>ESTABLECIMIENTOS EN HOGARES QUE EMPLEAN PERSONAL DOMÉSTICO</t>
  </si>
  <si>
    <t>ESTABLECIMIENTOS EN SERVICIOS SANITARIOS, EDUCATIVOS Y RESTO DE SERVICIOS</t>
  </si>
  <si>
    <t>ESTABLECIMIENTOS EN SERVICIOS</t>
  </si>
  <si>
    <t>(Porcentajes)</t>
  </si>
  <si>
    <t>ESTABLECIMIENTOS EN INDUSTRIA Y SERVICIOS</t>
  </si>
  <si>
    <t>LICENCIAS CONCEDIDAS</t>
  </si>
  <si>
    <t>(Número de licencias)</t>
  </si>
  <si>
    <t>Fuente: Área de Comercio, Vía Pública y Mercados, Ayuntamiento de Málaga</t>
  </si>
  <si>
    <t>Centro</t>
  </si>
  <si>
    <t>Este</t>
  </si>
  <si>
    <t>Ciudad Jardín</t>
  </si>
  <si>
    <t>Bailén-Miraflores</t>
  </si>
  <si>
    <t>Palma-Palmilla</t>
  </si>
  <si>
    <t>Cruz de humilladero</t>
  </si>
  <si>
    <t>Carretera Cadiz</t>
  </si>
  <si>
    <t>Churriana</t>
  </si>
  <si>
    <t>Campanillas</t>
  </si>
  <si>
    <t>Puerto de la Torre</t>
  </si>
  <si>
    <t>Total</t>
  </si>
  <si>
    <t>Agencias</t>
  </si>
  <si>
    <t>Animales</t>
  </si>
  <si>
    <t>Comercio mayor alimentario</t>
  </si>
  <si>
    <t>Comercio mayor no alimentario</t>
  </si>
  <si>
    <t>Comercio menor alimentario</t>
  </si>
  <si>
    <t>Comercio menor no alimentario</t>
  </si>
  <si>
    <t>Enseñanza</t>
  </si>
  <si>
    <t>Explotaciones agropecuarias</t>
  </si>
  <si>
    <t>Hosteleria</t>
  </si>
  <si>
    <t>Hoteles</t>
  </si>
  <si>
    <t>Industria alimentaria elaborada o envasadora</t>
  </si>
  <si>
    <t>Industria no alimentaria fabricación</t>
  </si>
  <si>
    <t>Ocio</t>
  </si>
  <si>
    <t>Otras empresas</t>
  </si>
  <si>
    <t>Servicios reparaciones talleres</t>
  </si>
  <si>
    <t>Servicios profesionales</t>
  </si>
  <si>
    <t>Teatinos-Universidad</t>
  </si>
  <si>
    <t>Cruz de Humilladero</t>
  </si>
  <si>
    <t>SOLICITUD DE LICENCIAS DE APERTURA EN EL SECTOR COMERCIO</t>
  </si>
  <si>
    <t>(Número de expedientes en Comercio mayor alimentario)</t>
  </si>
  <si>
    <t>Almacenes</t>
  </si>
  <si>
    <t>Bebidas alcohólicas</t>
  </si>
  <si>
    <t>Pescado fresco, congelado y conserva</t>
  </si>
  <si>
    <t>Aditivos y Especias</t>
  </si>
  <si>
    <t>Pastelería, panadería</t>
  </si>
  <si>
    <t>Lácteos</t>
  </si>
  <si>
    <t>Aceites</t>
  </si>
  <si>
    <t>Carnes frescas, congelados, refrigerados</t>
  </si>
  <si>
    <t>Cereales, piensos</t>
  </si>
  <si>
    <t>Alimentarios frigoríficos polivalentes</t>
  </si>
  <si>
    <t>Alimentarios congelador polivalente</t>
  </si>
  <si>
    <t>Alimentario polivalente no frigorífico</t>
  </si>
  <si>
    <t>Huevos</t>
  </si>
  <si>
    <t>Frutas, hortalizas, tubérculos y legumbres</t>
  </si>
  <si>
    <t>Transporte alimento</t>
  </si>
  <si>
    <t>--</t>
  </si>
  <si>
    <t>(Número de expedientes en Comercio mayor no alimentario)</t>
  </si>
  <si>
    <t>Hierro y acero</t>
  </si>
  <si>
    <t>Muebles madera, metálicos</t>
  </si>
  <si>
    <t>Todo a 100 y bazares</t>
  </si>
  <si>
    <t>Tejidos</t>
  </si>
  <si>
    <t>Regalos, juguetes</t>
  </si>
  <si>
    <t>Papelería, libros</t>
  </si>
  <si>
    <t>No alimentarios polivalentes</t>
  </si>
  <si>
    <t>Material óptico, fotográfico, telefonía</t>
  </si>
  <si>
    <t>Material de construcción, sanitarios, piedra</t>
  </si>
  <si>
    <t>Maquinaria, electrodomésticos, herramienta</t>
  </si>
  <si>
    <t>Informática</t>
  </si>
  <si>
    <t>Vehículos</t>
  </si>
  <si>
    <t>Droguería</t>
  </si>
  <si>
    <t>Artículos de piel</t>
  </si>
  <si>
    <t>Abonos, insecticidas</t>
  </si>
  <si>
    <t>Maquinaria industrial</t>
  </si>
  <si>
    <t>Pinturas</t>
  </si>
  <si>
    <t>Medicamentos</t>
  </si>
  <si>
    <t>Explosivos y Pirotécnia</t>
  </si>
  <si>
    <t>(Número de expedientes en Comercio menor alimentario)</t>
  </si>
  <si>
    <t>Vinos, licores, aguardientes</t>
  </si>
  <si>
    <t>Ultramarinos, supermercados</t>
  </si>
  <si>
    <t>Pescaderías</t>
  </si>
  <si>
    <t>Pastelerías</t>
  </si>
  <si>
    <t>Panaderías</t>
  </si>
  <si>
    <t>Fruterías</t>
  </si>
  <si>
    <t>Alimentos congelados polivalentes</t>
  </si>
  <si>
    <t>Carnicerías</t>
  </si>
  <si>
    <t>Asador de pollos</t>
  </si>
  <si>
    <t>Frutos secos y golosinas</t>
  </si>
  <si>
    <t>Carnicerías con elaboración</t>
  </si>
  <si>
    <t>(Número de expedientes en Comercio menor no alimentario)</t>
  </si>
  <si>
    <t>Cristales, espejos, cuadros</t>
  </si>
  <si>
    <t>Joyería, relojería</t>
  </si>
  <si>
    <t>Máquina hostelería</t>
  </si>
  <si>
    <t>Material construcción</t>
  </si>
  <si>
    <t>Material deportivo</t>
  </si>
  <si>
    <t>Material eléctrico</t>
  </si>
  <si>
    <t>Decoración</t>
  </si>
  <si>
    <t>Óptica</t>
  </si>
  <si>
    <t>Recambios y accesorios</t>
  </si>
  <si>
    <t>Teléfonos, informática</t>
  </si>
  <si>
    <t>Textiles, toldos</t>
  </si>
  <si>
    <t>Chatarrerías</t>
  </si>
  <si>
    <t>Vehículos terrestres y náuticos</t>
  </si>
  <si>
    <t>Video club y fotografía</t>
  </si>
  <si>
    <t>Cosméticos, perfumería</t>
  </si>
  <si>
    <t>Piscinas, bombas de agua</t>
  </si>
  <si>
    <t>Fontanería, sanitarios</t>
  </si>
  <si>
    <t>Compra venta segunda mano</t>
  </si>
  <si>
    <t>Estancos, loterías</t>
  </si>
  <si>
    <t>Farmacias</t>
  </si>
  <si>
    <t>Copisterías</t>
  </si>
  <si>
    <t>Floristería</t>
  </si>
  <si>
    <t>Cerrajería</t>
  </si>
  <si>
    <t>Gasolineras</t>
  </si>
  <si>
    <t>Herboristerías</t>
  </si>
  <si>
    <t>Sistemas de seguridad</t>
  </si>
  <si>
    <t>Librería, papelería</t>
  </si>
  <si>
    <t>Locutorios internet</t>
  </si>
  <si>
    <t>Tiendas a todo 100, bazares</t>
  </si>
  <si>
    <t>Venta animales y alimentos</t>
  </si>
  <si>
    <t>Artículos deporte</t>
  </si>
  <si>
    <t>Boutique, hogar, mercería</t>
  </si>
  <si>
    <t>Calzados, artículos de piel</t>
  </si>
  <si>
    <t>Ferretería, venta de electrodomésticos</t>
  </si>
  <si>
    <t>Venta de discos</t>
  </si>
  <si>
    <t>Sex-shop</t>
  </si>
  <si>
    <t>Venta por catálogo, promociones</t>
  </si>
  <si>
    <t>Rótulos, luminosos</t>
  </si>
  <si>
    <t>Numismática, filatelia</t>
  </si>
  <si>
    <t>Productos Químicos</t>
  </si>
  <si>
    <t>Pirotecnia</t>
  </si>
  <si>
    <t>SOLICITUD DE LICENCIAS DE APERTURA EN EL SECTOR INDUSTRIAL</t>
  </si>
  <si>
    <t>(Número de expedientes en Industria no alimentaria o de fabricación)</t>
  </si>
  <si>
    <t>Informática, Telecomounicaciones, Antenas, Solares</t>
  </si>
  <si>
    <t>Vidrio Y Cerámica</t>
  </si>
  <si>
    <t>Productos Químicos, Abonos</t>
  </si>
  <si>
    <t>Productos Farmacéuticos</t>
  </si>
  <si>
    <t>Plásticos, Papeles</t>
  </si>
  <si>
    <t>Material Construcción, Ladrillos, Piscinas</t>
  </si>
  <si>
    <t>Hierro, Cerrajería, Forja, Carpintería Metálica</t>
  </si>
  <si>
    <t>Estructuras Metálicas</t>
  </si>
  <si>
    <t>Electricidad</t>
  </si>
  <si>
    <t>De Hormigón</t>
  </si>
  <si>
    <t>Siderometalúrgicas</t>
  </si>
  <si>
    <t>Muebles, Persianas, Puertas, Ventanas</t>
  </si>
  <si>
    <t>Naval</t>
  </si>
  <si>
    <t>Maquinaria</t>
  </si>
  <si>
    <t>Tratamiento piedra</t>
  </si>
  <si>
    <t>Pinturas, decapantes, barnices</t>
  </si>
  <si>
    <t>Droguería, perfumería, cosméticos</t>
  </si>
  <si>
    <t>Artesanía</t>
  </si>
  <si>
    <t>Electrodomésticos</t>
  </si>
  <si>
    <t>Instrumentos musicales, material de sonido, discos.</t>
  </si>
  <si>
    <t>Colas, pegamentos, siliconas</t>
  </si>
  <si>
    <t>Tabaco</t>
  </si>
  <si>
    <t>Juguetes, regalos</t>
  </si>
  <si>
    <t>(Número de expedientes en Industria alimentaria elaboradora o envasadora)</t>
  </si>
  <si>
    <t>Elaboración bebidas alcohólicas, refrescos</t>
  </si>
  <si>
    <t>Piensos compuestos</t>
  </si>
  <si>
    <t>Obrador de panadería y confitería</t>
  </si>
  <si>
    <t>Elaboración polivalentes</t>
  </si>
  <si>
    <t>Conservas frutas, hortalizas, tubérculos</t>
  </si>
  <si>
    <t>Conservas carne, ahumados, embutidos, salazones</t>
  </si>
  <si>
    <t>Catering elaboración comidas</t>
  </si>
  <si>
    <t>Elaboración encurtidos aceitunas</t>
  </si>
  <si>
    <t>Elaboración productos lácteos, leche, yogur, mantequilla</t>
  </si>
  <si>
    <t>Despiece aves</t>
  </si>
  <si>
    <t>Despiece carne vacuno, porcino</t>
  </si>
  <si>
    <t>Matadero vacuno, ovino, porcino</t>
  </si>
  <si>
    <t>Matadero aves</t>
  </si>
  <si>
    <t>Conservas pescado, salazones</t>
  </si>
  <si>
    <t>Congelación pescado</t>
  </si>
  <si>
    <t>Helados</t>
  </si>
  <si>
    <t>Elaboración hielo, agua mineral</t>
  </si>
  <si>
    <t>Elaboración aceites</t>
  </si>
  <si>
    <t>Elaboración de ovoproductos</t>
  </si>
  <si>
    <t>Elaboración de café</t>
  </si>
  <si>
    <t>Elaboración harina, azúcar</t>
  </si>
  <si>
    <t>Elaboración platos preparados precocinados</t>
  </si>
  <si>
    <t>TOTAL MERCADO DE FRUTAS Y VERDURAS</t>
  </si>
  <si>
    <t>(Toneladas)</t>
  </si>
  <si>
    <t>Fuente: MERCAMALAGA</t>
  </si>
  <si>
    <t>Frutas</t>
  </si>
  <si>
    <t>Hortalizas</t>
  </si>
  <si>
    <t>Patatas</t>
  </si>
  <si>
    <t>Total Mercado</t>
  </si>
  <si>
    <t>TOTAL MERCADO DE PESCADO</t>
  </si>
  <si>
    <t>Pescado Fresco</t>
  </si>
  <si>
    <t>Marisco fresco</t>
  </si>
  <si>
    <t>Congelado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</si>
</sst>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7" fillId="0" borderId="0"/>
    <xf numFmtId="0" fontId="2" fillId="0" borderId="0"/>
    <xf numFmtId="0" fontId="10" fillId="0" borderId="0"/>
    <xf numFmtId="0" fontId="9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3" fontId="4" fillId="0" borderId="0" xfId="0" applyNumberFormat="1" applyFont="1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3" fontId="4" fillId="2" borderId="0" xfId="0" applyNumberFormat="1" applyFont="1" applyFill="1"/>
    <xf numFmtId="0" fontId="4" fillId="2" borderId="0" xfId="0" applyFont="1" applyFill="1"/>
    <xf numFmtId="0" fontId="0" fillId="0" borderId="0" xfId="0" applyFill="1"/>
    <xf numFmtId="0" fontId="5" fillId="0" borderId="0" xfId="0" applyFont="1" applyFill="1"/>
    <xf numFmtId="164" fontId="0" fillId="0" borderId="0" xfId="0" applyNumberFormat="1"/>
    <xf numFmtId="0" fontId="6" fillId="0" borderId="0" xfId="0" applyFont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/>
    <xf numFmtId="1" fontId="0" fillId="0" borderId="0" xfId="0" applyNumberFormat="1"/>
    <xf numFmtId="17" fontId="2" fillId="0" borderId="0" xfId="0" applyNumberFormat="1" applyFont="1"/>
    <xf numFmtId="3" fontId="2" fillId="0" borderId="0" xfId="0" applyNumberFormat="1" applyFont="1" applyFill="1"/>
    <xf numFmtId="3" fontId="0" fillId="0" borderId="0" xfId="0" applyNumberFormat="1" applyFill="1"/>
    <xf numFmtId="17" fontId="2" fillId="0" borderId="0" xfId="0" applyNumberFormat="1" applyFont="1" applyFill="1"/>
    <xf numFmtId="164" fontId="0" fillId="3" borderId="0" xfId="0" applyNumberFormat="1" applyFill="1"/>
    <xf numFmtId="3" fontId="2" fillId="2" borderId="0" xfId="0" applyNumberFormat="1" applyFont="1" applyFill="1"/>
    <xf numFmtId="3" fontId="7" fillId="0" borderId="0" xfId="2" applyNumberFormat="1"/>
    <xf numFmtId="0" fontId="9" fillId="0" borderId="0" xfId="5"/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0" borderId="0" xfId="0" applyFont="1"/>
    <xf numFmtId="165" fontId="0" fillId="0" borderId="0" xfId="0" applyNumberFormat="1"/>
    <xf numFmtId="0" fontId="0" fillId="3" borderId="0" xfId="0" applyFill="1" applyAlignment="1">
      <alignment wrapText="1"/>
    </xf>
  </cellXfs>
  <cellStyles count="6">
    <cellStyle name="Normal" xfId="0" builtinId="0"/>
    <cellStyle name="Normal 2" xfId="3"/>
    <cellStyle name="Normal 2 2" xfId="5"/>
    <cellStyle name="Normal 3" xfId="2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7"/>
  <sheetViews>
    <sheetView workbookViewId="0">
      <pane xSplit="2" ySplit="6" topLeftCell="J9" activePane="bottomRight" state="frozen"/>
      <selection pane="topRight" activeCell="B1" sqref="B1"/>
      <selection pane="bottomLeft" activeCell="A6" sqref="A6"/>
      <selection pane="bottomRight" activeCell="B27" sqref="B27"/>
    </sheetView>
  </sheetViews>
  <sheetFormatPr baseColWidth="10" defaultColWidth="11.42578125" defaultRowHeight="12.75" x14ac:dyDescent="0.2"/>
  <cols>
    <col min="1" max="1" width="23.85546875" customWidth="1"/>
  </cols>
  <sheetData>
    <row r="1" spans="1:21" ht="38.25" x14ac:dyDescent="0.2">
      <c r="A1" s="6" t="s">
        <v>0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7</v>
      </c>
      <c r="D7" s="4">
        <v>9</v>
      </c>
      <c r="E7" s="4">
        <v>0</v>
      </c>
      <c r="F7" s="4">
        <v>1</v>
      </c>
      <c r="G7" s="4">
        <v>16</v>
      </c>
      <c r="H7" s="4">
        <v>1</v>
      </c>
      <c r="I7" s="4">
        <v>0</v>
      </c>
      <c r="J7" s="4">
        <v>0</v>
      </c>
      <c r="K7" s="4">
        <v>56</v>
      </c>
      <c r="L7" s="4">
        <v>7</v>
      </c>
      <c r="M7" s="4">
        <v>9</v>
      </c>
      <c r="N7" s="4">
        <v>1</v>
      </c>
      <c r="O7" s="4">
        <v>0</v>
      </c>
      <c r="P7" s="4">
        <v>1</v>
      </c>
      <c r="Q7" s="4">
        <f>SUM(C7:P7)</f>
        <v>108</v>
      </c>
      <c r="R7" s="10">
        <v>2</v>
      </c>
      <c r="S7" s="10">
        <v>24</v>
      </c>
      <c r="T7" s="4">
        <v>611</v>
      </c>
      <c r="U7" s="4">
        <v>4047</v>
      </c>
    </row>
    <row r="8" spans="1:21" x14ac:dyDescent="0.2">
      <c r="B8" s="1">
        <v>2001</v>
      </c>
      <c r="C8" s="4">
        <v>6</v>
      </c>
      <c r="D8" s="4">
        <v>10</v>
      </c>
      <c r="E8" s="4">
        <v>1</v>
      </c>
      <c r="F8" s="4">
        <v>2</v>
      </c>
      <c r="G8" s="4">
        <v>16</v>
      </c>
      <c r="H8" s="4">
        <v>2</v>
      </c>
      <c r="I8" s="4">
        <v>0</v>
      </c>
      <c r="J8" s="4">
        <v>0</v>
      </c>
      <c r="K8" s="4">
        <v>50</v>
      </c>
      <c r="L8" s="4">
        <v>7</v>
      </c>
      <c r="M8" s="4">
        <v>10</v>
      </c>
      <c r="N8" s="4">
        <v>1</v>
      </c>
      <c r="O8" s="4">
        <v>0</v>
      </c>
      <c r="P8" s="4">
        <v>1</v>
      </c>
      <c r="Q8" s="4">
        <f t="shared" ref="Q8:Q23" si="0">SUM(C8:P8)</f>
        <v>106</v>
      </c>
      <c r="R8" s="10">
        <v>2</v>
      </c>
      <c r="S8" s="10">
        <v>20</v>
      </c>
      <c r="T8" s="4">
        <v>588</v>
      </c>
      <c r="U8" s="4">
        <v>3924</v>
      </c>
    </row>
    <row r="9" spans="1:21" x14ac:dyDescent="0.2">
      <c r="B9" s="1">
        <v>2002</v>
      </c>
      <c r="C9" s="4">
        <v>4</v>
      </c>
      <c r="D9" s="4">
        <v>10</v>
      </c>
      <c r="E9" s="4">
        <v>2</v>
      </c>
      <c r="F9" s="4">
        <v>2</v>
      </c>
      <c r="G9" s="4">
        <v>14</v>
      </c>
      <c r="H9" s="4">
        <v>2</v>
      </c>
      <c r="I9" s="4">
        <v>0</v>
      </c>
      <c r="J9" s="4">
        <v>0</v>
      </c>
      <c r="K9" s="4">
        <v>49</v>
      </c>
      <c r="L9" s="4">
        <v>8</v>
      </c>
      <c r="M9" s="4">
        <v>11</v>
      </c>
      <c r="N9" s="4">
        <v>1</v>
      </c>
      <c r="O9" s="4">
        <v>0</v>
      </c>
      <c r="P9" s="4">
        <v>1</v>
      </c>
      <c r="Q9" s="4">
        <f t="shared" si="0"/>
        <v>104</v>
      </c>
      <c r="R9" s="10">
        <v>2</v>
      </c>
      <c r="S9" s="10">
        <v>19</v>
      </c>
      <c r="T9" s="4">
        <v>575</v>
      </c>
      <c r="U9" s="4">
        <v>4040</v>
      </c>
    </row>
    <row r="10" spans="1:21" x14ac:dyDescent="0.2">
      <c r="B10" s="1">
        <v>2003</v>
      </c>
      <c r="C10" s="4">
        <v>5</v>
      </c>
      <c r="D10" s="4">
        <v>12</v>
      </c>
      <c r="E10" s="4">
        <v>3</v>
      </c>
      <c r="F10" s="4">
        <v>1</v>
      </c>
      <c r="G10" s="4">
        <v>14</v>
      </c>
      <c r="H10" s="4">
        <v>2</v>
      </c>
      <c r="I10" s="4">
        <v>0</v>
      </c>
      <c r="J10" s="4">
        <v>0</v>
      </c>
      <c r="K10" s="4">
        <v>49</v>
      </c>
      <c r="L10" s="4">
        <v>11</v>
      </c>
      <c r="M10" s="4">
        <v>11</v>
      </c>
      <c r="N10" s="4">
        <v>1</v>
      </c>
      <c r="O10" s="4">
        <v>0</v>
      </c>
      <c r="P10" s="4">
        <v>0</v>
      </c>
      <c r="Q10" s="4">
        <f t="shared" si="0"/>
        <v>109</v>
      </c>
      <c r="R10" s="10">
        <v>2</v>
      </c>
      <c r="S10" s="10">
        <v>19</v>
      </c>
      <c r="T10" s="4">
        <v>608</v>
      </c>
      <c r="U10" s="4">
        <v>4224</v>
      </c>
    </row>
    <row r="11" spans="1:21" x14ac:dyDescent="0.2">
      <c r="B11" s="1">
        <v>2004</v>
      </c>
      <c r="C11" s="4">
        <v>5</v>
      </c>
      <c r="D11" s="4">
        <v>10</v>
      </c>
      <c r="E11" s="4">
        <v>2</v>
      </c>
      <c r="F11" s="4">
        <v>1</v>
      </c>
      <c r="G11" s="4">
        <v>13</v>
      </c>
      <c r="H11" s="4">
        <v>2</v>
      </c>
      <c r="I11" s="4">
        <v>1</v>
      </c>
      <c r="J11" s="4">
        <v>0</v>
      </c>
      <c r="K11" s="4">
        <v>46</v>
      </c>
      <c r="L11" s="4">
        <v>11</v>
      </c>
      <c r="M11" s="4">
        <v>11</v>
      </c>
      <c r="N11" s="4">
        <v>1</v>
      </c>
      <c r="O11" s="4">
        <v>0</v>
      </c>
      <c r="P11" s="4">
        <v>1</v>
      </c>
      <c r="Q11" s="4">
        <f t="shared" si="0"/>
        <v>104</v>
      </c>
      <c r="R11" s="10">
        <v>2</v>
      </c>
      <c r="S11" s="10">
        <v>21</v>
      </c>
      <c r="T11" s="4">
        <v>592</v>
      </c>
      <c r="U11" s="4">
        <v>4242</v>
      </c>
    </row>
    <row r="12" spans="1:21" x14ac:dyDescent="0.2">
      <c r="B12" s="1">
        <v>2005</v>
      </c>
      <c r="C12" s="4">
        <v>6</v>
      </c>
      <c r="D12" s="4">
        <v>11</v>
      </c>
      <c r="E12" s="4">
        <v>2</v>
      </c>
      <c r="F12" s="4">
        <v>1</v>
      </c>
      <c r="G12" s="4">
        <v>14</v>
      </c>
      <c r="H12" s="4">
        <v>1</v>
      </c>
      <c r="I12" s="4">
        <v>2</v>
      </c>
      <c r="J12" s="4">
        <v>1</v>
      </c>
      <c r="K12" s="4">
        <v>53</v>
      </c>
      <c r="L12" s="4">
        <v>14</v>
      </c>
      <c r="M12" s="4">
        <v>12</v>
      </c>
      <c r="N12" s="4">
        <v>0</v>
      </c>
      <c r="O12" s="4">
        <v>0</v>
      </c>
      <c r="P12" s="4">
        <v>0</v>
      </c>
      <c r="Q12" s="4">
        <f t="shared" si="0"/>
        <v>117</v>
      </c>
      <c r="R12" s="10">
        <v>1</v>
      </c>
      <c r="S12" s="10">
        <v>20</v>
      </c>
      <c r="T12" s="4">
        <v>620</v>
      </c>
      <c r="U12" s="4">
        <v>4649</v>
      </c>
    </row>
    <row r="13" spans="1:21" x14ac:dyDescent="0.2">
      <c r="B13" s="1">
        <v>2006</v>
      </c>
      <c r="C13" s="4">
        <v>5</v>
      </c>
      <c r="D13" s="4">
        <v>11</v>
      </c>
      <c r="E13" s="4">
        <v>3</v>
      </c>
      <c r="F13" s="4">
        <v>2</v>
      </c>
      <c r="G13" s="4">
        <v>14</v>
      </c>
      <c r="H13" s="4">
        <v>1</v>
      </c>
      <c r="I13" s="4">
        <v>2</v>
      </c>
      <c r="J13" s="4">
        <v>2</v>
      </c>
      <c r="K13" s="4">
        <v>57</v>
      </c>
      <c r="L13" s="4">
        <v>13</v>
      </c>
      <c r="M13" s="4">
        <v>12</v>
      </c>
      <c r="N13" s="4">
        <v>0</v>
      </c>
      <c r="O13" s="4">
        <v>0</v>
      </c>
      <c r="P13" s="4">
        <v>0</v>
      </c>
      <c r="Q13" s="4">
        <f t="shared" si="0"/>
        <v>122</v>
      </c>
      <c r="R13" s="10">
        <v>1</v>
      </c>
      <c r="S13" s="10">
        <v>19</v>
      </c>
      <c r="T13" s="4">
        <v>629</v>
      </c>
      <c r="U13" s="4">
        <v>4746</v>
      </c>
    </row>
    <row r="14" spans="1:21" x14ac:dyDescent="0.2">
      <c r="B14" s="1">
        <v>2007</v>
      </c>
      <c r="C14" s="4">
        <v>5</v>
      </c>
      <c r="D14" s="4">
        <v>12</v>
      </c>
      <c r="E14" s="4">
        <v>2</v>
      </c>
      <c r="F14" s="4">
        <v>4</v>
      </c>
      <c r="G14" s="4">
        <v>15</v>
      </c>
      <c r="H14" s="4">
        <v>1</v>
      </c>
      <c r="I14" s="4">
        <v>2</v>
      </c>
      <c r="J14" s="4">
        <v>2</v>
      </c>
      <c r="K14" s="4">
        <v>67</v>
      </c>
      <c r="L14" s="4">
        <v>13</v>
      </c>
      <c r="M14" s="4">
        <v>13</v>
      </c>
      <c r="N14" s="4">
        <v>0</v>
      </c>
      <c r="O14" s="4">
        <v>0</v>
      </c>
      <c r="P14" s="4">
        <v>0</v>
      </c>
      <c r="Q14" s="4">
        <f t="shared" si="0"/>
        <v>136</v>
      </c>
      <c r="R14" s="10">
        <v>2</v>
      </c>
      <c r="S14" s="10">
        <v>22</v>
      </c>
      <c r="T14" s="4">
        <v>659</v>
      </c>
      <c r="U14" s="4">
        <v>4808</v>
      </c>
    </row>
    <row r="15" spans="1:21" x14ac:dyDescent="0.2">
      <c r="B15" s="1">
        <v>2008</v>
      </c>
      <c r="C15" s="4">
        <v>6</v>
      </c>
      <c r="D15" s="4">
        <v>12</v>
      </c>
      <c r="E15" s="4">
        <v>2</v>
      </c>
      <c r="F15" s="4">
        <v>3</v>
      </c>
      <c r="G15" s="4">
        <v>15</v>
      </c>
      <c r="H15" s="4">
        <v>1</v>
      </c>
      <c r="I15" s="4">
        <v>3</v>
      </c>
      <c r="J15" s="4">
        <v>2</v>
      </c>
      <c r="K15" s="4">
        <v>66</v>
      </c>
      <c r="L15" s="4">
        <v>13</v>
      </c>
      <c r="M15" s="4">
        <v>14</v>
      </c>
      <c r="N15" s="4">
        <v>0</v>
      </c>
      <c r="O15" s="4">
        <v>0</v>
      </c>
      <c r="P15" s="4">
        <v>1</v>
      </c>
      <c r="Q15" s="4">
        <f t="shared" si="0"/>
        <v>138</v>
      </c>
      <c r="R15" s="10">
        <v>2</v>
      </c>
      <c r="S15" s="10">
        <v>18</v>
      </c>
      <c r="T15" s="4">
        <v>655</v>
      </c>
      <c r="U15" s="4">
        <v>4848</v>
      </c>
    </row>
    <row r="16" spans="1:21" x14ac:dyDescent="0.2">
      <c r="B16" s="1">
        <v>2009</v>
      </c>
      <c r="C16" s="4">
        <v>5</v>
      </c>
      <c r="D16" s="4">
        <v>12</v>
      </c>
      <c r="E16" s="4">
        <v>2</v>
      </c>
      <c r="F16" s="4">
        <v>5</v>
      </c>
      <c r="G16" s="4">
        <v>14</v>
      </c>
      <c r="H16" s="4">
        <v>1</v>
      </c>
      <c r="I16" s="4">
        <v>4</v>
      </c>
      <c r="J16" s="4">
        <v>2</v>
      </c>
      <c r="K16" s="4">
        <v>62</v>
      </c>
      <c r="L16" s="4">
        <v>13</v>
      </c>
      <c r="M16" s="4">
        <v>13</v>
      </c>
      <c r="N16" s="4">
        <v>2</v>
      </c>
      <c r="O16" s="4">
        <v>0</v>
      </c>
      <c r="P16" s="4">
        <v>1</v>
      </c>
      <c r="Q16" s="4">
        <f t="shared" si="0"/>
        <v>136</v>
      </c>
      <c r="R16" s="4">
        <v>2</v>
      </c>
      <c r="S16" s="4">
        <v>16</v>
      </c>
      <c r="T16" s="4">
        <v>666</v>
      </c>
      <c r="U16" s="4">
        <v>4881</v>
      </c>
    </row>
    <row r="17" spans="2:21" x14ac:dyDescent="0.2">
      <c r="B17" s="1">
        <v>2010</v>
      </c>
      <c r="C17" s="4">
        <v>11</v>
      </c>
      <c r="D17" s="4">
        <v>17</v>
      </c>
      <c r="E17" s="4">
        <v>5</v>
      </c>
      <c r="F17" s="4">
        <v>7</v>
      </c>
      <c r="G17" s="4">
        <v>26</v>
      </c>
      <c r="H17" s="4">
        <v>6</v>
      </c>
      <c r="I17" s="4">
        <v>6</v>
      </c>
      <c r="J17" s="4">
        <v>2</v>
      </c>
      <c r="K17" s="4">
        <v>84</v>
      </c>
      <c r="L17" s="4">
        <v>16</v>
      </c>
      <c r="M17" s="4">
        <v>15</v>
      </c>
      <c r="N17" s="4">
        <v>3</v>
      </c>
      <c r="O17" s="4">
        <v>0</v>
      </c>
      <c r="P17" s="4">
        <v>0</v>
      </c>
      <c r="Q17" s="4">
        <f t="shared" si="0"/>
        <v>198</v>
      </c>
      <c r="R17" s="4">
        <v>11</v>
      </c>
      <c r="S17" s="4">
        <v>17</v>
      </c>
      <c r="T17" s="4">
        <v>793</v>
      </c>
      <c r="U17" s="4">
        <v>5486</v>
      </c>
    </row>
    <row r="18" spans="2:21" x14ac:dyDescent="0.2">
      <c r="B18" s="1">
        <v>2011</v>
      </c>
      <c r="C18" s="4">
        <v>13</v>
      </c>
      <c r="D18" s="4">
        <v>19</v>
      </c>
      <c r="E18" s="4">
        <v>5</v>
      </c>
      <c r="F18" s="4">
        <v>6</v>
      </c>
      <c r="G18" s="4">
        <v>26</v>
      </c>
      <c r="H18" s="4">
        <v>5</v>
      </c>
      <c r="I18" s="4">
        <v>4</v>
      </c>
      <c r="J18" s="4">
        <v>2</v>
      </c>
      <c r="K18" s="4">
        <v>85</v>
      </c>
      <c r="L18" s="4">
        <v>16</v>
      </c>
      <c r="M18" s="4">
        <v>14</v>
      </c>
      <c r="N18" s="4">
        <v>4</v>
      </c>
      <c r="O18" s="4">
        <v>0</v>
      </c>
      <c r="P18" s="4">
        <v>1</v>
      </c>
      <c r="Q18" s="4">
        <f t="shared" si="0"/>
        <v>200</v>
      </c>
      <c r="R18" s="4">
        <v>11</v>
      </c>
      <c r="S18" s="4">
        <v>17</v>
      </c>
      <c r="T18" s="4">
        <v>793</v>
      </c>
      <c r="U18" s="4">
        <v>5346</v>
      </c>
    </row>
    <row r="19" spans="2:21" x14ac:dyDescent="0.2">
      <c r="B19" s="1">
        <v>2012</v>
      </c>
      <c r="C19" s="4">
        <v>12</v>
      </c>
      <c r="D19" s="4">
        <v>20</v>
      </c>
      <c r="E19" s="4">
        <v>6</v>
      </c>
      <c r="F19" s="4">
        <v>6</v>
      </c>
      <c r="G19" s="4">
        <v>26</v>
      </c>
      <c r="H19" s="4">
        <v>5</v>
      </c>
      <c r="I19" s="4">
        <v>4</v>
      </c>
      <c r="J19" s="4">
        <v>2</v>
      </c>
      <c r="K19" s="4">
        <v>81</v>
      </c>
      <c r="L19" s="4">
        <v>18</v>
      </c>
      <c r="M19" s="4">
        <v>13</v>
      </c>
      <c r="N19" s="4">
        <v>4</v>
      </c>
      <c r="O19" s="4">
        <v>0</v>
      </c>
      <c r="P19" s="4">
        <v>1</v>
      </c>
      <c r="Q19" s="4">
        <f t="shared" si="0"/>
        <v>198</v>
      </c>
      <c r="R19" s="4">
        <v>10</v>
      </c>
      <c r="S19" s="4">
        <v>17</v>
      </c>
      <c r="T19" s="4">
        <v>805</v>
      </c>
      <c r="U19" s="4">
        <v>5429</v>
      </c>
    </row>
    <row r="20" spans="2:21" x14ac:dyDescent="0.2">
      <c r="B20" s="1">
        <v>2013</v>
      </c>
      <c r="C20">
        <v>14</v>
      </c>
      <c r="D20">
        <v>17</v>
      </c>
      <c r="E20">
        <v>5</v>
      </c>
      <c r="F20">
        <v>6</v>
      </c>
      <c r="G20">
        <v>31</v>
      </c>
      <c r="H20">
        <v>5</v>
      </c>
      <c r="I20">
        <v>6</v>
      </c>
      <c r="J20">
        <v>11</v>
      </c>
      <c r="K20">
        <v>94</v>
      </c>
      <c r="L20">
        <v>16</v>
      </c>
      <c r="M20">
        <v>9</v>
      </c>
      <c r="N20">
        <v>4</v>
      </c>
      <c r="O20">
        <v>0</v>
      </c>
      <c r="P20">
        <v>2</v>
      </c>
      <c r="Q20" s="4">
        <f t="shared" si="0"/>
        <v>220</v>
      </c>
      <c r="R20">
        <v>13</v>
      </c>
      <c r="S20">
        <v>16</v>
      </c>
      <c r="T20">
        <v>786</v>
      </c>
      <c r="U20" s="4">
        <v>5123</v>
      </c>
    </row>
    <row r="21" spans="2:21" x14ac:dyDescent="0.2">
      <c r="B21" s="1">
        <v>2014</v>
      </c>
      <c r="C21">
        <v>13</v>
      </c>
      <c r="D21">
        <v>18</v>
      </c>
      <c r="E21">
        <v>8</v>
      </c>
      <c r="F21">
        <v>6</v>
      </c>
      <c r="G21">
        <v>30</v>
      </c>
      <c r="H21">
        <v>4</v>
      </c>
      <c r="I21">
        <v>7</v>
      </c>
      <c r="J21">
        <v>11</v>
      </c>
      <c r="K21">
        <v>96</v>
      </c>
      <c r="L21">
        <v>17</v>
      </c>
      <c r="M21">
        <v>10</v>
      </c>
      <c r="N21">
        <v>4</v>
      </c>
      <c r="O21">
        <v>0</v>
      </c>
      <c r="P21">
        <v>3</v>
      </c>
      <c r="Q21" s="4">
        <f t="shared" si="0"/>
        <v>227</v>
      </c>
      <c r="R21">
        <v>16</v>
      </c>
      <c r="S21">
        <v>18</v>
      </c>
      <c r="T21">
        <v>827</v>
      </c>
      <c r="U21" s="4">
        <v>5296</v>
      </c>
    </row>
    <row r="22" spans="2:21" x14ac:dyDescent="0.2">
      <c r="B22" s="1">
        <v>2015</v>
      </c>
      <c r="C22">
        <v>16</v>
      </c>
      <c r="D22">
        <v>17</v>
      </c>
      <c r="E22">
        <v>7</v>
      </c>
      <c r="F22">
        <v>7</v>
      </c>
      <c r="G22">
        <v>31</v>
      </c>
      <c r="H22">
        <v>5</v>
      </c>
      <c r="I22">
        <v>8</v>
      </c>
      <c r="J22">
        <v>9</v>
      </c>
      <c r="K22">
        <v>93</v>
      </c>
      <c r="L22">
        <v>19</v>
      </c>
      <c r="M22">
        <v>11</v>
      </c>
      <c r="N22">
        <v>4</v>
      </c>
      <c r="O22">
        <v>0</v>
      </c>
      <c r="P22">
        <v>3</v>
      </c>
      <c r="Q22" s="4">
        <f t="shared" si="0"/>
        <v>230</v>
      </c>
      <c r="R22">
        <v>16</v>
      </c>
      <c r="S22">
        <v>19</v>
      </c>
      <c r="T22">
        <v>857</v>
      </c>
      <c r="U22" s="4">
        <v>5507</v>
      </c>
    </row>
    <row r="23" spans="2:21" x14ac:dyDescent="0.2">
      <c r="B23" s="1">
        <v>2016</v>
      </c>
      <c r="C23">
        <v>15</v>
      </c>
      <c r="D23">
        <v>25</v>
      </c>
      <c r="E23">
        <v>7</v>
      </c>
      <c r="F23">
        <v>6</v>
      </c>
      <c r="G23">
        <v>27</v>
      </c>
      <c r="H23">
        <v>3</v>
      </c>
      <c r="I23">
        <v>8</v>
      </c>
      <c r="J23">
        <v>8</v>
      </c>
      <c r="K23">
        <v>88</v>
      </c>
      <c r="L23">
        <v>19</v>
      </c>
      <c r="M23">
        <v>11</v>
      </c>
      <c r="N23">
        <v>4</v>
      </c>
      <c r="O23">
        <v>0</v>
      </c>
      <c r="P23">
        <v>2</v>
      </c>
      <c r="Q23" s="4">
        <f t="shared" si="0"/>
        <v>223</v>
      </c>
      <c r="R23">
        <v>19</v>
      </c>
      <c r="S23">
        <v>19</v>
      </c>
      <c r="T23">
        <v>837</v>
      </c>
      <c r="U23" s="4">
        <v>5681</v>
      </c>
    </row>
    <row r="24" spans="2:21" x14ac:dyDescent="0.2">
      <c r="B24" s="34">
        <v>2017</v>
      </c>
      <c r="C24">
        <v>16</v>
      </c>
      <c r="D24">
        <v>27</v>
      </c>
      <c r="E24">
        <v>7</v>
      </c>
      <c r="F24">
        <v>6</v>
      </c>
      <c r="G24">
        <v>27</v>
      </c>
      <c r="H24">
        <v>3</v>
      </c>
      <c r="I24">
        <v>8</v>
      </c>
      <c r="J24">
        <v>7</v>
      </c>
      <c r="K24">
        <v>81</v>
      </c>
      <c r="L24">
        <v>21</v>
      </c>
      <c r="M24">
        <v>11</v>
      </c>
      <c r="N24">
        <v>4</v>
      </c>
      <c r="O24">
        <v>0</v>
      </c>
      <c r="P24">
        <v>2</v>
      </c>
      <c r="Q24">
        <v>220</v>
      </c>
      <c r="R24">
        <v>21</v>
      </c>
      <c r="S24">
        <v>24</v>
      </c>
      <c r="T24">
        <v>846</v>
      </c>
      <c r="U24" s="4">
        <v>5685</v>
      </c>
    </row>
    <row r="25" spans="2:21" x14ac:dyDescent="0.2">
      <c r="B25" s="34">
        <v>2018</v>
      </c>
      <c r="C25">
        <v>17</v>
      </c>
      <c r="D25">
        <v>28</v>
      </c>
      <c r="E25">
        <v>8</v>
      </c>
      <c r="F25">
        <v>6</v>
      </c>
      <c r="G25">
        <v>29</v>
      </c>
      <c r="H25">
        <v>4</v>
      </c>
      <c r="I25">
        <v>8</v>
      </c>
      <c r="J25">
        <v>8</v>
      </c>
      <c r="K25">
        <v>85</v>
      </c>
      <c r="L25">
        <v>21</v>
      </c>
      <c r="M25">
        <v>10</v>
      </c>
      <c r="N25">
        <v>4</v>
      </c>
      <c r="O25">
        <v>0</v>
      </c>
      <c r="P25">
        <v>3</v>
      </c>
      <c r="Q25">
        <v>231</v>
      </c>
      <c r="R25">
        <v>21</v>
      </c>
      <c r="S25">
        <v>28</v>
      </c>
      <c r="T25">
        <v>857</v>
      </c>
      <c r="U25" s="4">
        <v>5717</v>
      </c>
    </row>
    <row r="26" spans="2:21" x14ac:dyDescent="0.2">
      <c r="B26" s="34">
        <v>2019</v>
      </c>
      <c r="C26">
        <v>17</v>
      </c>
      <c r="D26">
        <v>22</v>
      </c>
      <c r="E26">
        <v>6</v>
      </c>
      <c r="F26">
        <v>4</v>
      </c>
      <c r="G26">
        <v>20</v>
      </c>
      <c r="H26">
        <v>2</v>
      </c>
      <c r="I26">
        <v>6</v>
      </c>
      <c r="J26">
        <v>9</v>
      </c>
      <c r="K26">
        <v>70</v>
      </c>
      <c r="L26">
        <v>17</v>
      </c>
      <c r="M26">
        <v>8</v>
      </c>
      <c r="N26">
        <v>3</v>
      </c>
      <c r="P26">
        <v>3</v>
      </c>
      <c r="Q26">
        <v>187</v>
      </c>
      <c r="R26">
        <v>15</v>
      </c>
      <c r="S26">
        <v>24</v>
      </c>
      <c r="T26">
        <v>739</v>
      </c>
      <c r="U26" s="4">
        <v>5288</v>
      </c>
    </row>
    <row r="27" spans="2:21" x14ac:dyDescent="0.2">
      <c r="U27" s="4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26"/>
  <sheetViews>
    <sheetView workbookViewId="0">
      <pane xSplit="2" ySplit="6" topLeftCell="J16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5.140625" customWidth="1"/>
  </cols>
  <sheetData>
    <row r="1" spans="1:21" ht="38.25" x14ac:dyDescent="0.2">
      <c r="A1" s="6" t="s">
        <v>30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153</v>
      </c>
      <c r="D7" s="4">
        <v>75</v>
      </c>
      <c r="E7" s="4">
        <v>6</v>
      </c>
      <c r="F7" s="4">
        <v>434</v>
      </c>
      <c r="G7" s="4">
        <v>51</v>
      </c>
      <c r="H7" s="4">
        <v>11</v>
      </c>
      <c r="I7" s="4">
        <v>8</v>
      </c>
      <c r="J7" s="4">
        <v>825</v>
      </c>
      <c r="K7" s="4">
        <v>5591</v>
      </c>
      <c r="L7" s="4">
        <v>281</v>
      </c>
      <c r="M7" s="4">
        <v>19</v>
      </c>
      <c r="N7" s="4">
        <v>220</v>
      </c>
      <c r="O7" s="4">
        <v>0</v>
      </c>
      <c r="P7" s="4">
        <v>583</v>
      </c>
      <c r="Q7" s="4">
        <f>SUM(C7:P7)</f>
        <v>8257</v>
      </c>
      <c r="R7" s="10">
        <v>45</v>
      </c>
      <c r="S7" s="10">
        <v>99</v>
      </c>
      <c r="T7" s="4">
        <v>12139</v>
      </c>
      <c r="U7" s="4">
        <v>55352</v>
      </c>
    </row>
    <row r="8" spans="1:21" x14ac:dyDescent="0.2">
      <c r="B8" s="1">
        <v>2001</v>
      </c>
      <c r="C8" s="4">
        <v>166</v>
      </c>
      <c r="D8" s="4">
        <v>78</v>
      </c>
      <c r="E8" s="4">
        <v>7</v>
      </c>
      <c r="F8" s="4">
        <v>453</v>
      </c>
      <c r="G8" s="4">
        <v>55</v>
      </c>
      <c r="H8" s="4">
        <v>10</v>
      </c>
      <c r="I8" s="4">
        <v>8</v>
      </c>
      <c r="J8" s="4">
        <v>855</v>
      </c>
      <c r="K8" s="4">
        <v>5435</v>
      </c>
      <c r="L8" s="4">
        <v>318</v>
      </c>
      <c r="M8" s="4">
        <v>18</v>
      </c>
      <c r="N8" s="4">
        <v>231</v>
      </c>
      <c r="O8" s="4">
        <v>0</v>
      </c>
      <c r="P8" s="4">
        <v>594</v>
      </c>
      <c r="Q8" s="4">
        <f t="shared" ref="Q8:Q24" si="0">SUM(C8:P8)</f>
        <v>8228</v>
      </c>
      <c r="R8" s="10">
        <v>41</v>
      </c>
      <c r="S8" s="10">
        <v>104</v>
      </c>
      <c r="T8" s="4">
        <v>12157</v>
      </c>
      <c r="U8" s="4">
        <v>54757</v>
      </c>
    </row>
    <row r="9" spans="1:21" x14ac:dyDescent="0.2">
      <c r="B9" s="1">
        <v>2002</v>
      </c>
      <c r="C9" s="4">
        <v>163</v>
      </c>
      <c r="D9" s="4">
        <v>94</v>
      </c>
      <c r="E9" s="4">
        <v>6</v>
      </c>
      <c r="F9" s="4">
        <v>504</v>
      </c>
      <c r="G9" s="4">
        <v>54</v>
      </c>
      <c r="H9" s="4">
        <v>9</v>
      </c>
      <c r="I9" s="4">
        <v>10</v>
      </c>
      <c r="J9" s="4">
        <v>890</v>
      </c>
      <c r="K9" s="4">
        <v>5622</v>
      </c>
      <c r="L9" s="4">
        <v>359</v>
      </c>
      <c r="M9" s="4">
        <v>20</v>
      </c>
      <c r="N9" s="4">
        <v>255</v>
      </c>
      <c r="O9" s="4">
        <v>1</v>
      </c>
      <c r="P9" s="4">
        <v>617</v>
      </c>
      <c r="Q9" s="4">
        <f t="shared" si="0"/>
        <v>8604</v>
      </c>
      <c r="R9" s="10">
        <v>48</v>
      </c>
      <c r="S9" s="10">
        <v>107</v>
      </c>
      <c r="T9" s="4">
        <v>12859</v>
      </c>
      <c r="U9" s="4">
        <v>52616</v>
      </c>
    </row>
    <row r="10" spans="1:21" x14ac:dyDescent="0.2">
      <c r="B10" s="1">
        <v>2003</v>
      </c>
      <c r="C10" s="4">
        <v>193</v>
      </c>
      <c r="D10" s="4">
        <v>103</v>
      </c>
      <c r="E10" s="4">
        <v>10</v>
      </c>
      <c r="F10" s="4">
        <v>587</v>
      </c>
      <c r="G10" s="4">
        <v>57</v>
      </c>
      <c r="H10" s="4">
        <v>12</v>
      </c>
      <c r="I10" s="4">
        <v>10</v>
      </c>
      <c r="J10" s="4">
        <v>971</v>
      </c>
      <c r="K10" s="4">
        <v>6303</v>
      </c>
      <c r="L10" s="4">
        <v>413</v>
      </c>
      <c r="M10" s="4">
        <v>19</v>
      </c>
      <c r="N10" s="4">
        <v>308</v>
      </c>
      <c r="O10" s="4">
        <v>1</v>
      </c>
      <c r="P10" s="4">
        <v>675</v>
      </c>
      <c r="Q10" s="4">
        <f t="shared" si="0"/>
        <v>9662</v>
      </c>
      <c r="R10" s="10">
        <v>51</v>
      </c>
      <c r="S10" s="10">
        <v>119</v>
      </c>
      <c r="T10" s="4">
        <v>14558</v>
      </c>
      <c r="U10" s="4">
        <v>62877</v>
      </c>
    </row>
    <row r="11" spans="1:21" x14ac:dyDescent="0.2">
      <c r="B11" s="1">
        <v>2004</v>
      </c>
      <c r="C11" s="4">
        <v>215</v>
      </c>
      <c r="D11" s="4">
        <v>121</v>
      </c>
      <c r="E11" s="4">
        <v>11</v>
      </c>
      <c r="F11" s="4">
        <v>588</v>
      </c>
      <c r="G11" s="4">
        <v>64</v>
      </c>
      <c r="H11" s="4">
        <v>14</v>
      </c>
      <c r="I11" s="4">
        <v>12</v>
      </c>
      <c r="J11" s="4">
        <v>986</v>
      </c>
      <c r="K11" s="4">
        <v>6538</v>
      </c>
      <c r="L11" s="4">
        <v>428</v>
      </c>
      <c r="M11" s="4">
        <v>19</v>
      </c>
      <c r="N11" s="4">
        <v>335</v>
      </c>
      <c r="O11" s="4">
        <v>1</v>
      </c>
      <c r="P11" s="4">
        <v>689</v>
      </c>
      <c r="Q11" s="4">
        <f t="shared" si="0"/>
        <v>10021</v>
      </c>
      <c r="R11" s="10">
        <v>50</v>
      </c>
      <c r="S11" s="10">
        <v>121</v>
      </c>
      <c r="T11" s="4">
        <v>15258</v>
      </c>
      <c r="U11" s="4">
        <v>66308</v>
      </c>
    </row>
    <row r="12" spans="1:21" x14ac:dyDescent="0.2">
      <c r="B12" s="1">
        <v>2005</v>
      </c>
      <c r="C12" s="4">
        <v>224</v>
      </c>
      <c r="D12" s="4">
        <v>124</v>
      </c>
      <c r="E12" s="4">
        <v>10</v>
      </c>
      <c r="F12" s="4">
        <v>638</v>
      </c>
      <c r="G12" s="4">
        <v>66</v>
      </c>
      <c r="H12" s="4">
        <v>18</v>
      </c>
      <c r="I12" s="4">
        <v>14</v>
      </c>
      <c r="J12" s="4">
        <v>1054</v>
      </c>
      <c r="K12" s="4">
        <v>7424</v>
      </c>
      <c r="L12" s="4">
        <v>482</v>
      </c>
      <c r="M12" s="4">
        <v>22</v>
      </c>
      <c r="N12" s="4">
        <v>341</v>
      </c>
      <c r="O12" s="4">
        <v>1</v>
      </c>
      <c r="P12" s="4">
        <v>743</v>
      </c>
      <c r="Q12" s="4">
        <f t="shared" si="0"/>
        <v>11161</v>
      </c>
      <c r="R12" s="10">
        <v>49</v>
      </c>
      <c r="S12" s="10">
        <v>130</v>
      </c>
      <c r="T12" s="4">
        <v>16940</v>
      </c>
      <c r="U12" s="4">
        <v>74730</v>
      </c>
    </row>
    <row r="13" spans="1:21" x14ac:dyDescent="0.2">
      <c r="B13" s="1">
        <v>2006</v>
      </c>
      <c r="C13" s="4">
        <v>235</v>
      </c>
      <c r="D13" s="4">
        <v>139</v>
      </c>
      <c r="E13" s="4">
        <v>13</v>
      </c>
      <c r="F13" s="4">
        <v>630</v>
      </c>
      <c r="G13" s="4">
        <v>74</v>
      </c>
      <c r="H13" s="4">
        <v>16</v>
      </c>
      <c r="I13" s="4">
        <v>15</v>
      </c>
      <c r="J13" s="4">
        <v>1109</v>
      </c>
      <c r="K13" s="4">
        <v>7778</v>
      </c>
      <c r="L13" s="4">
        <v>526</v>
      </c>
      <c r="M13" s="4">
        <v>23</v>
      </c>
      <c r="N13" s="4">
        <v>335</v>
      </c>
      <c r="O13" s="4">
        <v>1</v>
      </c>
      <c r="P13" s="4">
        <v>751</v>
      </c>
      <c r="Q13" s="4">
        <f t="shared" si="0"/>
        <v>11645</v>
      </c>
      <c r="R13" s="10">
        <v>50</v>
      </c>
      <c r="S13" s="10">
        <v>135</v>
      </c>
      <c r="T13" s="4">
        <v>17720</v>
      </c>
      <c r="U13" s="4">
        <v>76634</v>
      </c>
    </row>
    <row r="14" spans="1:21" x14ac:dyDescent="0.2">
      <c r="B14" s="1">
        <v>2007</v>
      </c>
      <c r="C14" s="4">
        <v>245</v>
      </c>
      <c r="D14" s="4">
        <v>156</v>
      </c>
      <c r="E14" s="4">
        <v>15</v>
      </c>
      <c r="F14" s="4">
        <v>635</v>
      </c>
      <c r="G14" s="4">
        <v>77</v>
      </c>
      <c r="H14" s="4">
        <v>18</v>
      </c>
      <c r="I14" s="4">
        <v>14</v>
      </c>
      <c r="J14" s="4">
        <v>1137</v>
      </c>
      <c r="K14" s="4">
        <v>8036</v>
      </c>
      <c r="L14" s="4">
        <v>521</v>
      </c>
      <c r="M14" s="4">
        <v>30</v>
      </c>
      <c r="N14" s="4">
        <v>360</v>
      </c>
      <c r="O14" s="4">
        <v>1</v>
      </c>
      <c r="P14" s="4">
        <v>758</v>
      </c>
      <c r="Q14" s="4">
        <f t="shared" si="0"/>
        <v>12003</v>
      </c>
      <c r="R14" s="10">
        <v>55</v>
      </c>
      <c r="S14" s="10">
        <v>141</v>
      </c>
      <c r="T14" s="4">
        <v>18336</v>
      </c>
      <c r="U14" s="4">
        <v>79028</v>
      </c>
    </row>
    <row r="15" spans="1:21" x14ac:dyDescent="0.2">
      <c r="B15" s="1">
        <v>2008</v>
      </c>
      <c r="C15" s="4">
        <v>234</v>
      </c>
      <c r="D15" s="4">
        <v>145</v>
      </c>
      <c r="E15" s="4">
        <v>18</v>
      </c>
      <c r="F15" s="4">
        <v>632</v>
      </c>
      <c r="G15" s="4">
        <v>78</v>
      </c>
      <c r="H15" s="4">
        <v>17</v>
      </c>
      <c r="I15" s="4">
        <v>13</v>
      </c>
      <c r="J15" s="4">
        <v>1136</v>
      </c>
      <c r="K15" s="4">
        <v>8205</v>
      </c>
      <c r="L15" s="4">
        <v>532</v>
      </c>
      <c r="M15" s="4">
        <v>25</v>
      </c>
      <c r="N15" s="4">
        <v>370</v>
      </c>
      <c r="O15" s="4">
        <v>1</v>
      </c>
      <c r="P15" s="4">
        <v>735</v>
      </c>
      <c r="Q15" s="4">
        <f t="shared" si="0"/>
        <v>12141</v>
      </c>
      <c r="R15" s="10">
        <v>50</v>
      </c>
      <c r="S15" s="10">
        <v>148</v>
      </c>
      <c r="T15" s="4">
        <v>18514</v>
      </c>
      <c r="U15" s="4">
        <v>80447</v>
      </c>
    </row>
    <row r="16" spans="1:21" x14ac:dyDescent="0.2">
      <c r="B16" s="1">
        <v>2009</v>
      </c>
      <c r="C16" s="4">
        <v>249</v>
      </c>
      <c r="D16" s="4">
        <v>143</v>
      </c>
      <c r="E16" s="4">
        <v>18</v>
      </c>
      <c r="F16" s="4">
        <v>633</v>
      </c>
      <c r="G16" s="4">
        <v>80</v>
      </c>
      <c r="H16" s="4">
        <v>14</v>
      </c>
      <c r="I16" s="4">
        <v>13</v>
      </c>
      <c r="J16" s="4">
        <v>1160</v>
      </c>
      <c r="K16" s="4">
        <v>8312</v>
      </c>
      <c r="L16" s="4">
        <v>615</v>
      </c>
      <c r="M16" s="4">
        <v>23</v>
      </c>
      <c r="N16" s="4">
        <v>370</v>
      </c>
      <c r="O16" s="4">
        <v>1</v>
      </c>
      <c r="P16" s="4">
        <v>703</v>
      </c>
      <c r="Q16" s="4">
        <f t="shared" si="0"/>
        <v>12334</v>
      </c>
      <c r="R16" s="4">
        <v>49</v>
      </c>
      <c r="S16" s="4">
        <v>162</v>
      </c>
      <c r="T16" s="4">
        <v>18891</v>
      </c>
      <c r="U16" s="4">
        <v>81357</v>
      </c>
    </row>
    <row r="17" spans="2:21" x14ac:dyDescent="0.2">
      <c r="B17" s="1">
        <v>2010</v>
      </c>
      <c r="C17" s="4">
        <v>264</v>
      </c>
      <c r="D17" s="4">
        <v>140</v>
      </c>
      <c r="E17" s="4">
        <v>18</v>
      </c>
      <c r="F17" s="4">
        <v>686</v>
      </c>
      <c r="G17" s="4">
        <v>82</v>
      </c>
      <c r="H17" s="4">
        <v>15</v>
      </c>
      <c r="I17" s="4">
        <v>15</v>
      </c>
      <c r="J17" s="4">
        <v>1198</v>
      </c>
      <c r="K17" s="4">
        <v>8702</v>
      </c>
      <c r="L17" s="4">
        <v>625</v>
      </c>
      <c r="M17" s="4">
        <v>25</v>
      </c>
      <c r="N17" s="4">
        <v>376</v>
      </c>
      <c r="O17" s="4">
        <v>1</v>
      </c>
      <c r="P17" s="4">
        <v>724</v>
      </c>
      <c r="Q17" s="4">
        <f t="shared" si="0"/>
        <v>12871</v>
      </c>
      <c r="R17" s="4">
        <v>51</v>
      </c>
      <c r="S17" s="4">
        <v>167</v>
      </c>
      <c r="T17" s="4">
        <v>19640</v>
      </c>
      <c r="U17" s="4">
        <v>83431</v>
      </c>
    </row>
    <row r="18" spans="2:21" x14ac:dyDescent="0.2">
      <c r="B18" s="1">
        <v>2011</v>
      </c>
      <c r="C18" s="4">
        <v>257</v>
      </c>
      <c r="D18" s="4">
        <v>137</v>
      </c>
      <c r="E18" s="4">
        <v>16</v>
      </c>
      <c r="F18" s="4">
        <v>679</v>
      </c>
      <c r="G18" s="4">
        <v>86</v>
      </c>
      <c r="H18" s="4">
        <v>13</v>
      </c>
      <c r="I18" s="4">
        <v>14</v>
      </c>
      <c r="J18" s="4">
        <v>1244</v>
      </c>
      <c r="K18" s="4">
        <v>9069</v>
      </c>
      <c r="L18" s="4">
        <v>619</v>
      </c>
      <c r="M18" s="4">
        <v>29</v>
      </c>
      <c r="N18" s="4">
        <v>399</v>
      </c>
      <c r="O18" s="4">
        <v>2</v>
      </c>
      <c r="P18" s="4">
        <v>705</v>
      </c>
      <c r="Q18" s="4">
        <f t="shared" si="0"/>
        <v>13269</v>
      </c>
      <c r="R18" s="4">
        <v>50</v>
      </c>
      <c r="S18" s="4">
        <v>183</v>
      </c>
      <c r="T18" s="4">
        <v>20210</v>
      </c>
      <c r="U18" s="4">
        <v>85704</v>
      </c>
    </row>
    <row r="19" spans="2:21" x14ac:dyDescent="0.2">
      <c r="B19" s="1">
        <v>2012</v>
      </c>
      <c r="C19" s="4">
        <v>268</v>
      </c>
      <c r="D19" s="4">
        <v>148</v>
      </c>
      <c r="E19" s="4">
        <v>18</v>
      </c>
      <c r="F19" s="4">
        <v>709</v>
      </c>
      <c r="G19" s="4">
        <v>92</v>
      </c>
      <c r="H19" s="4">
        <v>15</v>
      </c>
      <c r="I19" s="4">
        <v>17</v>
      </c>
      <c r="J19" s="4">
        <v>1306</v>
      </c>
      <c r="K19" s="4">
        <v>9497</v>
      </c>
      <c r="L19" s="4">
        <v>684</v>
      </c>
      <c r="M19" s="4">
        <v>29</v>
      </c>
      <c r="N19" s="4">
        <v>379</v>
      </c>
      <c r="O19" s="4">
        <v>1</v>
      </c>
      <c r="P19" s="4">
        <v>717</v>
      </c>
      <c r="Q19" s="4">
        <f t="shared" si="0"/>
        <v>13880</v>
      </c>
      <c r="R19" s="4">
        <v>51</v>
      </c>
      <c r="S19" s="4">
        <v>185</v>
      </c>
      <c r="T19" s="4">
        <v>21100</v>
      </c>
      <c r="U19" s="4">
        <v>87619</v>
      </c>
    </row>
    <row r="20" spans="2:21" x14ac:dyDescent="0.2">
      <c r="B20" s="1">
        <v>2013</v>
      </c>
      <c r="C20">
        <v>426</v>
      </c>
      <c r="D20">
        <v>209</v>
      </c>
      <c r="E20">
        <v>21</v>
      </c>
      <c r="F20">
        <v>966</v>
      </c>
      <c r="G20">
        <v>145</v>
      </c>
      <c r="H20">
        <v>22</v>
      </c>
      <c r="I20">
        <v>17</v>
      </c>
      <c r="J20" s="4">
        <v>1377</v>
      </c>
      <c r="K20" s="4">
        <v>9159</v>
      </c>
      <c r="L20" s="4">
        <v>909</v>
      </c>
      <c r="M20" s="4">
        <v>45</v>
      </c>
      <c r="N20" s="4">
        <v>691</v>
      </c>
      <c r="O20" s="4">
        <v>1</v>
      </c>
      <c r="P20" s="4">
        <v>891</v>
      </c>
      <c r="Q20" s="4">
        <f t="shared" si="0"/>
        <v>14879</v>
      </c>
      <c r="R20" s="4">
        <v>70</v>
      </c>
      <c r="S20" s="4">
        <v>230</v>
      </c>
      <c r="T20" s="4">
        <v>22818</v>
      </c>
      <c r="U20" s="4">
        <v>93253</v>
      </c>
    </row>
    <row r="21" spans="2:21" x14ac:dyDescent="0.2">
      <c r="B21" s="1">
        <v>2014</v>
      </c>
      <c r="C21" s="4">
        <v>492</v>
      </c>
      <c r="D21" s="4">
        <v>230</v>
      </c>
      <c r="E21" s="4">
        <v>21</v>
      </c>
      <c r="F21" s="4">
        <v>1091</v>
      </c>
      <c r="G21" s="4">
        <v>173</v>
      </c>
      <c r="H21" s="4">
        <v>20</v>
      </c>
      <c r="I21" s="4">
        <v>20</v>
      </c>
      <c r="J21" s="4">
        <v>1548</v>
      </c>
      <c r="K21" s="4">
        <v>10006</v>
      </c>
      <c r="L21" s="4">
        <v>1103</v>
      </c>
      <c r="M21" s="4">
        <v>51</v>
      </c>
      <c r="N21" s="4">
        <v>764</v>
      </c>
      <c r="O21" s="4">
        <v>1</v>
      </c>
      <c r="P21" s="4">
        <v>1032</v>
      </c>
      <c r="Q21" s="4">
        <f t="shared" si="0"/>
        <v>16552</v>
      </c>
      <c r="R21" s="4">
        <v>76</v>
      </c>
      <c r="S21" s="4">
        <v>266</v>
      </c>
      <c r="T21" s="4">
        <v>25280</v>
      </c>
      <c r="U21" s="4">
        <v>100536</v>
      </c>
    </row>
    <row r="22" spans="2:21" x14ac:dyDescent="0.2">
      <c r="B22" s="1">
        <v>2015</v>
      </c>
      <c r="C22" s="4">
        <v>525</v>
      </c>
      <c r="D22" s="4">
        <v>241</v>
      </c>
      <c r="E22" s="4">
        <v>21</v>
      </c>
      <c r="F22" s="4">
        <v>1193</v>
      </c>
      <c r="G22" s="4">
        <v>187</v>
      </c>
      <c r="H22" s="4">
        <v>26</v>
      </c>
      <c r="I22" s="4">
        <v>16</v>
      </c>
      <c r="J22" s="4">
        <v>1691</v>
      </c>
      <c r="K22" s="4">
        <v>10723</v>
      </c>
      <c r="L22" s="4">
        <v>1238</v>
      </c>
      <c r="M22" s="4">
        <v>58</v>
      </c>
      <c r="N22" s="4">
        <v>811</v>
      </c>
      <c r="O22" s="4">
        <v>2</v>
      </c>
      <c r="P22" s="4">
        <v>1099</v>
      </c>
      <c r="Q22" s="4">
        <f t="shared" si="0"/>
        <v>17831</v>
      </c>
      <c r="R22" s="4">
        <v>98</v>
      </c>
      <c r="S22" s="4">
        <v>300</v>
      </c>
      <c r="T22" s="4">
        <v>27481</v>
      </c>
      <c r="U22" s="4">
        <v>108323</v>
      </c>
    </row>
    <row r="23" spans="2:21" x14ac:dyDescent="0.2">
      <c r="B23" s="1">
        <v>2016</v>
      </c>
      <c r="C23" s="4">
        <v>555</v>
      </c>
      <c r="D23" s="4">
        <v>261</v>
      </c>
      <c r="E23" s="4">
        <v>19</v>
      </c>
      <c r="F23" s="4">
        <v>1331</v>
      </c>
      <c r="G23" s="4">
        <v>193</v>
      </c>
      <c r="H23" s="4">
        <v>26</v>
      </c>
      <c r="I23" s="4">
        <v>17</v>
      </c>
      <c r="J23" s="4">
        <v>1834</v>
      </c>
      <c r="K23" s="4">
        <v>11172</v>
      </c>
      <c r="L23" s="4">
        <v>1309</v>
      </c>
      <c r="M23" s="4">
        <v>57</v>
      </c>
      <c r="N23" s="4">
        <v>876</v>
      </c>
      <c r="O23" s="4">
        <v>1</v>
      </c>
      <c r="P23" s="4">
        <v>1213</v>
      </c>
      <c r="Q23" s="4">
        <f t="shared" si="0"/>
        <v>18864</v>
      </c>
      <c r="R23" s="4">
        <v>103</v>
      </c>
      <c r="S23" s="4">
        <v>319</v>
      </c>
      <c r="T23" s="4">
        <v>29281</v>
      </c>
      <c r="U23" s="4">
        <v>113411</v>
      </c>
    </row>
    <row r="24" spans="2:21" x14ac:dyDescent="0.2">
      <c r="B24" s="34">
        <v>2017</v>
      </c>
      <c r="C24" s="4">
        <v>593</v>
      </c>
      <c r="D24" s="4">
        <v>267</v>
      </c>
      <c r="E24" s="4">
        <v>20</v>
      </c>
      <c r="F24" s="4">
        <v>1436</v>
      </c>
      <c r="G24" s="4">
        <v>203</v>
      </c>
      <c r="H24" s="4">
        <v>26</v>
      </c>
      <c r="I24" s="4">
        <v>19</v>
      </c>
      <c r="J24" s="4">
        <v>1890</v>
      </c>
      <c r="K24" s="4">
        <v>11461</v>
      </c>
      <c r="L24" s="4">
        <v>1426</v>
      </c>
      <c r="M24" s="4">
        <v>71</v>
      </c>
      <c r="N24" s="4">
        <v>916</v>
      </c>
      <c r="O24" s="4">
        <v>0</v>
      </c>
      <c r="P24" s="4">
        <v>1274</v>
      </c>
      <c r="Q24" s="4">
        <f t="shared" si="0"/>
        <v>19602</v>
      </c>
      <c r="R24" s="4">
        <v>109</v>
      </c>
      <c r="S24" s="4">
        <v>329</v>
      </c>
      <c r="T24" s="4">
        <v>30417</v>
      </c>
      <c r="U24" s="4">
        <v>116281</v>
      </c>
    </row>
    <row r="25" spans="2:21" x14ac:dyDescent="0.2">
      <c r="B25" s="34">
        <v>2018</v>
      </c>
      <c r="C25" s="4">
        <v>670</v>
      </c>
      <c r="D25" s="4">
        <v>312</v>
      </c>
      <c r="E25" s="4">
        <v>17</v>
      </c>
      <c r="F25" s="4">
        <v>1605</v>
      </c>
      <c r="G25" s="4">
        <v>203</v>
      </c>
      <c r="H25" s="4">
        <v>22</v>
      </c>
      <c r="I25" s="4">
        <v>20</v>
      </c>
      <c r="J25" s="4">
        <v>1983</v>
      </c>
      <c r="K25" s="4">
        <v>12162</v>
      </c>
      <c r="L25" s="4">
        <v>1553</v>
      </c>
      <c r="M25" s="4">
        <v>79</v>
      </c>
      <c r="N25" s="4">
        <v>1026</v>
      </c>
      <c r="O25" s="4">
        <v>0</v>
      </c>
      <c r="P25" s="4">
        <v>1382</v>
      </c>
      <c r="Q25" s="4">
        <v>21034</v>
      </c>
      <c r="R25" s="4">
        <v>124</v>
      </c>
      <c r="S25" s="4">
        <v>363</v>
      </c>
      <c r="T25" s="4">
        <v>32697</v>
      </c>
      <c r="U25" s="4">
        <v>123665</v>
      </c>
    </row>
    <row r="26" spans="2:21" x14ac:dyDescent="0.2">
      <c r="B26" s="34">
        <v>2019</v>
      </c>
      <c r="C26" s="4">
        <v>660</v>
      </c>
      <c r="D26" s="4">
        <v>328</v>
      </c>
      <c r="E26" s="4">
        <v>22</v>
      </c>
      <c r="F26" s="4">
        <v>1700</v>
      </c>
      <c r="G26" s="4">
        <v>229</v>
      </c>
      <c r="H26" s="4">
        <v>25</v>
      </c>
      <c r="I26" s="4">
        <v>24</v>
      </c>
      <c r="J26" s="4">
        <v>2028</v>
      </c>
      <c r="K26" s="4">
        <v>12133</v>
      </c>
      <c r="L26" s="4">
        <v>1675</v>
      </c>
      <c r="M26" s="4">
        <v>73</v>
      </c>
      <c r="N26" s="4">
        <v>1047</v>
      </c>
      <c r="O26" s="4">
        <v>1</v>
      </c>
      <c r="P26" s="4">
        <v>1437</v>
      </c>
      <c r="Q26" s="4">
        <v>21382</v>
      </c>
      <c r="R26" s="4">
        <v>132</v>
      </c>
      <c r="S26" s="4">
        <v>374</v>
      </c>
      <c r="T26" s="4">
        <v>33150</v>
      </c>
      <c r="U26" s="4">
        <v>124998</v>
      </c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25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T25" sqref="T25"/>
    </sheetView>
  </sheetViews>
  <sheetFormatPr baseColWidth="10" defaultColWidth="11.42578125" defaultRowHeight="12.75" x14ac:dyDescent="0.2"/>
  <cols>
    <col min="1" max="1" width="25" customWidth="1"/>
  </cols>
  <sheetData>
    <row r="1" spans="1:21" x14ac:dyDescent="0.2">
      <c r="A1" s="8" t="s">
        <v>31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Prof. Agr.'!C7+'Altas IAE Act. Emp. Agr.'!C7</f>
        <v>10</v>
      </c>
      <c r="D6" s="4">
        <f>'Altas IAE Act. Prof. Agr.'!D7+'Altas IAE Act. Emp. Agr.'!D7</f>
        <v>14</v>
      </c>
      <c r="E6" s="4">
        <f>'Altas IAE Act. Prof. Agr.'!E7+'Altas IAE Act. Emp. Agr.'!E7</f>
        <v>0</v>
      </c>
      <c r="F6" s="4">
        <f>'Altas IAE Act. Prof. Agr.'!F7+'Altas IAE Act. Emp. Agr.'!F7</f>
        <v>7</v>
      </c>
      <c r="G6" s="4">
        <f>'Altas IAE Act. Prof. Agr.'!G7+'Altas IAE Act. Emp. Agr.'!G7</f>
        <v>20</v>
      </c>
      <c r="H6" s="4">
        <f>'Altas IAE Act. Prof. Agr.'!H7+'Altas IAE Act. Emp. Agr.'!H7</f>
        <v>2</v>
      </c>
      <c r="I6" s="4">
        <f>'Altas IAE Act. Prof. Agr.'!I7+'Altas IAE Act. Emp. Agr.'!I7</f>
        <v>2</v>
      </c>
      <c r="J6" s="4">
        <f>'Altas IAE Act. Prof. Agr.'!J7+'Altas IAE Act. Emp. Agr.'!J7</f>
        <v>15</v>
      </c>
      <c r="K6" s="4">
        <f>'Altas IAE Act. Prof. Agr.'!K7+'Altas IAE Act. Emp. Agr.'!K7</f>
        <v>132</v>
      </c>
      <c r="L6" s="4">
        <f>'Altas IAE Act. Prof. Agr.'!L7+'Altas IAE Act. Emp. Agr.'!L7</f>
        <v>17</v>
      </c>
      <c r="M6" s="4">
        <f>'Altas IAE Act. Prof. Agr.'!M7+'Altas IAE Act. Emp. Agr.'!M7</f>
        <v>9</v>
      </c>
      <c r="N6" s="4">
        <f>'Altas IAE Act. Prof. Agr.'!N7+'Altas IAE Act. Emp. Agr.'!N7</f>
        <v>8</v>
      </c>
      <c r="O6" s="4">
        <f>'Altas IAE Act. Prof. Agr.'!O7+'Altas IAE Act. Emp. Agr.'!O7</f>
        <v>0</v>
      </c>
      <c r="P6" s="4">
        <f>'Altas IAE Act. Prof. Agr.'!P7+'Altas IAE Act. Emp. Agr.'!P7</f>
        <v>10</v>
      </c>
      <c r="Q6" s="4">
        <f>'Altas IAE Act. Prof. Agr.'!Q7+'Altas IAE Act. Emp. Agr.'!Q7</f>
        <v>246</v>
      </c>
      <c r="R6" s="4">
        <f>'Altas IAE Act. Prof. Agr.'!R7+'Altas IAE Act. Emp. Agr.'!R7</f>
        <v>8</v>
      </c>
      <c r="S6" s="4">
        <f>'Altas IAE Act. Prof. Agr.'!S7+'Altas IAE Act. Emp. Agr.'!S7</f>
        <v>27</v>
      </c>
      <c r="T6" s="4">
        <f>'Altas IAE Act. Prof. Agr.'!T7+'Altas IAE Act. Emp. Agr.'!T7</f>
        <v>873</v>
      </c>
      <c r="U6" s="4">
        <f>'Altas IAE Act. Prof. Agr.'!U7+'Altas IAE Act. Emp. Agr.'!U7</f>
        <v>5786</v>
      </c>
    </row>
    <row r="7" spans="1:21" x14ac:dyDescent="0.2">
      <c r="B7" s="1">
        <v>2001</v>
      </c>
      <c r="C7" s="4">
        <f>'Altas IAE Act. Prof. Agr.'!C8+'Altas IAE Act. Emp. Agr.'!C8</f>
        <v>9</v>
      </c>
      <c r="D7" s="4">
        <f>'Altas IAE Act. Prof. Agr.'!D8+'Altas IAE Act. Emp. Agr.'!D8</f>
        <v>18</v>
      </c>
      <c r="E7" s="4">
        <f>'Altas IAE Act. Prof. Agr.'!E8+'Altas IAE Act. Emp. Agr.'!E8</f>
        <v>1</v>
      </c>
      <c r="F7" s="4">
        <f>'Altas IAE Act. Prof. Agr.'!F8+'Altas IAE Act. Emp. Agr.'!F8</f>
        <v>9</v>
      </c>
      <c r="G7" s="4">
        <f>'Altas IAE Act. Prof. Agr.'!G8+'Altas IAE Act. Emp. Agr.'!G8</f>
        <v>19</v>
      </c>
      <c r="H7" s="4">
        <f>'Altas IAE Act. Prof. Agr.'!H8+'Altas IAE Act. Emp. Agr.'!H8</f>
        <v>3</v>
      </c>
      <c r="I7" s="4">
        <f>'Altas IAE Act. Prof. Agr.'!I8+'Altas IAE Act. Emp. Agr.'!I8</f>
        <v>2</v>
      </c>
      <c r="J7" s="4">
        <f>'Altas IAE Act. Prof. Agr.'!J8+'Altas IAE Act. Emp. Agr.'!J8</f>
        <v>14</v>
      </c>
      <c r="K7" s="4">
        <f>'Altas IAE Act. Prof. Agr.'!K8+'Altas IAE Act. Emp. Agr.'!K8</f>
        <v>127</v>
      </c>
      <c r="L7" s="4">
        <f>'Altas IAE Act. Prof. Agr.'!L8+'Altas IAE Act. Emp. Agr.'!L8</f>
        <v>15</v>
      </c>
      <c r="M7" s="4">
        <f>'Altas IAE Act. Prof. Agr.'!M8+'Altas IAE Act. Emp. Agr.'!M8</f>
        <v>10</v>
      </c>
      <c r="N7" s="4">
        <f>'Altas IAE Act. Prof. Agr.'!N8+'Altas IAE Act. Emp. Agr.'!N8</f>
        <v>7</v>
      </c>
      <c r="O7" s="4">
        <f>'Altas IAE Act. Prof. Agr.'!O8+'Altas IAE Act. Emp. Agr.'!O8</f>
        <v>0</v>
      </c>
      <c r="P7" s="4">
        <f>'Altas IAE Act. Prof. Agr.'!P8+'Altas IAE Act. Emp. Agr.'!P8</f>
        <v>7</v>
      </c>
      <c r="Q7" s="4">
        <f>'Altas IAE Act. Prof. Agr.'!Q8+'Altas IAE Act. Emp. Agr.'!Q8</f>
        <v>241</v>
      </c>
      <c r="R7" s="4">
        <f>'Altas IAE Act. Prof. Agr.'!R8+'Altas IAE Act. Emp. Agr.'!R8</f>
        <v>7</v>
      </c>
      <c r="S7" s="4">
        <f>'Altas IAE Act. Prof. Agr.'!S8+'Altas IAE Act. Emp. Agr.'!S8</f>
        <v>23</v>
      </c>
      <c r="T7" s="4">
        <f>'Altas IAE Act. Prof. Agr.'!T8+'Altas IAE Act. Emp. Agr.'!T8</f>
        <v>857</v>
      </c>
      <c r="U7" s="4">
        <f>'Altas IAE Act. Prof. Agr.'!U8+'Altas IAE Act. Emp. Agr.'!U8</f>
        <v>5653</v>
      </c>
    </row>
    <row r="8" spans="1:21" x14ac:dyDescent="0.2">
      <c r="B8" s="1">
        <v>2002</v>
      </c>
      <c r="C8" s="4">
        <f>'Altas IAE Act. Prof. Agr.'!C9+'Altas IAE Act. Emp. Agr.'!C9</f>
        <v>8</v>
      </c>
      <c r="D8" s="4">
        <f>'Altas IAE Act. Prof. Agr.'!D9+'Altas IAE Act. Emp. Agr.'!D9</f>
        <v>20</v>
      </c>
      <c r="E8" s="4">
        <f>'Altas IAE Act. Prof. Agr.'!E9+'Altas IAE Act. Emp. Agr.'!E9</f>
        <v>2</v>
      </c>
      <c r="F8" s="4">
        <f>'Altas IAE Act. Prof. Agr.'!F9+'Altas IAE Act. Emp. Agr.'!F9</f>
        <v>9</v>
      </c>
      <c r="G8" s="4">
        <f>'Altas IAE Act. Prof. Agr.'!G9+'Altas IAE Act. Emp. Agr.'!G9</f>
        <v>18</v>
      </c>
      <c r="H8" s="4">
        <f>'Altas IAE Act. Prof. Agr.'!H9+'Altas IAE Act. Emp. Agr.'!H9</f>
        <v>3</v>
      </c>
      <c r="I8" s="4">
        <f>'Altas IAE Act. Prof. Agr.'!I9+'Altas IAE Act. Emp. Agr.'!I9</f>
        <v>2</v>
      </c>
      <c r="J8" s="4">
        <f>'Altas IAE Act. Prof. Agr.'!J9+'Altas IAE Act. Emp. Agr.'!J9</f>
        <v>15</v>
      </c>
      <c r="K8" s="4">
        <f>'Altas IAE Act. Prof. Agr.'!K9+'Altas IAE Act. Emp. Agr.'!K9</f>
        <v>117</v>
      </c>
      <c r="L8" s="4">
        <f>'Altas IAE Act. Prof. Agr.'!L9+'Altas IAE Act. Emp. Agr.'!L9</f>
        <v>16</v>
      </c>
      <c r="M8" s="4">
        <f>'Altas IAE Act. Prof. Agr.'!M9+'Altas IAE Act. Emp. Agr.'!M9</f>
        <v>11</v>
      </c>
      <c r="N8" s="4">
        <f>'Altas IAE Act. Prof. Agr.'!N9+'Altas IAE Act. Emp. Agr.'!N9</f>
        <v>10</v>
      </c>
      <c r="O8" s="4">
        <f>'Altas IAE Act. Prof. Agr.'!O9+'Altas IAE Act. Emp. Agr.'!O9</f>
        <v>0</v>
      </c>
      <c r="P8" s="4">
        <f>'Altas IAE Act. Prof. Agr.'!P9+'Altas IAE Act. Emp. Agr.'!P9</f>
        <v>8</v>
      </c>
      <c r="Q8" s="4">
        <f>'Altas IAE Act. Prof. Agr.'!Q9+'Altas IAE Act. Emp. Agr.'!Q9</f>
        <v>239</v>
      </c>
      <c r="R8" s="4">
        <f>'Altas IAE Act. Prof. Agr.'!R9+'Altas IAE Act. Emp. Agr.'!R9</f>
        <v>5</v>
      </c>
      <c r="S8" s="4">
        <f>'Altas IAE Act. Prof. Agr.'!S9+'Altas IAE Act. Emp. Agr.'!S9</f>
        <v>22</v>
      </c>
      <c r="T8" s="4">
        <f>'Altas IAE Act. Prof. Agr.'!T9+'Altas IAE Act. Emp. Agr.'!T9</f>
        <v>847</v>
      </c>
      <c r="U8" s="4">
        <f>'Altas IAE Act. Prof. Agr.'!U9+'Altas IAE Act. Emp. Agr.'!U9</f>
        <v>5822</v>
      </c>
    </row>
    <row r="9" spans="1:21" x14ac:dyDescent="0.2">
      <c r="B9" s="1">
        <v>2003</v>
      </c>
      <c r="C9" s="4">
        <f>'Altas IAE Act. Prof. Agr.'!C10+'Altas IAE Act. Emp. Agr.'!C10</f>
        <v>9</v>
      </c>
      <c r="D9" s="4">
        <f>'Altas IAE Act. Prof. Agr.'!D10+'Altas IAE Act. Emp. Agr.'!D10</f>
        <v>22</v>
      </c>
      <c r="E9" s="4">
        <f>'Altas IAE Act. Prof. Agr.'!E10+'Altas IAE Act. Emp. Agr.'!E10</f>
        <v>3</v>
      </c>
      <c r="F9" s="4">
        <f>'Altas IAE Act. Prof. Agr.'!F10+'Altas IAE Act. Emp. Agr.'!F10</f>
        <v>8</v>
      </c>
      <c r="G9" s="4">
        <f>'Altas IAE Act. Prof. Agr.'!G10+'Altas IAE Act. Emp. Agr.'!G10</f>
        <v>18</v>
      </c>
      <c r="H9" s="4">
        <f>'Altas IAE Act. Prof. Agr.'!H10+'Altas IAE Act. Emp. Agr.'!H10</f>
        <v>3</v>
      </c>
      <c r="I9" s="4">
        <f>'Altas IAE Act. Prof. Agr.'!I10+'Altas IAE Act. Emp. Agr.'!I10</f>
        <v>2</v>
      </c>
      <c r="J9" s="4">
        <f>'Altas IAE Act. Prof. Agr.'!J10+'Altas IAE Act. Emp. Agr.'!J10</f>
        <v>16</v>
      </c>
      <c r="K9" s="4">
        <f>'Altas IAE Act. Prof. Agr.'!K10+'Altas IAE Act. Emp. Agr.'!K10</f>
        <v>134</v>
      </c>
      <c r="L9" s="4">
        <f>'Altas IAE Act. Prof. Agr.'!L10+'Altas IAE Act. Emp. Agr.'!L10</f>
        <v>19</v>
      </c>
      <c r="M9" s="4">
        <f>'Altas IAE Act. Prof. Agr.'!M10+'Altas IAE Act. Emp. Agr.'!M10</f>
        <v>11</v>
      </c>
      <c r="N9" s="4">
        <f>'Altas IAE Act. Prof. Agr.'!N10+'Altas IAE Act. Emp. Agr.'!N10</f>
        <v>12</v>
      </c>
      <c r="O9" s="4">
        <f>'Altas IAE Act. Prof. Agr.'!O10+'Altas IAE Act. Emp. Agr.'!O10</f>
        <v>0</v>
      </c>
      <c r="P9" s="4">
        <f>'Altas IAE Act. Prof. Agr.'!P10+'Altas IAE Act. Emp. Agr.'!P10</f>
        <v>8</v>
      </c>
      <c r="Q9" s="4">
        <f>'Altas IAE Act. Prof. Agr.'!Q10+'Altas IAE Act. Emp. Agr.'!Q10</f>
        <v>265</v>
      </c>
      <c r="R9" s="4">
        <f>'Altas IAE Act. Prof. Agr.'!R10+'Altas IAE Act. Emp. Agr.'!R10</f>
        <v>6</v>
      </c>
      <c r="S9" s="4">
        <f>'Altas IAE Act. Prof. Agr.'!S10+'Altas IAE Act. Emp. Agr.'!S10</f>
        <v>25</v>
      </c>
      <c r="T9" s="4">
        <f>'Altas IAE Act. Prof. Agr.'!T10+'Altas IAE Act. Emp. Agr.'!T10</f>
        <v>915</v>
      </c>
      <c r="U9" s="4">
        <f>'Altas IAE Act. Prof. Agr.'!U10+'Altas IAE Act. Emp. Agr.'!U10</f>
        <v>6399</v>
      </c>
    </row>
    <row r="10" spans="1:21" x14ac:dyDescent="0.2">
      <c r="B10" s="1">
        <v>2004</v>
      </c>
      <c r="C10" s="4">
        <f>'Altas IAE Act. Prof. Agr.'!C11+'Altas IAE Act. Emp. Agr.'!C11</f>
        <v>11</v>
      </c>
      <c r="D10" s="4">
        <f>'Altas IAE Act. Prof. Agr.'!D11+'Altas IAE Act. Emp. Agr.'!D11</f>
        <v>23</v>
      </c>
      <c r="E10" s="4">
        <f>'Altas IAE Act. Prof. Agr.'!E11+'Altas IAE Act. Emp. Agr.'!E11</f>
        <v>2</v>
      </c>
      <c r="F10" s="4">
        <f>'Altas IAE Act. Prof. Agr.'!F11+'Altas IAE Act. Emp. Agr.'!F11</f>
        <v>9</v>
      </c>
      <c r="G10" s="4">
        <f>'Altas IAE Act. Prof. Agr.'!G11+'Altas IAE Act. Emp. Agr.'!G11</f>
        <v>17</v>
      </c>
      <c r="H10" s="4">
        <f>'Altas IAE Act. Prof. Agr.'!H11+'Altas IAE Act. Emp. Agr.'!H11</f>
        <v>3</v>
      </c>
      <c r="I10" s="4">
        <f>'Altas IAE Act. Prof. Agr.'!I11+'Altas IAE Act. Emp. Agr.'!I11</f>
        <v>4</v>
      </c>
      <c r="J10" s="4">
        <f>'Altas IAE Act. Prof. Agr.'!J11+'Altas IAE Act. Emp. Agr.'!J11</f>
        <v>19</v>
      </c>
      <c r="K10" s="4">
        <f>'Altas IAE Act. Prof. Agr.'!K11+'Altas IAE Act. Emp. Agr.'!K11</f>
        <v>136</v>
      </c>
      <c r="L10" s="4">
        <f>'Altas IAE Act. Prof. Agr.'!L11+'Altas IAE Act. Emp. Agr.'!L11</f>
        <v>22</v>
      </c>
      <c r="M10" s="4">
        <f>'Altas IAE Act. Prof. Agr.'!M11+'Altas IAE Act. Emp. Agr.'!M11</f>
        <v>11</v>
      </c>
      <c r="N10" s="4">
        <f>'Altas IAE Act. Prof. Agr.'!N11+'Altas IAE Act. Emp. Agr.'!N11</f>
        <v>11</v>
      </c>
      <c r="O10" s="4">
        <f>'Altas IAE Act. Prof. Agr.'!O11+'Altas IAE Act. Emp. Agr.'!O11</f>
        <v>0</v>
      </c>
      <c r="P10" s="4">
        <f>'Altas IAE Act. Prof. Agr.'!P11+'Altas IAE Act. Emp. Agr.'!P11</f>
        <v>10</v>
      </c>
      <c r="Q10" s="4">
        <f>'Altas IAE Act. Prof. Agr.'!Q11+'Altas IAE Act. Emp. Agr.'!Q11</f>
        <v>278</v>
      </c>
      <c r="R10" s="4">
        <f>'Altas IAE Act. Prof. Agr.'!R11+'Altas IAE Act. Emp. Agr.'!R11</f>
        <v>6</v>
      </c>
      <c r="S10" s="4">
        <f>'Altas IAE Act. Prof. Agr.'!S11+'Altas IAE Act. Emp. Agr.'!S11</f>
        <v>28</v>
      </c>
      <c r="T10" s="4">
        <f>'Altas IAE Act. Prof. Agr.'!T11+'Altas IAE Act. Emp. Agr.'!T11</f>
        <v>940</v>
      </c>
      <c r="U10" s="4">
        <f>'Altas IAE Act. Prof. Agr.'!U11+'Altas IAE Act. Emp. Agr.'!U11</f>
        <v>6564</v>
      </c>
    </row>
    <row r="11" spans="1:21" x14ac:dyDescent="0.2">
      <c r="B11" s="1">
        <v>2005</v>
      </c>
      <c r="C11" s="4">
        <f>'Altas IAE Act. Prof. Agr.'!C12+'Altas IAE Act. Emp. Agr.'!C12</f>
        <v>12</v>
      </c>
      <c r="D11" s="4">
        <f>'Altas IAE Act. Prof. Agr.'!D12+'Altas IAE Act. Emp. Agr.'!D12</f>
        <v>22</v>
      </c>
      <c r="E11" s="4">
        <f>'Altas IAE Act. Prof. Agr.'!E12+'Altas IAE Act. Emp. Agr.'!E12</f>
        <v>2</v>
      </c>
      <c r="F11" s="4">
        <f>'Altas IAE Act. Prof. Agr.'!F12+'Altas IAE Act. Emp. Agr.'!F12</f>
        <v>10</v>
      </c>
      <c r="G11" s="4">
        <f>'Altas IAE Act. Prof. Agr.'!G12+'Altas IAE Act. Emp. Agr.'!G12</f>
        <v>19</v>
      </c>
      <c r="H11" s="4">
        <f>'Altas IAE Act. Prof. Agr.'!H12+'Altas IAE Act. Emp. Agr.'!H12</f>
        <v>2</v>
      </c>
      <c r="I11" s="4">
        <f>'Altas IAE Act. Prof. Agr.'!I12+'Altas IAE Act. Emp. Agr.'!I12</f>
        <v>5</v>
      </c>
      <c r="J11" s="4">
        <f>'Altas IAE Act. Prof. Agr.'!J12+'Altas IAE Act. Emp. Agr.'!J12</f>
        <v>19</v>
      </c>
      <c r="K11" s="4">
        <f>'Altas IAE Act. Prof. Agr.'!K12+'Altas IAE Act. Emp. Agr.'!K12</f>
        <v>175</v>
      </c>
      <c r="L11" s="4">
        <f>'Altas IAE Act. Prof. Agr.'!L12+'Altas IAE Act. Emp. Agr.'!L12</f>
        <v>25</v>
      </c>
      <c r="M11" s="4">
        <f>'Altas IAE Act. Prof. Agr.'!M12+'Altas IAE Act. Emp. Agr.'!M12</f>
        <v>13</v>
      </c>
      <c r="N11" s="4">
        <f>'Altas IAE Act. Prof. Agr.'!N12+'Altas IAE Act. Emp. Agr.'!N12</f>
        <v>10</v>
      </c>
      <c r="O11" s="4">
        <f>'Altas IAE Act. Prof. Agr.'!O12+'Altas IAE Act. Emp. Agr.'!O12</f>
        <v>0</v>
      </c>
      <c r="P11" s="4">
        <f>'Altas IAE Act. Prof. Agr.'!P12+'Altas IAE Act. Emp. Agr.'!P12</f>
        <v>10</v>
      </c>
      <c r="Q11" s="4">
        <f>'Altas IAE Act. Prof. Agr.'!Q12+'Altas IAE Act. Emp. Agr.'!Q12</f>
        <v>324</v>
      </c>
      <c r="R11" s="4">
        <f>'Altas IAE Act. Prof. Agr.'!R12+'Altas IAE Act. Emp. Agr.'!R12</f>
        <v>6</v>
      </c>
      <c r="S11" s="4">
        <f>'Altas IAE Act. Prof. Agr.'!S12+'Altas IAE Act. Emp. Agr.'!S12</f>
        <v>25</v>
      </c>
      <c r="T11" s="4">
        <f>'Altas IAE Act. Prof. Agr.'!T12+'Altas IAE Act. Emp. Agr.'!T12</f>
        <v>1010</v>
      </c>
      <c r="U11" s="4">
        <f>'Altas IAE Act. Prof. Agr.'!U12+'Altas IAE Act. Emp. Agr.'!U12</f>
        <v>7332</v>
      </c>
    </row>
    <row r="12" spans="1:21" x14ac:dyDescent="0.2">
      <c r="B12" s="1">
        <v>2006</v>
      </c>
      <c r="C12" s="4">
        <f>'Altas IAE Act. Prof. Agr.'!C13+'Altas IAE Act. Emp. Agr.'!C13</f>
        <v>11</v>
      </c>
      <c r="D12" s="4">
        <f>'Altas IAE Act. Prof. Agr.'!D13+'Altas IAE Act. Emp. Agr.'!D13</f>
        <v>21</v>
      </c>
      <c r="E12" s="4">
        <f>'Altas IAE Act. Prof. Agr.'!E13+'Altas IAE Act. Emp. Agr.'!E13</f>
        <v>3</v>
      </c>
      <c r="F12" s="4">
        <f>'Altas IAE Act. Prof. Agr.'!F13+'Altas IAE Act. Emp. Agr.'!F13</f>
        <v>12</v>
      </c>
      <c r="G12" s="4">
        <f>'Altas IAE Act. Prof. Agr.'!G13+'Altas IAE Act. Emp. Agr.'!G13</f>
        <v>17</v>
      </c>
      <c r="H12" s="4">
        <f>'Altas IAE Act. Prof. Agr.'!H13+'Altas IAE Act. Emp. Agr.'!H13</f>
        <v>2</v>
      </c>
      <c r="I12" s="4">
        <f>'Altas IAE Act. Prof. Agr.'!I13+'Altas IAE Act. Emp. Agr.'!I13</f>
        <v>6</v>
      </c>
      <c r="J12" s="4">
        <f>'Altas IAE Act. Prof. Agr.'!J13+'Altas IAE Act. Emp. Agr.'!J13</f>
        <v>20</v>
      </c>
      <c r="K12" s="4">
        <f>'Altas IAE Act. Prof. Agr.'!K13+'Altas IAE Act. Emp. Agr.'!K13</f>
        <v>181</v>
      </c>
      <c r="L12" s="4">
        <f>'Altas IAE Act. Prof. Agr.'!L13+'Altas IAE Act. Emp. Agr.'!L13</f>
        <v>26</v>
      </c>
      <c r="M12" s="4">
        <f>'Altas IAE Act. Prof. Agr.'!M13+'Altas IAE Act. Emp. Agr.'!M13</f>
        <v>12</v>
      </c>
      <c r="N12" s="4">
        <f>'Altas IAE Act. Prof. Agr.'!N13+'Altas IAE Act. Emp. Agr.'!N13</f>
        <v>10</v>
      </c>
      <c r="O12" s="4">
        <f>'Altas IAE Act. Prof. Agr.'!O13+'Altas IAE Act. Emp. Agr.'!O13</f>
        <v>0</v>
      </c>
      <c r="P12" s="4">
        <f>'Altas IAE Act. Prof. Agr.'!P13+'Altas IAE Act. Emp. Agr.'!P13</f>
        <v>12</v>
      </c>
      <c r="Q12" s="4">
        <f>'Altas IAE Act. Prof. Agr.'!Q13+'Altas IAE Act. Emp. Agr.'!Q13</f>
        <v>333</v>
      </c>
      <c r="R12" s="4">
        <f>'Altas IAE Act. Prof. Agr.'!R13+'Altas IAE Act. Emp. Agr.'!R13</f>
        <v>6</v>
      </c>
      <c r="S12" s="4">
        <f>'Altas IAE Act. Prof. Agr.'!S13+'Altas IAE Act. Emp. Agr.'!S13</f>
        <v>25</v>
      </c>
      <c r="T12" s="4">
        <f>'Altas IAE Act. Prof. Agr.'!T13+'Altas IAE Act. Emp. Agr.'!T13</f>
        <v>1025</v>
      </c>
      <c r="U12" s="4">
        <f>'Altas IAE Act. Prof. Agr.'!U13+'Altas IAE Act. Emp. Agr.'!U13</f>
        <v>7442</v>
      </c>
    </row>
    <row r="13" spans="1:21" x14ac:dyDescent="0.2">
      <c r="B13" s="1">
        <v>2007</v>
      </c>
      <c r="C13" s="4">
        <f>'Altas IAE Act. Prof. Agr.'!C14+'Altas IAE Act. Emp. Agr.'!C14</f>
        <v>11</v>
      </c>
      <c r="D13" s="4">
        <f>'Altas IAE Act. Prof. Agr.'!D14+'Altas IAE Act. Emp. Agr.'!D14</f>
        <v>24</v>
      </c>
      <c r="E13" s="4">
        <f>'Altas IAE Act. Prof. Agr.'!E14+'Altas IAE Act. Emp. Agr.'!E14</f>
        <v>2</v>
      </c>
      <c r="F13" s="4">
        <f>'Altas IAE Act. Prof. Agr.'!F14+'Altas IAE Act. Emp. Agr.'!F14</f>
        <v>13</v>
      </c>
      <c r="G13" s="4">
        <f>'Altas IAE Act. Prof. Agr.'!G14+'Altas IAE Act. Emp. Agr.'!G14</f>
        <v>18</v>
      </c>
      <c r="H13" s="4">
        <f>'Altas IAE Act. Prof. Agr.'!H14+'Altas IAE Act. Emp. Agr.'!H14</f>
        <v>2</v>
      </c>
      <c r="I13" s="4">
        <f>'Altas IAE Act. Prof. Agr.'!I14+'Altas IAE Act. Emp. Agr.'!I14</f>
        <v>6</v>
      </c>
      <c r="J13" s="4">
        <f>'Altas IAE Act. Prof. Agr.'!J14+'Altas IAE Act. Emp. Agr.'!J14</f>
        <v>20</v>
      </c>
      <c r="K13" s="4">
        <f>'Altas IAE Act. Prof. Agr.'!K14+'Altas IAE Act. Emp. Agr.'!K14</f>
        <v>195</v>
      </c>
      <c r="L13" s="4">
        <f>'Altas IAE Act. Prof. Agr.'!L14+'Altas IAE Act. Emp. Agr.'!L14</f>
        <v>27</v>
      </c>
      <c r="M13" s="4">
        <f>'Altas IAE Act. Prof. Agr.'!M14+'Altas IAE Act. Emp. Agr.'!M14</f>
        <v>14</v>
      </c>
      <c r="N13" s="4">
        <f>'Altas IAE Act. Prof. Agr.'!N14+'Altas IAE Act. Emp. Agr.'!N14</f>
        <v>10</v>
      </c>
      <c r="O13" s="4">
        <f>'Altas IAE Act. Prof. Agr.'!O14+'Altas IAE Act. Emp. Agr.'!O14</f>
        <v>0</v>
      </c>
      <c r="P13" s="4">
        <f>'Altas IAE Act. Prof. Agr.'!P14+'Altas IAE Act. Emp. Agr.'!P14</f>
        <v>11</v>
      </c>
      <c r="Q13" s="4">
        <f>'Altas IAE Act. Prof. Agr.'!Q14+'Altas IAE Act. Emp. Agr.'!Q14</f>
        <v>353</v>
      </c>
      <c r="R13" s="4">
        <f>'Altas IAE Act. Prof. Agr.'!R14+'Altas IAE Act. Emp. Agr.'!R14</f>
        <v>6</v>
      </c>
      <c r="S13" s="4">
        <f>'Altas IAE Act. Prof. Agr.'!S14+'Altas IAE Act. Emp. Agr.'!S14</f>
        <v>28</v>
      </c>
      <c r="T13" s="4">
        <f>'Altas IAE Act. Prof. Agr.'!T14+'Altas IAE Act. Emp. Agr.'!T14</f>
        <v>1062</v>
      </c>
      <c r="U13" s="4">
        <f>'Altas IAE Act. Prof. Agr.'!U14+'Altas IAE Act. Emp. Agr.'!U14</f>
        <v>7512</v>
      </c>
    </row>
    <row r="14" spans="1:21" x14ac:dyDescent="0.2">
      <c r="B14" s="1">
        <v>2008</v>
      </c>
      <c r="C14" s="4">
        <f>'Altas IAE Act. Prof. Agr.'!C15+'Altas IAE Act. Emp. Agr.'!C15</f>
        <v>11</v>
      </c>
      <c r="D14" s="4">
        <f>'Altas IAE Act. Prof. Agr.'!D15+'Altas IAE Act. Emp. Agr.'!D15</f>
        <v>25</v>
      </c>
      <c r="E14" s="4">
        <f>'Altas IAE Act. Prof. Agr.'!E15+'Altas IAE Act. Emp. Agr.'!E15</f>
        <v>2</v>
      </c>
      <c r="F14" s="4">
        <f>'Altas IAE Act. Prof. Agr.'!F15+'Altas IAE Act. Emp. Agr.'!F15</f>
        <v>14</v>
      </c>
      <c r="G14" s="4">
        <f>'Altas IAE Act. Prof. Agr.'!G15+'Altas IAE Act. Emp. Agr.'!G15</f>
        <v>19</v>
      </c>
      <c r="H14" s="4">
        <f>'Altas IAE Act. Prof. Agr.'!H15+'Altas IAE Act. Emp. Agr.'!H15</f>
        <v>2</v>
      </c>
      <c r="I14" s="4">
        <f>'Altas IAE Act. Prof. Agr.'!I15+'Altas IAE Act. Emp. Agr.'!I15</f>
        <v>8</v>
      </c>
      <c r="J14" s="4">
        <f>'Altas IAE Act. Prof. Agr.'!J15+'Altas IAE Act. Emp. Agr.'!J15</f>
        <v>21</v>
      </c>
      <c r="K14" s="4">
        <f>'Altas IAE Act. Prof. Agr.'!K15+'Altas IAE Act. Emp. Agr.'!K15</f>
        <v>191</v>
      </c>
      <c r="L14" s="4">
        <f>'Altas IAE Act. Prof. Agr.'!L15+'Altas IAE Act. Emp. Agr.'!L15</f>
        <v>26</v>
      </c>
      <c r="M14" s="4">
        <f>'Altas IAE Act. Prof. Agr.'!M15+'Altas IAE Act. Emp. Agr.'!M15</f>
        <v>15</v>
      </c>
      <c r="N14" s="4">
        <f>'Altas IAE Act. Prof. Agr.'!N15+'Altas IAE Act. Emp. Agr.'!N15</f>
        <v>11</v>
      </c>
      <c r="O14" s="4">
        <f>'Altas IAE Act. Prof. Agr.'!O15+'Altas IAE Act. Emp. Agr.'!O15</f>
        <v>0</v>
      </c>
      <c r="P14" s="4">
        <f>'Altas IAE Act. Prof. Agr.'!P15+'Altas IAE Act. Emp. Agr.'!P15</f>
        <v>12</v>
      </c>
      <c r="Q14" s="4">
        <f>'Altas IAE Act. Prof. Agr.'!Q15+'Altas IAE Act. Emp. Agr.'!Q15</f>
        <v>357</v>
      </c>
      <c r="R14" s="4">
        <f>'Altas IAE Act. Prof. Agr.'!R15+'Altas IAE Act. Emp. Agr.'!R15</f>
        <v>8</v>
      </c>
      <c r="S14" s="4">
        <f>'Altas IAE Act. Prof. Agr.'!S15+'Altas IAE Act. Emp. Agr.'!S15</f>
        <v>26</v>
      </c>
      <c r="T14" s="4">
        <f>'Altas IAE Act. Prof. Agr.'!T15+'Altas IAE Act. Emp. Agr.'!T15</f>
        <v>1072</v>
      </c>
      <c r="U14" s="4">
        <f>'Altas IAE Act. Prof. Agr.'!U15+'Altas IAE Act. Emp. Agr.'!U15</f>
        <v>7567</v>
      </c>
    </row>
    <row r="15" spans="1:21" x14ac:dyDescent="0.2">
      <c r="B15" s="1">
        <v>2009</v>
      </c>
      <c r="C15" s="4">
        <f>'Altas IAE Act. Prof. Agr.'!C16+'Altas IAE Act. Emp. Agr.'!C16</f>
        <v>12</v>
      </c>
      <c r="D15" s="4">
        <f>'Altas IAE Act. Prof. Agr.'!D16+'Altas IAE Act. Emp. Agr.'!D16</f>
        <v>26</v>
      </c>
      <c r="E15" s="4">
        <f>'Altas IAE Act. Prof. Agr.'!E16+'Altas IAE Act. Emp. Agr.'!E16</f>
        <v>2</v>
      </c>
      <c r="F15" s="4">
        <f>'Altas IAE Act. Prof. Agr.'!F16+'Altas IAE Act. Emp. Agr.'!F16</f>
        <v>18</v>
      </c>
      <c r="G15" s="4">
        <f>'Altas IAE Act. Prof. Agr.'!G16+'Altas IAE Act. Emp. Agr.'!G16</f>
        <v>17</v>
      </c>
      <c r="H15" s="4">
        <f>'Altas IAE Act. Prof. Agr.'!H16+'Altas IAE Act. Emp. Agr.'!H16</f>
        <v>2</v>
      </c>
      <c r="I15" s="4">
        <f>'Altas IAE Act. Prof. Agr.'!I16+'Altas IAE Act. Emp. Agr.'!I16</f>
        <v>7</v>
      </c>
      <c r="J15" s="4">
        <f>'Altas IAE Act. Prof. Agr.'!J16+'Altas IAE Act. Emp. Agr.'!J16</f>
        <v>24</v>
      </c>
      <c r="K15" s="4">
        <f>'Altas IAE Act. Prof. Agr.'!K16+'Altas IAE Act. Emp. Agr.'!K16</f>
        <v>191</v>
      </c>
      <c r="L15" s="4">
        <f>'Altas IAE Act. Prof. Agr.'!L16+'Altas IAE Act. Emp. Agr.'!L16</f>
        <v>31</v>
      </c>
      <c r="M15" s="4">
        <f>'Altas IAE Act. Prof. Agr.'!M16+'Altas IAE Act. Emp. Agr.'!M16</f>
        <v>15</v>
      </c>
      <c r="N15" s="4">
        <f>'Altas IAE Act. Prof. Agr.'!N16+'Altas IAE Act. Emp. Agr.'!N16</f>
        <v>13</v>
      </c>
      <c r="O15" s="4">
        <f>'Altas IAE Act. Prof. Agr.'!O16+'Altas IAE Act. Emp. Agr.'!O16</f>
        <v>0</v>
      </c>
      <c r="P15" s="4">
        <f>'Altas IAE Act. Prof. Agr.'!P16+'Altas IAE Act. Emp. Agr.'!P16</f>
        <v>12</v>
      </c>
      <c r="Q15" s="4">
        <f>'Altas IAE Act. Prof. Agr.'!Q16+'Altas IAE Act. Emp. Agr.'!Q16</f>
        <v>370</v>
      </c>
      <c r="R15" s="4">
        <f>'Altas IAE Act. Prof. Agr.'!R16+'Altas IAE Act. Emp. Agr.'!R16</f>
        <v>7</v>
      </c>
      <c r="S15" s="4">
        <f>'Altas IAE Act. Prof. Agr.'!S16+'Altas IAE Act. Emp. Agr.'!S16</f>
        <v>23</v>
      </c>
      <c r="T15" s="4">
        <f>'Altas IAE Act. Prof. Agr.'!T16+'Altas IAE Act. Emp. Agr.'!T16</f>
        <v>1096</v>
      </c>
      <c r="U15" s="4">
        <f>'Altas IAE Act. Prof. Agr.'!U16+'Altas IAE Act. Emp. Agr.'!U16</f>
        <v>7595</v>
      </c>
    </row>
    <row r="16" spans="1:21" x14ac:dyDescent="0.2">
      <c r="B16" s="1">
        <v>2010</v>
      </c>
      <c r="C16" s="4">
        <f>'Altas IAE Act. Prof. Agr.'!C17+'Altas IAE Act. Emp. Agr.'!C17</f>
        <v>18</v>
      </c>
      <c r="D16" s="4">
        <f>'Altas IAE Act. Prof. Agr.'!D17+'Altas IAE Act. Emp. Agr.'!D17</f>
        <v>32</v>
      </c>
      <c r="E16" s="4">
        <f>'Altas IAE Act. Prof. Agr.'!E17+'Altas IAE Act. Emp. Agr.'!E17</f>
        <v>5</v>
      </c>
      <c r="F16" s="4">
        <f>'Altas IAE Act. Prof. Agr.'!F17+'Altas IAE Act. Emp. Agr.'!F17</f>
        <v>21</v>
      </c>
      <c r="G16" s="4">
        <f>'Altas IAE Act. Prof. Agr.'!G17+'Altas IAE Act. Emp. Agr.'!G17</f>
        <v>30</v>
      </c>
      <c r="H16" s="4">
        <f>'Altas IAE Act. Prof. Agr.'!H17+'Altas IAE Act. Emp. Agr.'!H17</f>
        <v>7</v>
      </c>
      <c r="I16" s="4">
        <f>'Altas IAE Act. Prof. Agr.'!I17+'Altas IAE Act. Emp. Agr.'!I17</f>
        <v>9</v>
      </c>
      <c r="J16" s="4">
        <f>'Altas IAE Act. Prof. Agr.'!J17+'Altas IAE Act. Emp. Agr.'!J17</f>
        <v>24</v>
      </c>
      <c r="K16" s="4">
        <f>'Altas IAE Act. Prof. Agr.'!K17+'Altas IAE Act. Emp. Agr.'!K17</f>
        <v>204</v>
      </c>
      <c r="L16" s="4">
        <f>'Altas IAE Act. Prof. Agr.'!L17+'Altas IAE Act. Emp. Agr.'!L17</f>
        <v>34</v>
      </c>
      <c r="M16" s="4">
        <f>'Altas IAE Act. Prof. Agr.'!M17+'Altas IAE Act. Emp. Agr.'!M17</f>
        <v>18</v>
      </c>
      <c r="N16" s="4">
        <f>'Altas IAE Act. Prof. Agr.'!N17+'Altas IAE Act. Emp. Agr.'!N17</f>
        <v>15</v>
      </c>
      <c r="O16" s="4">
        <f>'Altas IAE Act. Prof. Agr.'!O17+'Altas IAE Act. Emp. Agr.'!O17</f>
        <v>0</v>
      </c>
      <c r="P16" s="4">
        <f>'Altas IAE Act. Prof. Agr.'!P17+'Altas IAE Act. Emp. Agr.'!P17</f>
        <v>9</v>
      </c>
      <c r="Q16" s="4">
        <f>'Altas IAE Act. Prof. Agr.'!Q17+'Altas IAE Act. Emp. Agr.'!Q17</f>
        <v>426</v>
      </c>
      <c r="R16" s="4">
        <f>'Altas IAE Act. Prof. Agr.'!R17+'Altas IAE Act. Emp. Agr.'!R17</f>
        <v>16</v>
      </c>
      <c r="S16" s="4">
        <f>'Altas IAE Act. Prof. Agr.'!S17+'Altas IAE Act. Emp. Agr.'!S17</f>
        <v>23</v>
      </c>
      <c r="T16" s="4">
        <f>'Altas IAE Act. Prof. Agr.'!T17+'Altas IAE Act. Emp. Agr.'!T17</f>
        <v>1222</v>
      </c>
      <c r="U16" s="4">
        <f>'Altas IAE Act. Prof. Agr.'!U17+'Altas IAE Act. Emp. Agr.'!U17</f>
        <v>8243</v>
      </c>
    </row>
    <row r="17" spans="2:21" x14ac:dyDescent="0.2">
      <c r="B17" s="1">
        <v>2011</v>
      </c>
      <c r="C17" s="4">
        <f>'Altas IAE Act. Prof. Agr.'!C18+'Altas IAE Act. Emp. Agr.'!C18</f>
        <v>21</v>
      </c>
      <c r="D17" s="4">
        <f>'Altas IAE Act. Prof. Agr.'!D18+'Altas IAE Act. Emp. Agr.'!D18</f>
        <v>34</v>
      </c>
      <c r="E17" s="4">
        <f>'Altas IAE Act. Prof. Agr.'!E18+'Altas IAE Act. Emp. Agr.'!E18</f>
        <v>5</v>
      </c>
      <c r="F17" s="4">
        <f>'Altas IAE Act. Prof. Agr.'!F18+'Altas IAE Act. Emp. Agr.'!F18</f>
        <v>23</v>
      </c>
      <c r="G17" s="4">
        <f>'Altas IAE Act. Prof. Agr.'!G18+'Altas IAE Act. Emp. Agr.'!G18</f>
        <v>29</v>
      </c>
      <c r="H17" s="4">
        <f>'Altas IAE Act. Prof. Agr.'!H18+'Altas IAE Act. Emp. Agr.'!H18</f>
        <v>6</v>
      </c>
      <c r="I17" s="4">
        <f>'Altas IAE Act. Prof. Agr.'!I18+'Altas IAE Act. Emp. Agr.'!I18</f>
        <v>7</v>
      </c>
      <c r="J17" s="4">
        <f>'Altas IAE Act. Prof. Agr.'!J18+'Altas IAE Act. Emp. Agr.'!J18</f>
        <v>21</v>
      </c>
      <c r="K17" s="4">
        <f>'Altas IAE Act. Prof. Agr.'!K18+'Altas IAE Act. Emp. Agr.'!K18</f>
        <v>206</v>
      </c>
      <c r="L17" s="4">
        <f>'Altas IAE Act. Prof. Agr.'!L18+'Altas IAE Act. Emp. Agr.'!L18</f>
        <v>37</v>
      </c>
      <c r="M17" s="4">
        <f>'Altas IAE Act. Prof. Agr.'!M18+'Altas IAE Act. Emp. Agr.'!M18</f>
        <v>17</v>
      </c>
      <c r="N17" s="4">
        <f>'Altas IAE Act. Prof. Agr.'!N18+'Altas IAE Act. Emp. Agr.'!N18</f>
        <v>17</v>
      </c>
      <c r="O17" s="4">
        <f>'Altas IAE Act. Prof. Agr.'!O18+'Altas IAE Act. Emp. Agr.'!O18</f>
        <v>0</v>
      </c>
      <c r="P17" s="4">
        <f>'Altas IAE Act. Prof. Agr.'!P18+'Altas IAE Act. Emp. Agr.'!P18</f>
        <v>9</v>
      </c>
      <c r="Q17" s="4">
        <f>'Altas IAE Act. Prof. Agr.'!Q18+'Altas IAE Act. Emp. Agr.'!Q18</f>
        <v>432</v>
      </c>
      <c r="R17" s="4">
        <f>'Altas IAE Act. Prof. Agr.'!R18+'Altas IAE Act. Emp. Agr.'!R18</f>
        <v>17</v>
      </c>
      <c r="S17" s="4">
        <f>'Altas IAE Act. Prof. Agr.'!S18+'Altas IAE Act. Emp. Agr.'!S18</f>
        <v>22</v>
      </c>
      <c r="T17" s="4">
        <f>'Altas IAE Act. Prof. Agr.'!T18+'Altas IAE Act. Emp. Agr.'!T18</f>
        <v>1216</v>
      </c>
      <c r="U17" s="4">
        <f>'Altas IAE Act. Prof. Agr.'!U18+'Altas IAE Act. Emp. Agr.'!U18</f>
        <v>8103</v>
      </c>
    </row>
    <row r="18" spans="2:21" x14ac:dyDescent="0.2">
      <c r="B18" s="1">
        <v>2012</v>
      </c>
      <c r="C18" s="4">
        <f>'Altas IAE Act. Prof. Agr.'!C19+'Altas IAE Act. Emp. Agr.'!C19</f>
        <v>17</v>
      </c>
      <c r="D18" s="4">
        <f>'Altas IAE Act. Prof. Agr.'!D19+'Altas IAE Act. Emp. Agr.'!D19</f>
        <v>36</v>
      </c>
      <c r="E18" s="4">
        <f>'Altas IAE Act. Prof. Agr.'!E19+'Altas IAE Act. Emp. Agr.'!E19</f>
        <v>6</v>
      </c>
      <c r="F18" s="4">
        <f>'Altas IAE Act. Prof. Agr.'!F19+'Altas IAE Act. Emp. Agr.'!F19</f>
        <v>23</v>
      </c>
      <c r="G18" s="4">
        <f>'Altas IAE Act. Prof. Agr.'!G19+'Altas IAE Act. Emp. Agr.'!G19</f>
        <v>30</v>
      </c>
      <c r="H18" s="4">
        <f>'Altas IAE Act. Prof. Agr.'!H19+'Altas IAE Act. Emp. Agr.'!H19</f>
        <v>8</v>
      </c>
      <c r="I18" s="4">
        <f>'Altas IAE Act. Prof. Agr.'!I19+'Altas IAE Act. Emp. Agr.'!I19</f>
        <v>6</v>
      </c>
      <c r="J18" s="4">
        <f>'Altas IAE Act. Prof. Agr.'!J19+'Altas IAE Act. Emp. Agr.'!J19</f>
        <v>20</v>
      </c>
      <c r="K18" s="4">
        <f>'Altas IAE Act. Prof. Agr.'!K19+'Altas IAE Act. Emp. Agr.'!K19</f>
        <v>206</v>
      </c>
      <c r="L18" s="4">
        <f>'Altas IAE Act. Prof. Agr.'!L19+'Altas IAE Act. Emp. Agr.'!L19</f>
        <v>36</v>
      </c>
      <c r="M18" s="4">
        <f>'Altas IAE Act. Prof. Agr.'!M19+'Altas IAE Act. Emp. Agr.'!M19</f>
        <v>17</v>
      </c>
      <c r="N18" s="4">
        <f>'Altas IAE Act. Prof. Agr.'!N19+'Altas IAE Act. Emp. Agr.'!N19</f>
        <v>15</v>
      </c>
      <c r="O18" s="4">
        <f>'Altas IAE Act. Prof. Agr.'!O19+'Altas IAE Act. Emp. Agr.'!O19</f>
        <v>0</v>
      </c>
      <c r="P18" s="4">
        <f>'Altas IAE Act. Prof. Agr.'!P19+'Altas IAE Act. Emp. Agr.'!P19</f>
        <v>10</v>
      </c>
      <c r="Q18" s="4">
        <f>'Altas IAE Act. Prof. Agr.'!Q19+'Altas IAE Act. Emp. Agr.'!Q19</f>
        <v>430</v>
      </c>
      <c r="R18" s="4">
        <f>'Altas IAE Act. Prof. Agr.'!R19+'Altas IAE Act. Emp. Agr.'!R19</f>
        <v>15</v>
      </c>
      <c r="S18" s="4">
        <f>'Altas IAE Act. Prof. Agr.'!S19+'Altas IAE Act. Emp. Agr.'!S19</f>
        <v>26</v>
      </c>
      <c r="T18" s="4">
        <f>'Altas IAE Act. Prof. Agr.'!T19+'Altas IAE Act. Emp. Agr.'!T19</f>
        <v>1226</v>
      </c>
      <c r="U18" s="4">
        <f>'Altas IAE Act. Prof. Agr.'!U19+'Altas IAE Act. Emp. Agr.'!U19</f>
        <v>8181</v>
      </c>
    </row>
    <row r="19" spans="2:21" x14ac:dyDescent="0.2">
      <c r="B19" s="1">
        <v>2013</v>
      </c>
      <c r="C19" s="4">
        <f>'Altas IAE Act. Prof. Agr.'!C20+'Altas IAE Act. Emp. Agr.'!C20</f>
        <v>27</v>
      </c>
      <c r="D19" s="4">
        <f>'Altas IAE Act. Prof. Agr.'!D20+'Altas IAE Act. Emp. Agr.'!D20</f>
        <v>28</v>
      </c>
      <c r="E19" s="4">
        <f>'Altas IAE Act. Prof. Agr.'!E20+'Altas IAE Act. Emp. Agr.'!E20</f>
        <v>5</v>
      </c>
      <c r="F19" s="4">
        <f>'Altas IAE Act. Prof. Agr.'!F20+'Altas IAE Act. Emp. Agr.'!F20</f>
        <v>24</v>
      </c>
      <c r="G19" s="4">
        <f>'Altas IAE Act. Prof. Agr.'!G20+'Altas IAE Act. Emp. Agr.'!G20</f>
        <v>34</v>
      </c>
      <c r="H19" s="4">
        <f>'Altas IAE Act. Prof. Agr.'!H20+'Altas IAE Act. Emp. Agr.'!H20</f>
        <v>7</v>
      </c>
      <c r="I19" s="4">
        <f>'Altas IAE Act. Prof. Agr.'!I20+'Altas IAE Act. Emp. Agr.'!I20</f>
        <v>7</v>
      </c>
      <c r="J19" s="4">
        <f>'Altas IAE Act. Prof. Agr.'!J20+'Altas IAE Act. Emp. Agr.'!J20</f>
        <v>27</v>
      </c>
      <c r="K19" s="4">
        <f>'Altas IAE Act. Prof. Agr.'!K20+'Altas IAE Act. Emp. Agr.'!K20</f>
        <v>210</v>
      </c>
      <c r="L19" s="4">
        <f>'Altas IAE Act. Prof. Agr.'!L20+'Altas IAE Act. Emp. Agr.'!L20</f>
        <v>38</v>
      </c>
      <c r="M19" s="4">
        <f>'Altas IAE Act. Prof. Agr.'!M20+'Altas IAE Act. Emp. Agr.'!M20</f>
        <v>13</v>
      </c>
      <c r="N19" s="4">
        <f>'Altas IAE Act. Prof. Agr.'!N20+'Altas IAE Act. Emp. Agr.'!N20</f>
        <v>30</v>
      </c>
      <c r="O19" s="4">
        <f>'Altas IAE Act. Prof. Agr.'!O20+'Altas IAE Act. Emp. Agr.'!O20</f>
        <v>0</v>
      </c>
      <c r="P19" s="4">
        <f>'Altas IAE Act. Prof. Agr.'!P20+'Altas IAE Act. Emp. Agr.'!P20</f>
        <v>18</v>
      </c>
      <c r="Q19" s="4">
        <f>'Altas IAE Act. Prof. Agr.'!Q20+'Altas IAE Act. Emp. Agr.'!Q20</f>
        <v>468</v>
      </c>
      <c r="R19" s="4">
        <f>'Altas IAE Act. Prof. Agr.'!R20+'Altas IAE Act. Emp. Agr.'!R20</f>
        <v>18</v>
      </c>
      <c r="S19" s="4">
        <f>'Altas IAE Act. Prof. Agr.'!S20+'Altas IAE Act. Emp. Agr.'!S20</f>
        <v>24</v>
      </c>
      <c r="T19" s="4">
        <f>'Altas IAE Act. Prof. Agr.'!T20+'Altas IAE Act. Emp. Agr.'!T20</f>
        <v>1236</v>
      </c>
      <c r="U19" s="4">
        <f>'Altas IAE Act. Prof. Agr.'!U20+'Altas IAE Act. Emp. Agr.'!U20</f>
        <v>7994</v>
      </c>
    </row>
    <row r="20" spans="2:21" x14ac:dyDescent="0.2">
      <c r="B20" s="1">
        <v>2014</v>
      </c>
      <c r="C20" s="4">
        <f>'Altas IAE Act. Prof. Agr.'!C21+'Altas IAE Act. Emp. Agr.'!C21</f>
        <v>28</v>
      </c>
      <c r="D20" s="4">
        <f>'Altas IAE Act. Prof. Agr.'!D21+'Altas IAE Act. Emp. Agr.'!D21</f>
        <v>29</v>
      </c>
      <c r="E20" s="4">
        <f>'Altas IAE Act. Prof. Agr.'!E21+'Altas IAE Act. Emp. Agr.'!E21</f>
        <v>8</v>
      </c>
      <c r="F20" s="4">
        <f>'Altas IAE Act. Prof. Agr.'!F21+'Altas IAE Act. Emp. Agr.'!F21</f>
        <v>26</v>
      </c>
      <c r="G20" s="4">
        <f>'Altas IAE Act. Prof. Agr.'!G21+'Altas IAE Act. Emp. Agr.'!G21</f>
        <v>32</v>
      </c>
      <c r="H20" s="4">
        <f>'Altas IAE Act. Prof. Agr.'!H21+'Altas IAE Act. Emp. Agr.'!H21</f>
        <v>6</v>
      </c>
      <c r="I20" s="4">
        <f>'Altas IAE Act. Prof. Agr.'!I21+'Altas IAE Act. Emp. Agr.'!I21</f>
        <v>8</v>
      </c>
      <c r="J20" s="4">
        <f>'Altas IAE Act. Prof. Agr.'!J21+'Altas IAE Act. Emp. Agr.'!J21</f>
        <v>30</v>
      </c>
      <c r="K20" s="4">
        <f>'Altas IAE Act. Prof. Agr.'!K21+'Altas IAE Act. Emp. Agr.'!K21</f>
        <v>226</v>
      </c>
      <c r="L20" s="4">
        <f>'Altas IAE Act. Prof. Agr.'!L21+'Altas IAE Act. Emp. Agr.'!L21</f>
        <v>37</v>
      </c>
      <c r="M20" s="4">
        <f>'Altas IAE Act. Prof. Agr.'!M21+'Altas IAE Act. Emp. Agr.'!M21</f>
        <v>15</v>
      </c>
      <c r="N20" s="4">
        <f>'Altas IAE Act. Prof. Agr.'!N21+'Altas IAE Act. Emp. Agr.'!N21</f>
        <v>28</v>
      </c>
      <c r="O20" s="4">
        <f>'Altas IAE Act. Prof. Agr.'!O21+'Altas IAE Act. Emp. Agr.'!O21</f>
        <v>0</v>
      </c>
      <c r="P20" s="4">
        <f>'Altas IAE Act. Prof. Agr.'!P21+'Altas IAE Act. Emp. Agr.'!P21</f>
        <v>19</v>
      </c>
      <c r="Q20" s="4">
        <f>'Altas IAE Act. Prof. Agr.'!Q21+'Altas IAE Act. Emp. Agr.'!Q21</f>
        <v>492</v>
      </c>
      <c r="R20" s="4">
        <f>'Altas IAE Act. Prof. Agr.'!R21+'Altas IAE Act. Emp. Agr.'!R21</f>
        <v>22</v>
      </c>
      <c r="S20" s="4">
        <f>'Altas IAE Act. Prof. Agr.'!S21+'Altas IAE Act. Emp. Agr.'!S21</f>
        <v>27</v>
      </c>
      <c r="T20" s="4">
        <f>'Altas IAE Act. Prof. Agr.'!T21+'Altas IAE Act. Emp. Agr.'!T21</f>
        <v>1319</v>
      </c>
      <c r="U20" s="4">
        <f>'Altas IAE Act. Prof. Agr.'!U21+'Altas IAE Act. Emp. Agr.'!U21</f>
        <v>8357</v>
      </c>
    </row>
    <row r="21" spans="2:21" x14ac:dyDescent="0.2">
      <c r="B21" s="1">
        <v>2015</v>
      </c>
      <c r="C21" s="4">
        <f>'Altas IAE Act. Prof. Agr.'!C22+'Altas IAE Act. Emp. Agr.'!C22</f>
        <v>31</v>
      </c>
      <c r="D21" s="4">
        <f>'Altas IAE Act. Prof. Agr.'!D22+'Altas IAE Act. Emp. Agr.'!D22</f>
        <v>34</v>
      </c>
      <c r="E21" s="4">
        <f>'Altas IAE Act. Prof. Agr.'!E22+'Altas IAE Act. Emp. Agr.'!E22</f>
        <v>7</v>
      </c>
      <c r="F21" s="4">
        <f>'Altas IAE Act. Prof. Agr.'!F22+'Altas IAE Act. Emp. Agr.'!F22</f>
        <v>31</v>
      </c>
      <c r="G21" s="4">
        <f>'Altas IAE Act. Prof. Agr.'!G22+'Altas IAE Act. Emp. Agr.'!G22</f>
        <v>34</v>
      </c>
      <c r="H21" s="4">
        <f>'Altas IAE Act. Prof. Agr.'!H22+'Altas IAE Act. Emp. Agr.'!H22</f>
        <v>6</v>
      </c>
      <c r="I21" s="4">
        <f>'Altas IAE Act. Prof. Agr.'!I22+'Altas IAE Act. Emp. Agr.'!I22</f>
        <v>9</v>
      </c>
      <c r="J21" s="4">
        <f>'Altas IAE Act. Prof. Agr.'!J22+'Altas IAE Act. Emp. Agr.'!J22</f>
        <v>36</v>
      </c>
      <c r="K21" s="4">
        <f>'Altas IAE Act. Prof. Agr.'!K22+'Altas IAE Act. Emp. Agr.'!K22</f>
        <v>236</v>
      </c>
      <c r="L21" s="4">
        <f>'Altas IAE Act. Prof. Agr.'!L22+'Altas IAE Act. Emp. Agr.'!L22</f>
        <v>44</v>
      </c>
      <c r="M21" s="4">
        <f>'Altas IAE Act. Prof. Agr.'!M22+'Altas IAE Act. Emp. Agr.'!M22</f>
        <v>16</v>
      </c>
      <c r="N21" s="4">
        <f>'Altas IAE Act. Prof. Agr.'!N22+'Altas IAE Act. Emp. Agr.'!N22</f>
        <v>32</v>
      </c>
      <c r="O21" s="4">
        <f>'Altas IAE Act. Prof. Agr.'!O22+'Altas IAE Act. Emp. Agr.'!O22</f>
        <v>0</v>
      </c>
      <c r="P21" s="4">
        <f>'Altas IAE Act. Prof. Agr.'!P22+'Altas IAE Act. Emp. Agr.'!P22</f>
        <v>18</v>
      </c>
      <c r="Q21" s="4">
        <f>'Altas IAE Act. Prof. Agr.'!Q22+'Altas IAE Act. Emp. Agr.'!Q22</f>
        <v>534</v>
      </c>
      <c r="R21" s="4">
        <f>'Altas IAE Act. Prof. Agr.'!R22+'Altas IAE Act. Emp. Agr.'!R22</f>
        <v>22</v>
      </c>
      <c r="S21" s="4">
        <f>'Altas IAE Act. Prof. Agr.'!S22+'Altas IAE Act. Emp. Agr.'!S22</f>
        <v>27</v>
      </c>
      <c r="T21" s="4">
        <f>'Altas IAE Act. Prof. Agr.'!T22+'Altas IAE Act. Emp. Agr.'!T22</f>
        <v>1409</v>
      </c>
      <c r="U21" s="4">
        <f>'Altas IAE Act. Prof. Agr.'!U22+'Altas IAE Act. Emp. Agr.'!U22</f>
        <v>8820</v>
      </c>
    </row>
    <row r="22" spans="2:21" x14ac:dyDescent="0.2">
      <c r="B22" s="1">
        <v>2016</v>
      </c>
      <c r="C22" s="4">
        <f>'Altas IAE Act. Prof. Agr.'!C23+'Altas IAE Act. Emp. Agr.'!C23</f>
        <v>29</v>
      </c>
      <c r="D22" s="4">
        <f>'Altas IAE Act. Prof. Agr.'!D23+'Altas IAE Act. Emp. Agr.'!D23</f>
        <v>38</v>
      </c>
      <c r="E22" s="4">
        <f>'Altas IAE Act. Prof. Agr.'!E23+'Altas IAE Act. Emp. Agr.'!E23</f>
        <v>7</v>
      </c>
      <c r="F22" s="4">
        <f>'Altas IAE Act. Prof. Agr.'!F23+'Altas IAE Act. Emp. Agr.'!F23</f>
        <v>25</v>
      </c>
      <c r="G22" s="4">
        <f>'Altas IAE Act. Prof. Agr.'!G23+'Altas IAE Act. Emp. Agr.'!G23</f>
        <v>33</v>
      </c>
      <c r="H22" s="4">
        <f>'Altas IAE Act. Prof. Agr.'!H23+'Altas IAE Act. Emp. Agr.'!H23</f>
        <v>4</v>
      </c>
      <c r="I22" s="4">
        <f>'Altas IAE Act. Prof. Agr.'!I23+'Altas IAE Act. Emp. Agr.'!I23</f>
        <v>10</v>
      </c>
      <c r="J22" s="4">
        <f>'Altas IAE Act. Prof. Agr.'!J23+'Altas IAE Act. Emp. Agr.'!J23</f>
        <v>35</v>
      </c>
      <c r="K22" s="4">
        <f>'Altas IAE Act. Prof. Agr.'!K23+'Altas IAE Act. Emp. Agr.'!K23</f>
        <v>232</v>
      </c>
      <c r="L22" s="4">
        <f>'Altas IAE Act. Prof. Agr.'!L23+'Altas IAE Act. Emp. Agr.'!L23</f>
        <v>48</v>
      </c>
      <c r="M22" s="4">
        <f>'Altas IAE Act. Prof. Agr.'!M23+'Altas IAE Act. Emp. Agr.'!M23</f>
        <v>16</v>
      </c>
      <c r="N22" s="4">
        <f>'Altas IAE Act. Prof. Agr.'!N23+'Altas IAE Act. Emp. Agr.'!N23</f>
        <v>33</v>
      </c>
      <c r="O22" s="4">
        <f>'Altas IAE Act. Prof. Agr.'!O23+'Altas IAE Act. Emp. Agr.'!O23</f>
        <v>0</v>
      </c>
      <c r="P22" s="4">
        <f>'Altas IAE Act. Prof. Agr.'!P23+'Altas IAE Act. Emp. Agr.'!P23</f>
        <v>20</v>
      </c>
      <c r="Q22" s="4">
        <f>'Altas IAE Act. Prof. Agr.'!Q23+'Altas IAE Act. Emp. Agr.'!Q23</f>
        <v>530</v>
      </c>
      <c r="R22" s="4">
        <f>'Altas IAE Act. Prof. Agr.'!R23+'Altas IAE Act. Emp. Agr.'!R23</f>
        <v>23</v>
      </c>
      <c r="S22" s="4">
        <f>'Altas IAE Act. Prof. Agr.'!S23+'Altas IAE Act. Emp. Agr.'!S23</f>
        <v>30</v>
      </c>
      <c r="T22" s="4">
        <f>'Altas IAE Act. Prof. Agr.'!T23+'Altas IAE Act. Emp. Agr.'!T23</f>
        <v>1391</v>
      </c>
      <c r="U22" s="4">
        <f>'Altas IAE Act. Prof. Agr.'!U23+'Altas IAE Act. Emp. Agr.'!U23</f>
        <v>9047</v>
      </c>
    </row>
    <row r="23" spans="2:21" x14ac:dyDescent="0.2">
      <c r="B23" s="34">
        <v>2017</v>
      </c>
      <c r="C23" s="4">
        <f>'Altas IAE Act. Prof. Agr.'!C24+'Altas IAE Act. Emp. Agr.'!C24</f>
        <v>30</v>
      </c>
      <c r="D23" s="4">
        <f>'Altas IAE Act. Prof. Agr.'!D24+'Altas IAE Act. Emp. Agr.'!D24</f>
        <v>40</v>
      </c>
      <c r="E23" s="4">
        <f>'Altas IAE Act. Prof. Agr.'!E24+'Altas IAE Act. Emp. Agr.'!E24</f>
        <v>7</v>
      </c>
      <c r="F23" s="4">
        <f>'Altas IAE Act. Prof. Agr.'!F24+'Altas IAE Act. Emp. Agr.'!F24</f>
        <v>26</v>
      </c>
      <c r="G23" s="4">
        <f>'Altas IAE Act. Prof. Agr.'!G24+'Altas IAE Act. Emp. Agr.'!G24</f>
        <v>35</v>
      </c>
      <c r="H23" s="4">
        <f>'Altas IAE Act. Prof. Agr.'!H24+'Altas IAE Act. Emp. Agr.'!H24</f>
        <v>4</v>
      </c>
      <c r="I23" s="4">
        <f>'Altas IAE Act. Prof. Agr.'!I24+'Altas IAE Act. Emp. Agr.'!I24</f>
        <v>10</v>
      </c>
      <c r="J23" s="4">
        <f>'Altas IAE Act. Prof. Agr.'!J24+'Altas IAE Act. Emp. Agr.'!J24</f>
        <v>31</v>
      </c>
      <c r="K23" s="4">
        <f>'Altas IAE Act. Prof. Agr.'!K24+'Altas IAE Act. Emp. Agr.'!K24</f>
        <v>222</v>
      </c>
      <c r="L23" s="4">
        <f>'Altas IAE Act. Prof. Agr.'!L24+'Altas IAE Act. Emp. Agr.'!L24</f>
        <v>51</v>
      </c>
      <c r="M23" s="4">
        <f>'Altas IAE Act. Prof. Agr.'!M24+'Altas IAE Act. Emp. Agr.'!M24</f>
        <v>15</v>
      </c>
      <c r="N23" s="4">
        <f>'Altas IAE Act. Prof. Agr.'!N24+'Altas IAE Act. Emp. Agr.'!N24</f>
        <v>34</v>
      </c>
      <c r="O23" s="4">
        <f>'Altas IAE Act. Prof. Agr.'!O24+'Altas IAE Act. Emp. Agr.'!O24</f>
        <v>0</v>
      </c>
      <c r="P23" s="4">
        <f>'Altas IAE Act. Prof. Agr.'!P24+'Altas IAE Act. Emp. Agr.'!P24</f>
        <v>21</v>
      </c>
      <c r="Q23" s="4">
        <f>'Altas IAE Act. Prof. Agr.'!Q24+'Altas IAE Act. Emp. Agr.'!Q24</f>
        <v>526</v>
      </c>
      <c r="R23" s="4">
        <f>'Altas IAE Act. Prof. Agr.'!R24+'Altas IAE Act. Emp. Agr.'!R24</f>
        <v>26</v>
      </c>
      <c r="S23" s="4">
        <f>'Altas IAE Act. Prof. Agr.'!S24+'Altas IAE Act. Emp. Agr.'!S24</f>
        <v>35</v>
      </c>
      <c r="T23" s="4">
        <f>'Altas IAE Act. Prof. Agr.'!T24+'Altas IAE Act. Emp. Agr.'!T24</f>
        <v>1398</v>
      </c>
      <c r="U23" s="4">
        <f>'Altas IAE Act. Prof. Agr.'!U24+'Altas IAE Act. Emp. Agr.'!U24</f>
        <v>9054</v>
      </c>
    </row>
    <row r="24" spans="2:21" x14ac:dyDescent="0.2">
      <c r="B24" s="34">
        <v>2018</v>
      </c>
      <c r="C24" s="4">
        <f>'Altas IAE Act. Prof. Agr.'!C25+'Altas IAE Act. Emp. Agr.'!C25</f>
        <v>31</v>
      </c>
      <c r="D24" s="4">
        <f>'Altas IAE Act. Prof. Agr.'!D25+'Altas IAE Act. Emp. Agr.'!D25</f>
        <v>42</v>
      </c>
      <c r="E24" s="4">
        <f>'Altas IAE Act. Prof. Agr.'!E25+'Altas IAE Act. Emp. Agr.'!E25</f>
        <v>8</v>
      </c>
      <c r="F24" s="4">
        <f>'Altas IAE Act. Prof. Agr.'!F25+'Altas IAE Act. Emp. Agr.'!F25</f>
        <v>28</v>
      </c>
      <c r="G24" s="4">
        <f>'Altas IAE Act. Prof. Agr.'!G25+'Altas IAE Act. Emp. Agr.'!G25</f>
        <v>35</v>
      </c>
      <c r="H24" s="4">
        <f>'Altas IAE Act. Prof. Agr.'!H25+'Altas IAE Act. Emp. Agr.'!H25</f>
        <v>5</v>
      </c>
      <c r="I24" s="4">
        <f>'Altas IAE Act. Prof. Agr.'!I25+'Altas IAE Act. Emp. Agr.'!I25</f>
        <v>10</v>
      </c>
      <c r="J24" s="4">
        <f>'Altas IAE Act. Prof. Agr.'!J25+'Altas IAE Act. Emp. Agr.'!J25</f>
        <v>32</v>
      </c>
      <c r="K24" s="4">
        <f>'Altas IAE Act. Prof. Agr.'!K25+'Altas IAE Act. Emp. Agr.'!K25</f>
        <v>231</v>
      </c>
      <c r="L24" s="4">
        <f>'Altas IAE Act. Prof. Agr.'!L25+'Altas IAE Act. Emp. Agr.'!L25</f>
        <v>52</v>
      </c>
      <c r="M24" s="4">
        <f>'Altas IAE Act. Prof. Agr.'!M25+'Altas IAE Act. Emp. Agr.'!M25</f>
        <v>15</v>
      </c>
      <c r="N24" s="4">
        <f>'Altas IAE Act. Prof. Agr.'!N25+'Altas IAE Act. Emp. Agr.'!N25</f>
        <v>34</v>
      </c>
      <c r="O24" s="4">
        <f>'Altas IAE Act. Prof. Agr.'!O25+'Altas IAE Act. Emp. Agr.'!O25</f>
        <v>0</v>
      </c>
      <c r="P24" s="4">
        <f>'Altas IAE Act. Prof. Agr.'!P25+'Altas IAE Act. Emp. Agr.'!P25</f>
        <v>19</v>
      </c>
      <c r="Q24" s="4">
        <f>'Altas IAE Act. Prof. Agr.'!Q25+'Altas IAE Act. Emp. Agr.'!Q25</f>
        <v>542</v>
      </c>
      <c r="R24" s="4">
        <f>'Altas IAE Act. Prof. Agr.'!R25+'Altas IAE Act. Emp. Agr.'!R25</f>
        <v>26</v>
      </c>
      <c r="S24" s="4">
        <f>'Altas IAE Act. Prof. Agr.'!S25+'Altas IAE Act. Emp. Agr.'!S25</f>
        <v>36</v>
      </c>
      <c r="T24" s="4">
        <f>'Altas IAE Act. Prof. Agr.'!T25+'Altas IAE Act. Emp. Agr.'!T25</f>
        <v>1410</v>
      </c>
      <c r="U24" s="4">
        <f>'Altas IAE Act. Prof. Agr.'!U25+'Altas IAE Act. Emp. Agr.'!U25</f>
        <v>9179</v>
      </c>
    </row>
    <row r="25" spans="2:21" x14ac:dyDescent="0.2">
      <c r="B25" s="34">
        <v>2019</v>
      </c>
      <c r="C25" s="4">
        <f>'Altas IAE Act. Prof. Agr.'!C26+'Altas IAE Act. Emp. Agr.'!C26</f>
        <v>33</v>
      </c>
      <c r="D25" s="4">
        <f>'Altas IAE Act. Prof. Agr.'!D26+'Altas IAE Act. Emp. Agr.'!D26</f>
        <v>36</v>
      </c>
      <c r="E25" s="4">
        <f>'Altas IAE Act. Prof. Agr.'!E26+'Altas IAE Act. Emp. Agr.'!E26</f>
        <v>6</v>
      </c>
      <c r="F25" s="4">
        <f>'Altas IAE Act. Prof. Agr.'!F26+'Altas IAE Act. Emp. Agr.'!F26</f>
        <v>31</v>
      </c>
      <c r="G25" s="4">
        <f>'Altas IAE Act. Prof. Agr.'!G26+'Altas IAE Act. Emp. Agr.'!G26</f>
        <v>26</v>
      </c>
      <c r="H25" s="4">
        <f>'Altas IAE Act. Prof. Agr.'!H26+'Altas IAE Act. Emp. Agr.'!H26</f>
        <v>3</v>
      </c>
      <c r="I25" s="4">
        <f>'Altas IAE Act. Prof. Agr.'!I26+'Altas IAE Act. Emp. Agr.'!I26</f>
        <v>8</v>
      </c>
      <c r="J25" s="4">
        <f>'Altas IAE Act. Prof. Agr.'!J26+'Altas IAE Act. Emp. Agr.'!J26</f>
        <v>34</v>
      </c>
      <c r="K25" s="4">
        <f>'Altas IAE Act. Prof. Agr.'!K26+'Altas IAE Act. Emp. Agr.'!K26</f>
        <v>210</v>
      </c>
      <c r="L25" s="4">
        <f>'Altas IAE Act. Prof. Agr.'!L26+'Altas IAE Act. Emp. Agr.'!L26</f>
        <v>48</v>
      </c>
      <c r="M25" s="4">
        <f>'Altas IAE Act. Prof. Agr.'!M26+'Altas IAE Act. Emp. Agr.'!M26</f>
        <v>13</v>
      </c>
      <c r="N25" s="4">
        <f>'Altas IAE Act. Prof. Agr.'!N26+'Altas IAE Act. Emp. Agr.'!N26</f>
        <v>35</v>
      </c>
      <c r="O25" s="4">
        <v>0</v>
      </c>
      <c r="P25" s="4">
        <f>'Altas IAE Act. Prof. Agr.'!P26+'Altas IAE Act. Emp. Agr.'!P26</f>
        <v>17</v>
      </c>
      <c r="Q25" s="4">
        <f>'Altas IAE Act. Prof. Agr.'!Q26+'Altas IAE Act. Emp. Agr.'!Q26</f>
        <v>500</v>
      </c>
      <c r="R25" s="4">
        <f>'Altas IAE Act. Prof. Agr.'!R26+'Altas IAE Act. Emp. Agr.'!R26</f>
        <v>21</v>
      </c>
      <c r="S25" s="4">
        <f>'Altas IAE Act. Prof. Agr.'!S26+'Altas IAE Act. Emp. Agr.'!S26</f>
        <v>34</v>
      </c>
      <c r="T25" s="4">
        <f>'Altas IAE Act. Prof. Agr.'!T26+'Altas IAE Act. Emp. Agr.'!T26</f>
        <v>1295</v>
      </c>
      <c r="U25" s="4">
        <f>'Altas IAE Act. Prof. Agr.'!U26+'Altas IAE Act. Emp. Agr.'!U26</f>
        <v>8722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25"/>
  <sheetViews>
    <sheetView workbookViewId="0">
      <pane xSplit="2" ySplit="5" topLeftCell="K7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4.85546875" customWidth="1"/>
  </cols>
  <sheetData>
    <row r="1" spans="1:21" x14ac:dyDescent="0.2">
      <c r="A1" s="8" t="s">
        <v>33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Emp. Industria'!C7+'Altas IAE Act. Prof. Indust'!C7</f>
        <v>119</v>
      </c>
      <c r="D6" s="4">
        <f>'Altas IAE Act. Emp. Industria'!D7+'Altas IAE Act. Prof. Indust'!D7</f>
        <v>153</v>
      </c>
      <c r="E6" s="4">
        <f>'Altas IAE Act. Emp. Industria'!E7+'Altas IAE Act. Prof. Indust'!E7</f>
        <v>24</v>
      </c>
      <c r="F6" s="4">
        <f>'Altas IAE Act. Emp. Industria'!F7+'Altas IAE Act. Prof. Indust'!F7</f>
        <v>100</v>
      </c>
      <c r="G6" s="4">
        <f>'Altas IAE Act. Emp. Industria'!G7+'Altas IAE Act. Prof. Indust'!G7</f>
        <v>52</v>
      </c>
      <c r="H6" s="4">
        <f>'Altas IAE Act. Emp. Industria'!H7+'Altas IAE Act. Prof. Indust'!H7</f>
        <v>14</v>
      </c>
      <c r="I6" s="4">
        <f>'Altas IAE Act. Emp. Industria'!I7+'Altas IAE Act. Prof. Indust'!I7</f>
        <v>18</v>
      </c>
      <c r="J6" s="4">
        <f>'Altas IAE Act. Emp. Industria'!J7+'Altas IAE Act. Prof. Indust'!J7</f>
        <v>180</v>
      </c>
      <c r="K6" s="4">
        <f>'Altas IAE Act. Emp. Industria'!K7+'Altas IAE Act. Prof. Indust'!K7</f>
        <v>2223</v>
      </c>
      <c r="L6" s="4">
        <f>'Altas IAE Act. Emp. Industria'!L7+'Altas IAE Act. Prof. Indust'!L7</f>
        <v>268</v>
      </c>
      <c r="M6" s="4">
        <f>'Altas IAE Act. Emp. Industria'!M7+'Altas IAE Act. Prof. Indust'!M7</f>
        <v>38</v>
      </c>
      <c r="N6" s="4">
        <f>'Altas IAE Act. Emp. Industria'!N7+'Altas IAE Act. Prof. Indust'!N7</f>
        <v>57</v>
      </c>
      <c r="O6" s="4">
        <f>'Altas IAE Act. Emp. Industria'!O7+'Altas IAE Act. Prof. Indust'!O7</f>
        <v>1</v>
      </c>
      <c r="P6" s="4">
        <f>'Altas IAE Act. Emp. Industria'!P7+'Altas IAE Act. Prof. Indust'!P7</f>
        <v>153</v>
      </c>
      <c r="Q6" s="4">
        <f>'Altas IAE Act. Emp. Industria'!Q7+'Altas IAE Act. Prof. Indust'!Q7</f>
        <v>3400</v>
      </c>
      <c r="R6" s="4">
        <f>'Altas IAE Act. Emp. Industria'!R7+'Altas IAE Act. Prof. Indust'!R7</f>
        <v>47</v>
      </c>
      <c r="S6" s="4">
        <f>'Altas IAE Act. Emp. Industria'!S7+'Altas IAE Act. Prof. Indust'!S7</f>
        <v>131</v>
      </c>
      <c r="T6" s="4">
        <f>'Altas IAE Act. Emp. Industria'!T7+'Altas IAE Act. Prof. Indust'!T7</f>
        <v>6099</v>
      </c>
      <c r="U6" s="4">
        <f>'Altas IAE Act. Emp. Industria'!U7+'Altas IAE Act. Prof. Indust'!U7</f>
        <v>41144</v>
      </c>
    </row>
    <row r="7" spans="1:21" x14ac:dyDescent="0.2">
      <c r="B7" s="1">
        <v>2001</v>
      </c>
      <c r="C7" s="4">
        <f>'Altas IAE Act. Emp. Industria'!C8+'Altas IAE Act. Prof. Indust'!C8</f>
        <v>117</v>
      </c>
      <c r="D7" s="4">
        <f>'Altas IAE Act. Emp. Industria'!D8+'Altas IAE Act. Prof. Indust'!D8</f>
        <v>142</v>
      </c>
      <c r="E7" s="4">
        <f>'Altas IAE Act. Emp. Industria'!E8+'Altas IAE Act. Prof. Indust'!E8</f>
        <v>23</v>
      </c>
      <c r="F7" s="4">
        <f>'Altas IAE Act. Emp. Industria'!F8+'Altas IAE Act. Prof. Indust'!F8</f>
        <v>110</v>
      </c>
      <c r="G7" s="4">
        <f>'Altas IAE Act. Emp. Industria'!G8+'Altas IAE Act. Prof. Indust'!G8</f>
        <v>52</v>
      </c>
      <c r="H7" s="4">
        <f>'Altas IAE Act. Emp. Industria'!H8+'Altas IAE Act. Prof. Indust'!H8</f>
        <v>15</v>
      </c>
      <c r="I7" s="4">
        <f>'Altas IAE Act. Emp. Industria'!I8+'Altas IAE Act. Prof. Indust'!I8</f>
        <v>20</v>
      </c>
      <c r="J7" s="4">
        <f>'Altas IAE Act. Emp. Industria'!J8+'Altas IAE Act. Prof. Indust'!J8</f>
        <v>175</v>
      </c>
      <c r="K7" s="4">
        <f>'Altas IAE Act. Emp. Industria'!K8+'Altas IAE Act. Prof. Indust'!K8</f>
        <v>2190</v>
      </c>
      <c r="L7" s="4">
        <f>'Altas IAE Act. Emp. Industria'!L8+'Altas IAE Act. Prof. Indust'!L8</f>
        <v>287</v>
      </c>
      <c r="M7" s="4">
        <f>'Altas IAE Act. Emp. Industria'!M8+'Altas IAE Act. Prof. Indust'!M8</f>
        <v>40</v>
      </c>
      <c r="N7" s="4">
        <f>'Altas IAE Act. Emp. Industria'!N8+'Altas IAE Act. Prof. Indust'!N8</f>
        <v>72</v>
      </c>
      <c r="O7" s="4">
        <f>'Altas IAE Act. Emp. Industria'!O8+'Altas IAE Act. Prof. Indust'!O8</f>
        <v>1</v>
      </c>
      <c r="P7" s="4">
        <f>'Altas IAE Act. Emp. Industria'!P8+'Altas IAE Act. Prof. Indust'!P8</f>
        <v>140</v>
      </c>
      <c r="Q7" s="4">
        <f>'Altas IAE Act. Emp. Industria'!Q8+'Altas IAE Act. Prof. Indust'!Q8</f>
        <v>3384</v>
      </c>
      <c r="R7" s="4">
        <f>'Altas IAE Act. Emp. Industria'!R8+'Altas IAE Act. Prof. Indust'!R8</f>
        <v>41</v>
      </c>
      <c r="S7" s="4">
        <f>'Altas IAE Act. Emp. Industria'!S8+'Altas IAE Act. Prof. Indust'!S8</f>
        <v>130</v>
      </c>
      <c r="T7" s="4">
        <f>'Altas IAE Act. Emp. Industria'!T8+'Altas IAE Act. Prof. Indust'!T8</f>
        <v>6004</v>
      </c>
      <c r="U7" s="4">
        <f>'Altas IAE Act. Emp. Industria'!U8+'Altas IAE Act. Prof. Indust'!U8</f>
        <v>40498</v>
      </c>
    </row>
    <row r="8" spans="1:21" x14ac:dyDescent="0.2">
      <c r="B8" s="1">
        <v>2002</v>
      </c>
      <c r="C8" s="4">
        <f>'Altas IAE Act. Emp. Industria'!C9+'Altas IAE Act. Prof. Indust'!C9</f>
        <v>133</v>
      </c>
      <c r="D8" s="4">
        <f>'Altas IAE Act. Emp. Industria'!D9+'Altas IAE Act. Prof. Indust'!D9</f>
        <v>158</v>
      </c>
      <c r="E8" s="4">
        <f>'Altas IAE Act. Emp. Industria'!E9+'Altas IAE Act. Prof. Indust'!E9</f>
        <v>23</v>
      </c>
      <c r="F8" s="4">
        <f>'Altas IAE Act. Emp. Industria'!F9+'Altas IAE Act. Prof. Indust'!F9</f>
        <v>110</v>
      </c>
      <c r="G8" s="4">
        <f>'Altas IAE Act. Emp. Industria'!G9+'Altas IAE Act. Prof. Indust'!G9</f>
        <v>54</v>
      </c>
      <c r="H8" s="4">
        <f>'Altas IAE Act. Emp. Industria'!H9+'Altas IAE Act. Prof. Indust'!H9</f>
        <v>15</v>
      </c>
      <c r="I8" s="4">
        <f>'Altas IAE Act. Emp. Industria'!I9+'Altas IAE Act. Prof. Indust'!I9</f>
        <v>20</v>
      </c>
      <c r="J8" s="4">
        <f>'Altas IAE Act. Emp. Industria'!J9+'Altas IAE Act. Prof. Indust'!J9</f>
        <v>189</v>
      </c>
      <c r="K8" s="4">
        <f>'Altas IAE Act. Emp. Industria'!K9+'Altas IAE Act. Prof. Indust'!K9</f>
        <v>2215</v>
      </c>
      <c r="L8" s="4">
        <f>'Altas IAE Act. Emp. Industria'!L9+'Altas IAE Act. Prof. Indust'!L9</f>
        <v>294</v>
      </c>
      <c r="M8" s="4">
        <f>'Altas IAE Act. Emp. Industria'!M9+'Altas IAE Act. Prof. Indust'!M9</f>
        <v>38</v>
      </c>
      <c r="N8" s="4">
        <f>'Altas IAE Act. Emp. Industria'!N9+'Altas IAE Act. Prof. Indust'!N9</f>
        <v>74</v>
      </c>
      <c r="O8" s="4">
        <f>'Altas IAE Act. Emp. Industria'!O9+'Altas IAE Act. Prof. Indust'!O9</f>
        <v>1</v>
      </c>
      <c r="P8" s="4">
        <f>'Altas IAE Act. Emp. Industria'!P9+'Altas IAE Act. Prof. Indust'!P9</f>
        <v>147</v>
      </c>
      <c r="Q8" s="4">
        <f>'Altas IAE Act. Emp. Industria'!Q9+'Altas IAE Act. Prof. Indust'!Q9</f>
        <v>3471</v>
      </c>
      <c r="R8" s="4">
        <f>'Altas IAE Act. Emp. Industria'!R9+'Altas IAE Act. Prof. Indust'!R9</f>
        <v>44</v>
      </c>
      <c r="S8" s="4">
        <f>'Altas IAE Act. Emp. Industria'!S9+'Altas IAE Act. Prof. Indust'!S9</f>
        <v>137</v>
      </c>
      <c r="T8" s="4">
        <f>'Altas IAE Act. Emp. Industria'!T9+'Altas IAE Act. Prof. Indust'!T9</f>
        <v>6213</v>
      </c>
      <c r="U8" s="4">
        <f>'Altas IAE Act. Emp. Industria'!U9+'Altas IAE Act. Prof. Indust'!U9</f>
        <v>41048</v>
      </c>
    </row>
    <row r="9" spans="1:21" x14ac:dyDescent="0.2">
      <c r="B9" s="1">
        <v>2003</v>
      </c>
      <c r="C9" s="4">
        <f>'Altas IAE Act. Emp. Industria'!C10+'Altas IAE Act. Prof. Indust'!C10</f>
        <v>140</v>
      </c>
      <c r="D9" s="4">
        <f>'Altas IAE Act. Emp. Industria'!D10+'Altas IAE Act. Prof. Indust'!D10</f>
        <v>170</v>
      </c>
      <c r="E9" s="4">
        <f>'Altas IAE Act. Emp. Industria'!E10+'Altas IAE Act. Prof. Indust'!E10</f>
        <v>22</v>
      </c>
      <c r="F9" s="4">
        <f>'Altas IAE Act. Emp. Industria'!F10+'Altas IAE Act. Prof. Indust'!F10</f>
        <v>122</v>
      </c>
      <c r="G9" s="4">
        <f>'Altas IAE Act. Emp. Industria'!G10+'Altas IAE Act. Prof. Indust'!G10</f>
        <v>59</v>
      </c>
      <c r="H9" s="4">
        <f>'Altas IAE Act. Emp. Industria'!H10+'Altas IAE Act. Prof. Indust'!H10</f>
        <v>16</v>
      </c>
      <c r="I9" s="4">
        <f>'Altas IAE Act. Emp. Industria'!I10+'Altas IAE Act. Prof. Indust'!I10</f>
        <v>21</v>
      </c>
      <c r="J9" s="4">
        <f>'Altas IAE Act. Emp. Industria'!J10+'Altas IAE Act. Prof. Indust'!J10</f>
        <v>211</v>
      </c>
      <c r="K9" s="4">
        <f>'Altas IAE Act. Emp. Industria'!K10+'Altas IAE Act. Prof. Indust'!K10</f>
        <v>2407</v>
      </c>
      <c r="L9" s="4">
        <f>'Altas IAE Act. Emp. Industria'!L10+'Altas IAE Act. Prof. Indust'!L10</f>
        <v>313</v>
      </c>
      <c r="M9" s="4">
        <f>'Altas IAE Act. Emp. Industria'!M10+'Altas IAE Act. Prof. Indust'!M10</f>
        <v>42</v>
      </c>
      <c r="N9" s="4">
        <f>'Altas IAE Act. Emp. Industria'!N10+'Altas IAE Act. Prof. Indust'!N10</f>
        <v>79</v>
      </c>
      <c r="O9" s="4">
        <f>'Altas IAE Act. Emp. Industria'!O10+'Altas IAE Act. Prof. Indust'!O10</f>
        <v>1</v>
      </c>
      <c r="P9" s="4">
        <f>'Altas IAE Act. Emp. Industria'!P10+'Altas IAE Act. Prof. Indust'!P10</f>
        <v>156</v>
      </c>
      <c r="Q9" s="4">
        <f>'Altas IAE Act. Emp. Industria'!Q10+'Altas IAE Act. Prof. Indust'!Q10</f>
        <v>3759</v>
      </c>
      <c r="R9" s="4">
        <f>'Altas IAE Act. Emp. Industria'!R10+'Altas IAE Act. Prof. Indust'!R10</f>
        <v>45</v>
      </c>
      <c r="S9" s="4">
        <f>'Altas IAE Act. Emp. Industria'!S10+'Altas IAE Act. Prof. Indust'!S10</f>
        <v>148</v>
      </c>
      <c r="T9" s="4">
        <f>'Altas IAE Act. Emp. Industria'!T10+'Altas IAE Act. Prof. Indust'!T10</f>
        <v>6710</v>
      </c>
      <c r="U9" s="4">
        <f>'Altas IAE Act. Emp. Industria'!U10+'Altas IAE Act. Prof. Indust'!U10</f>
        <v>44496</v>
      </c>
    </row>
    <row r="10" spans="1:21" x14ac:dyDescent="0.2">
      <c r="B10" s="1">
        <v>2004</v>
      </c>
      <c r="C10" s="4">
        <f>'Altas IAE Act. Emp. Industria'!C11+'Altas IAE Act. Prof. Indust'!C11</f>
        <v>147</v>
      </c>
      <c r="D10" s="4">
        <f>'Altas IAE Act. Emp. Industria'!D11+'Altas IAE Act. Prof. Indust'!D11</f>
        <v>165</v>
      </c>
      <c r="E10" s="4">
        <f>'Altas IAE Act. Emp. Industria'!E11+'Altas IAE Act. Prof. Indust'!E11</f>
        <v>19</v>
      </c>
      <c r="F10" s="4">
        <f>'Altas IAE Act. Emp. Industria'!F11+'Altas IAE Act. Prof. Indust'!F11</f>
        <v>127</v>
      </c>
      <c r="G10" s="4">
        <f>'Altas IAE Act. Emp. Industria'!G11+'Altas IAE Act. Prof. Indust'!G11</f>
        <v>61</v>
      </c>
      <c r="H10" s="4">
        <f>'Altas IAE Act. Emp. Industria'!H11+'Altas IAE Act. Prof. Indust'!H11</f>
        <v>16</v>
      </c>
      <c r="I10" s="4">
        <f>'Altas IAE Act. Emp. Industria'!I11+'Altas IAE Act. Prof. Indust'!I11</f>
        <v>19</v>
      </c>
      <c r="J10" s="4">
        <f>'Altas IAE Act. Emp. Industria'!J11+'Altas IAE Act. Prof. Indust'!J11</f>
        <v>211</v>
      </c>
      <c r="K10" s="4">
        <f>'Altas IAE Act. Emp. Industria'!K11+'Altas IAE Act. Prof. Indust'!K11</f>
        <v>2455</v>
      </c>
      <c r="L10" s="4">
        <f>'Altas IAE Act. Emp. Industria'!L11+'Altas IAE Act. Prof. Indust'!L11</f>
        <v>312</v>
      </c>
      <c r="M10" s="4">
        <f>'Altas IAE Act. Emp. Industria'!M11+'Altas IAE Act. Prof. Indust'!M11</f>
        <v>47</v>
      </c>
      <c r="N10" s="4">
        <f>'Altas IAE Act. Emp. Industria'!N11+'Altas IAE Act. Prof. Indust'!N11</f>
        <v>82</v>
      </c>
      <c r="O10" s="4">
        <f>'Altas IAE Act. Emp. Industria'!O11+'Altas IAE Act. Prof. Indust'!O11</f>
        <v>1</v>
      </c>
      <c r="P10" s="4">
        <f>'Altas IAE Act. Emp. Industria'!P11+'Altas IAE Act. Prof. Indust'!P11</f>
        <v>163</v>
      </c>
      <c r="Q10" s="4">
        <f>'Altas IAE Act. Emp. Industria'!Q11+'Altas IAE Act. Prof. Indust'!Q11</f>
        <v>3825</v>
      </c>
      <c r="R10" s="4">
        <f>'Altas IAE Act. Emp. Industria'!R11+'Altas IAE Act. Prof. Indust'!R11</f>
        <v>48</v>
      </c>
      <c r="S10" s="4">
        <f>'Altas IAE Act. Emp. Industria'!S11+'Altas IAE Act. Prof. Indust'!S11</f>
        <v>150</v>
      </c>
      <c r="T10" s="4">
        <f>'Altas IAE Act. Emp. Industria'!T11+'Altas IAE Act. Prof. Indust'!T11</f>
        <v>6908</v>
      </c>
      <c r="U10" s="4">
        <f>'Altas IAE Act. Emp. Industria'!U11+'Altas IAE Act. Prof. Indust'!U11</f>
        <v>45644</v>
      </c>
    </row>
    <row r="11" spans="1:21" x14ac:dyDescent="0.2">
      <c r="B11" s="1">
        <v>2005</v>
      </c>
      <c r="C11" s="4">
        <f>'Altas IAE Act. Emp. Industria'!C12+'Altas IAE Act. Prof. Indust'!C12</f>
        <v>167</v>
      </c>
      <c r="D11" s="4">
        <f>'Altas IAE Act. Emp. Industria'!D12+'Altas IAE Act. Prof. Indust'!D12</f>
        <v>172</v>
      </c>
      <c r="E11" s="4">
        <f>'Altas IAE Act. Emp. Industria'!E12+'Altas IAE Act. Prof. Indust'!E12</f>
        <v>19</v>
      </c>
      <c r="F11" s="4">
        <f>'Altas IAE Act. Emp. Industria'!F12+'Altas IAE Act. Prof. Indust'!F12</f>
        <v>142</v>
      </c>
      <c r="G11" s="4">
        <f>'Altas IAE Act. Emp. Industria'!G12+'Altas IAE Act. Prof. Indust'!G12</f>
        <v>67</v>
      </c>
      <c r="H11" s="4">
        <f>'Altas IAE Act. Emp. Industria'!H12+'Altas IAE Act. Prof. Indust'!H12</f>
        <v>17</v>
      </c>
      <c r="I11" s="4">
        <f>'Altas IAE Act. Emp. Industria'!I12+'Altas IAE Act. Prof. Indust'!I12</f>
        <v>19</v>
      </c>
      <c r="J11" s="4">
        <f>'Altas IAE Act. Emp. Industria'!J12+'Altas IAE Act. Prof. Indust'!J12</f>
        <v>228</v>
      </c>
      <c r="K11" s="4">
        <f>'Altas IAE Act. Emp. Industria'!K12+'Altas IAE Act. Prof. Indust'!K12</f>
        <v>2796</v>
      </c>
      <c r="L11" s="4">
        <f>'Altas IAE Act. Emp. Industria'!L12+'Altas IAE Act. Prof. Indust'!L12</f>
        <v>334</v>
      </c>
      <c r="M11" s="4">
        <f>'Altas IAE Act. Emp. Industria'!M12+'Altas IAE Act. Prof. Indust'!M12</f>
        <v>46</v>
      </c>
      <c r="N11" s="4">
        <f>'Altas IAE Act. Emp. Industria'!N12+'Altas IAE Act. Prof. Indust'!N12</f>
        <v>93</v>
      </c>
      <c r="O11" s="4">
        <f>'Altas IAE Act. Emp. Industria'!O12+'Altas IAE Act. Prof. Indust'!O12</f>
        <v>1</v>
      </c>
      <c r="P11" s="4">
        <f>'Altas IAE Act. Emp. Industria'!P12+'Altas IAE Act. Prof. Indust'!P12</f>
        <v>173</v>
      </c>
      <c r="Q11" s="4">
        <f>'Altas IAE Act. Emp. Industria'!Q12+'Altas IAE Act. Prof. Indust'!Q12</f>
        <v>4274</v>
      </c>
      <c r="R11" s="4">
        <f>'Altas IAE Act. Emp. Industria'!R12+'Altas IAE Act. Prof. Indust'!R12</f>
        <v>51</v>
      </c>
      <c r="S11" s="4">
        <f>'Altas IAE Act. Emp. Industria'!S12+'Altas IAE Act. Prof. Indust'!S12</f>
        <v>167</v>
      </c>
      <c r="T11" s="4">
        <f>'Altas IAE Act. Emp. Industria'!T12+'Altas IAE Act. Prof. Indust'!T12</f>
        <v>7494</v>
      </c>
      <c r="U11" s="4">
        <f>'Altas IAE Act. Emp. Industria'!U12+'Altas IAE Act. Prof. Indust'!U12</f>
        <v>50281</v>
      </c>
    </row>
    <row r="12" spans="1:21" x14ac:dyDescent="0.2">
      <c r="B12" s="1">
        <v>2006</v>
      </c>
      <c r="C12" s="4">
        <f>'Altas IAE Act. Emp. Industria'!C13+'Altas IAE Act. Prof. Indust'!C13</f>
        <v>166</v>
      </c>
      <c r="D12" s="4">
        <f>'Altas IAE Act. Emp. Industria'!D13+'Altas IAE Act. Prof. Indust'!D13</f>
        <v>173</v>
      </c>
      <c r="E12" s="4">
        <f>'Altas IAE Act. Emp. Industria'!E13+'Altas IAE Act. Prof. Indust'!E13</f>
        <v>22</v>
      </c>
      <c r="F12" s="4">
        <f>'Altas IAE Act. Emp. Industria'!F13+'Altas IAE Act. Prof. Indust'!F13</f>
        <v>151</v>
      </c>
      <c r="G12" s="4">
        <f>'Altas IAE Act. Emp. Industria'!G13+'Altas IAE Act. Prof. Indust'!G13</f>
        <v>73</v>
      </c>
      <c r="H12" s="4">
        <f>'Altas IAE Act. Emp. Industria'!H13+'Altas IAE Act. Prof. Indust'!H13</f>
        <v>18</v>
      </c>
      <c r="I12" s="4">
        <f>'Altas IAE Act. Emp. Industria'!I13+'Altas IAE Act. Prof. Indust'!I13</f>
        <v>23</v>
      </c>
      <c r="J12" s="4">
        <f>'Altas IAE Act. Emp. Industria'!J13+'Altas IAE Act. Prof. Indust'!J13</f>
        <v>253</v>
      </c>
      <c r="K12" s="4">
        <f>'Altas IAE Act. Emp. Industria'!K13+'Altas IAE Act. Prof. Indust'!K13</f>
        <v>2881</v>
      </c>
      <c r="L12" s="4">
        <f>'Altas IAE Act. Emp. Industria'!L13+'Altas IAE Act. Prof. Indust'!L13</f>
        <v>347</v>
      </c>
      <c r="M12" s="4">
        <f>'Altas IAE Act. Emp. Industria'!M13+'Altas IAE Act. Prof. Indust'!M13</f>
        <v>45</v>
      </c>
      <c r="N12" s="4">
        <f>'Altas IAE Act. Emp. Industria'!N13+'Altas IAE Act. Prof. Indust'!N13</f>
        <v>94</v>
      </c>
      <c r="O12" s="4">
        <f>'Altas IAE Act. Emp. Industria'!O13+'Altas IAE Act. Prof. Indust'!O13</f>
        <v>1</v>
      </c>
      <c r="P12" s="4">
        <f>'Altas IAE Act. Emp. Industria'!P13+'Altas IAE Act. Prof. Indust'!P13</f>
        <v>181</v>
      </c>
      <c r="Q12" s="4">
        <f>'Altas IAE Act. Emp. Industria'!Q13+'Altas IAE Act. Prof. Indust'!Q13</f>
        <v>4428</v>
      </c>
      <c r="R12" s="4">
        <f>'Altas IAE Act. Emp. Industria'!R13+'Altas IAE Act. Prof. Indust'!R13</f>
        <v>58</v>
      </c>
      <c r="S12" s="4">
        <f>'Altas IAE Act. Emp. Industria'!S13+'Altas IAE Act. Prof. Indust'!S13</f>
        <v>172</v>
      </c>
      <c r="T12" s="4">
        <f>'Altas IAE Act. Emp. Industria'!T13+'Altas IAE Act. Prof. Indust'!T13</f>
        <v>7926</v>
      </c>
      <c r="U12" s="4">
        <f>'Altas IAE Act. Emp. Industria'!U13+'Altas IAE Act. Prof. Indust'!U13</f>
        <v>51818</v>
      </c>
    </row>
    <row r="13" spans="1:21" x14ac:dyDescent="0.2">
      <c r="B13" s="1">
        <v>2007</v>
      </c>
      <c r="C13" s="4">
        <f>'Altas IAE Act. Emp. Industria'!C14+'Altas IAE Act. Prof. Indust'!C14</f>
        <v>170</v>
      </c>
      <c r="D13" s="4">
        <f>'Altas IAE Act. Emp. Industria'!D14+'Altas IAE Act. Prof. Indust'!D14</f>
        <v>179</v>
      </c>
      <c r="E13" s="4">
        <f>'Altas IAE Act. Emp. Industria'!E14+'Altas IAE Act. Prof. Indust'!E14</f>
        <v>19</v>
      </c>
      <c r="F13" s="4">
        <f>'Altas IAE Act. Emp. Industria'!F14+'Altas IAE Act. Prof. Indust'!F14</f>
        <v>162</v>
      </c>
      <c r="G13" s="4">
        <f>'Altas IAE Act. Emp. Industria'!G14+'Altas IAE Act. Prof. Indust'!G14</f>
        <v>82</v>
      </c>
      <c r="H13" s="4">
        <f>'Altas IAE Act. Emp. Industria'!H14+'Altas IAE Act. Prof. Indust'!H14</f>
        <v>18</v>
      </c>
      <c r="I13" s="4">
        <f>'Altas IAE Act. Emp. Industria'!I14+'Altas IAE Act. Prof. Indust'!I14</f>
        <v>30</v>
      </c>
      <c r="J13" s="4">
        <f>'Altas IAE Act. Emp. Industria'!J14+'Altas IAE Act. Prof. Indust'!J14</f>
        <v>251</v>
      </c>
      <c r="K13" s="4">
        <f>'Altas IAE Act. Emp. Industria'!K14+'Altas IAE Act. Prof. Indust'!K14</f>
        <v>2934</v>
      </c>
      <c r="L13" s="4">
        <f>'Altas IAE Act. Emp. Industria'!L14+'Altas IAE Act. Prof. Indust'!L14</f>
        <v>366</v>
      </c>
      <c r="M13" s="4">
        <f>'Altas IAE Act. Emp. Industria'!M14+'Altas IAE Act. Prof. Indust'!M14</f>
        <v>50</v>
      </c>
      <c r="N13" s="4">
        <f>'Altas IAE Act. Emp. Industria'!N14+'Altas IAE Act. Prof. Indust'!N14</f>
        <v>101</v>
      </c>
      <c r="O13" s="4">
        <f>'Altas IAE Act. Emp. Industria'!O14+'Altas IAE Act. Prof. Indust'!O14</f>
        <v>1</v>
      </c>
      <c r="P13" s="4">
        <f>'Altas IAE Act. Emp. Industria'!P14+'Altas IAE Act. Prof. Indust'!P14</f>
        <v>191</v>
      </c>
      <c r="Q13" s="4">
        <f>'Altas IAE Act. Emp. Industria'!Q14+'Altas IAE Act. Prof. Indust'!Q14</f>
        <v>4554</v>
      </c>
      <c r="R13" s="4">
        <f>'Altas IAE Act. Emp. Industria'!R14+'Altas IAE Act. Prof. Indust'!R14</f>
        <v>62</v>
      </c>
      <c r="S13" s="4">
        <f>'Altas IAE Act. Emp. Industria'!S14+'Altas IAE Act. Prof. Indust'!S14</f>
        <v>178</v>
      </c>
      <c r="T13" s="4">
        <f>'Altas IAE Act. Emp. Industria'!T14+'Altas IAE Act. Prof. Indust'!T14</f>
        <v>8338</v>
      </c>
      <c r="U13" s="4">
        <f>'Altas IAE Act. Emp. Industria'!U14+'Altas IAE Act. Prof. Indust'!U14</f>
        <v>54242</v>
      </c>
    </row>
    <row r="14" spans="1:21" x14ac:dyDescent="0.2">
      <c r="B14" s="1">
        <v>2008</v>
      </c>
      <c r="C14" s="4">
        <f>'Altas IAE Act. Emp. Industria'!C15+'Altas IAE Act. Prof. Indust'!C15</f>
        <v>173</v>
      </c>
      <c r="D14" s="4">
        <f>'Altas IAE Act. Emp. Industria'!D15+'Altas IAE Act. Prof. Indust'!D15</f>
        <v>174</v>
      </c>
      <c r="E14" s="4">
        <f>'Altas IAE Act. Emp. Industria'!E15+'Altas IAE Act. Prof. Indust'!E15</f>
        <v>18</v>
      </c>
      <c r="F14" s="4">
        <f>'Altas IAE Act. Emp. Industria'!F15+'Altas IAE Act. Prof. Indust'!F15</f>
        <v>160</v>
      </c>
      <c r="G14" s="4">
        <f>'Altas IAE Act. Emp. Industria'!G15+'Altas IAE Act. Prof. Indust'!G15</f>
        <v>74</v>
      </c>
      <c r="H14" s="4">
        <f>'Altas IAE Act. Emp. Industria'!H15+'Altas IAE Act. Prof. Indust'!H15</f>
        <v>23</v>
      </c>
      <c r="I14" s="4">
        <f>'Altas IAE Act. Emp. Industria'!I15+'Altas IAE Act. Prof. Indust'!I15</f>
        <v>35</v>
      </c>
      <c r="J14" s="4">
        <f>'Altas IAE Act. Emp. Industria'!J15+'Altas IAE Act. Prof. Indust'!J15</f>
        <v>266</v>
      </c>
      <c r="K14" s="4">
        <f>'Altas IAE Act. Emp. Industria'!K15+'Altas IAE Act. Prof. Indust'!K15</f>
        <v>2946</v>
      </c>
      <c r="L14" s="4">
        <f>'Altas IAE Act. Emp. Industria'!L15+'Altas IAE Act. Prof. Indust'!L15</f>
        <v>361</v>
      </c>
      <c r="M14" s="4">
        <f>'Altas IAE Act. Emp. Industria'!M15+'Altas IAE Act. Prof. Indust'!M15</f>
        <v>55</v>
      </c>
      <c r="N14" s="4">
        <f>'Altas IAE Act. Emp. Industria'!N15+'Altas IAE Act. Prof. Indust'!N15</f>
        <v>98</v>
      </c>
      <c r="O14" s="4">
        <f>'Altas IAE Act. Emp. Industria'!O15+'Altas IAE Act. Prof. Indust'!O15</f>
        <v>1</v>
      </c>
      <c r="P14" s="4">
        <f>'Altas IAE Act. Emp. Industria'!P15+'Altas IAE Act. Prof. Indust'!P15</f>
        <v>170</v>
      </c>
      <c r="Q14" s="4">
        <f>'Altas IAE Act. Emp. Industria'!Q15+'Altas IAE Act. Prof. Indust'!Q15</f>
        <v>4554</v>
      </c>
      <c r="R14" s="4">
        <f>'Altas IAE Act. Emp. Industria'!R15+'Altas IAE Act. Prof. Indust'!R15</f>
        <v>65</v>
      </c>
      <c r="S14" s="4">
        <f>'Altas IAE Act. Emp. Industria'!S15+'Altas IAE Act. Prof. Indust'!S15</f>
        <v>169</v>
      </c>
      <c r="T14" s="4">
        <f>'Altas IAE Act. Emp. Industria'!T15+'Altas IAE Act. Prof. Indust'!T15</f>
        <v>8326</v>
      </c>
      <c r="U14" s="4">
        <f>'Altas IAE Act. Emp. Industria'!U15+'Altas IAE Act. Prof. Indust'!U15</f>
        <v>56421</v>
      </c>
    </row>
    <row r="15" spans="1:21" x14ac:dyDescent="0.2">
      <c r="B15" s="1">
        <v>2009</v>
      </c>
      <c r="C15" s="4">
        <f>'Altas IAE Act. Emp. Industria'!C16+'Altas IAE Act. Prof. Indust'!C16</f>
        <v>172</v>
      </c>
      <c r="D15" s="4">
        <f>'Altas IAE Act. Emp. Industria'!D16+'Altas IAE Act. Prof. Indust'!D16</f>
        <v>160</v>
      </c>
      <c r="E15" s="4">
        <f>'Altas IAE Act. Emp. Industria'!E16+'Altas IAE Act. Prof. Indust'!E16</f>
        <v>15</v>
      </c>
      <c r="F15" s="4">
        <f>'Altas IAE Act. Emp. Industria'!F16+'Altas IAE Act. Prof. Indust'!F16</f>
        <v>144</v>
      </c>
      <c r="G15" s="4">
        <f>'Altas IAE Act. Emp. Industria'!G16+'Altas IAE Act. Prof. Indust'!G16</f>
        <v>80</v>
      </c>
      <c r="H15" s="4">
        <f>'Altas IAE Act. Emp. Industria'!H16+'Altas IAE Act. Prof. Indust'!H16</f>
        <v>42</v>
      </c>
      <c r="I15" s="4">
        <f>'Altas IAE Act. Emp. Industria'!I16+'Altas IAE Act. Prof. Indust'!I16</f>
        <v>35</v>
      </c>
      <c r="J15" s="4">
        <f>'Altas IAE Act. Emp. Industria'!J16+'Altas IAE Act. Prof. Indust'!J16</f>
        <v>241</v>
      </c>
      <c r="K15" s="4">
        <f>'Altas IAE Act. Emp. Industria'!K16+'Altas IAE Act. Prof. Indust'!K16</f>
        <v>2892</v>
      </c>
      <c r="L15" s="4">
        <f>'Altas IAE Act. Emp. Industria'!L16+'Altas IAE Act. Prof. Indust'!L16</f>
        <v>355</v>
      </c>
      <c r="M15" s="4">
        <f>'Altas IAE Act. Emp. Industria'!M16+'Altas IAE Act. Prof. Indust'!M16</f>
        <v>55</v>
      </c>
      <c r="N15" s="4">
        <f>'Altas IAE Act. Emp. Industria'!N16+'Altas IAE Act. Prof. Indust'!N16</f>
        <v>91</v>
      </c>
      <c r="O15" s="4">
        <f>'Altas IAE Act. Emp. Industria'!O16+'Altas IAE Act. Prof. Indust'!O16</f>
        <v>1</v>
      </c>
      <c r="P15" s="4">
        <f>'Altas IAE Act. Emp. Industria'!P16+'Altas IAE Act. Prof. Indust'!P16</f>
        <v>152</v>
      </c>
      <c r="Q15" s="4">
        <f>'Altas IAE Act. Emp. Industria'!Q16+'Altas IAE Act. Prof. Indust'!Q16</f>
        <v>4435</v>
      </c>
      <c r="R15" s="4">
        <f>'Altas IAE Act. Emp. Industria'!R16+'Altas IAE Act. Prof. Indust'!R16</f>
        <v>60</v>
      </c>
      <c r="S15" s="4">
        <f>'Altas IAE Act. Emp. Industria'!S16+'Altas IAE Act. Prof. Indust'!S16</f>
        <v>183</v>
      </c>
      <c r="T15" s="4">
        <f>'Altas IAE Act. Emp. Industria'!T16+'Altas IAE Act. Prof. Indust'!T16</f>
        <v>8134</v>
      </c>
      <c r="U15" s="4">
        <f>'Altas IAE Act. Emp. Industria'!U16+'Altas IAE Act. Prof. Indust'!U16</f>
        <v>55695</v>
      </c>
    </row>
    <row r="16" spans="1:21" x14ac:dyDescent="0.2">
      <c r="B16" s="1">
        <v>2010</v>
      </c>
      <c r="C16" s="4">
        <f>'Altas IAE Act. Emp. Industria'!C17+'Altas IAE Act. Prof. Indust'!C17</f>
        <v>179</v>
      </c>
      <c r="D16" s="4">
        <f>'Altas IAE Act. Emp. Industria'!D17+'Altas IAE Act. Prof. Indust'!D17</f>
        <v>149</v>
      </c>
      <c r="E16" s="4">
        <f>'Altas IAE Act. Emp. Industria'!E17+'Altas IAE Act. Prof. Indust'!E17</f>
        <v>15</v>
      </c>
      <c r="F16" s="4">
        <f>'Altas IAE Act. Emp. Industria'!F17+'Altas IAE Act. Prof. Indust'!F17</f>
        <v>151</v>
      </c>
      <c r="G16" s="4">
        <f>'Altas IAE Act. Emp. Industria'!G17+'Altas IAE Act. Prof. Indust'!G17</f>
        <v>83</v>
      </c>
      <c r="H16" s="4">
        <f>'Altas IAE Act. Emp. Industria'!H17+'Altas IAE Act. Prof. Indust'!H17</f>
        <v>43</v>
      </c>
      <c r="I16" s="4">
        <f>'Altas IAE Act. Emp. Industria'!I17+'Altas IAE Act. Prof. Indust'!I17</f>
        <v>37</v>
      </c>
      <c r="J16" s="4">
        <f>'Altas IAE Act. Emp. Industria'!J17+'Altas IAE Act. Prof. Indust'!J17</f>
        <v>220</v>
      </c>
      <c r="K16" s="4">
        <f>'Altas IAE Act. Emp. Industria'!K17+'Altas IAE Act. Prof. Indust'!K17</f>
        <v>2894</v>
      </c>
      <c r="L16" s="4">
        <f>'Altas IAE Act. Emp. Industria'!L17+'Altas IAE Act. Prof. Indust'!L17</f>
        <v>330</v>
      </c>
      <c r="M16" s="4">
        <f>'Altas IAE Act. Emp. Industria'!M17+'Altas IAE Act. Prof. Indust'!M17</f>
        <v>65</v>
      </c>
      <c r="N16" s="4">
        <f>'Altas IAE Act. Emp. Industria'!N17+'Altas IAE Act. Prof. Indust'!N17</f>
        <v>97</v>
      </c>
      <c r="O16" s="4">
        <f>'Altas IAE Act. Emp. Industria'!O17+'Altas IAE Act. Prof. Indust'!O17</f>
        <v>1</v>
      </c>
      <c r="P16" s="4">
        <f>'Altas IAE Act. Emp. Industria'!P17+'Altas IAE Act. Prof. Indust'!P17</f>
        <v>149</v>
      </c>
      <c r="Q16" s="4">
        <f>'Altas IAE Act. Emp. Industria'!Q17+'Altas IAE Act. Prof. Indust'!Q17</f>
        <v>4413</v>
      </c>
      <c r="R16" s="4">
        <f>'Altas IAE Act. Emp. Industria'!R17+'Altas IAE Act. Prof. Indust'!R17</f>
        <v>59</v>
      </c>
      <c r="S16" s="4">
        <f>'Altas IAE Act. Emp. Industria'!S17+'Altas IAE Act. Prof. Indust'!S17</f>
        <v>180</v>
      </c>
      <c r="T16" s="4">
        <f>'Altas IAE Act. Emp. Industria'!T17+'Altas IAE Act. Prof. Indust'!T17</f>
        <v>8055</v>
      </c>
      <c r="U16" s="4">
        <f>'Altas IAE Act. Emp. Industria'!U17+'Altas IAE Act. Prof. Indust'!U17</f>
        <v>55355</v>
      </c>
    </row>
    <row r="17" spans="2:21" x14ac:dyDescent="0.2">
      <c r="B17" s="1">
        <v>2011</v>
      </c>
      <c r="C17" s="4">
        <f>'Altas IAE Act. Emp. Industria'!C18+'Altas IAE Act. Prof. Indust'!C18</f>
        <v>176</v>
      </c>
      <c r="D17" s="4">
        <f>'Altas IAE Act. Emp. Industria'!D18+'Altas IAE Act. Prof. Indust'!D18</f>
        <v>137</v>
      </c>
      <c r="E17" s="4">
        <f>'Altas IAE Act. Emp. Industria'!E18+'Altas IAE Act. Prof. Indust'!E18</f>
        <v>15</v>
      </c>
      <c r="F17" s="4">
        <f>'Altas IAE Act. Emp. Industria'!F18+'Altas IAE Act. Prof. Indust'!F18</f>
        <v>152</v>
      </c>
      <c r="G17" s="4">
        <f>'Altas IAE Act. Emp. Industria'!G18+'Altas IAE Act. Prof. Indust'!G18</f>
        <v>82</v>
      </c>
      <c r="H17" s="4">
        <f>'Altas IAE Act. Emp. Industria'!H18+'Altas IAE Act. Prof. Indust'!H18</f>
        <v>44</v>
      </c>
      <c r="I17" s="4">
        <f>'Altas IAE Act. Emp. Industria'!I18+'Altas IAE Act. Prof. Indust'!I18</f>
        <v>41</v>
      </c>
      <c r="J17" s="4">
        <f>'Altas IAE Act. Emp. Industria'!J18+'Altas IAE Act. Prof. Indust'!J18</f>
        <v>199</v>
      </c>
      <c r="K17" s="4">
        <f>'Altas IAE Act. Emp. Industria'!K18+'Altas IAE Act. Prof. Indust'!K18</f>
        <v>2893</v>
      </c>
      <c r="L17" s="4">
        <f>'Altas IAE Act. Emp. Industria'!L18+'Altas IAE Act. Prof. Indust'!L18</f>
        <v>307</v>
      </c>
      <c r="M17" s="4">
        <f>'Altas IAE Act. Emp. Industria'!M18+'Altas IAE Act. Prof. Indust'!M18</f>
        <v>64</v>
      </c>
      <c r="N17" s="4">
        <f>'Altas IAE Act. Emp. Industria'!N18+'Altas IAE Act. Prof. Indust'!N18</f>
        <v>91</v>
      </c>
      <c r="O17" s="4">
        <f>'Altas IAE Act. Emp. Industria'!O18+'Altas IAE Act. Prof. Indust'!O18</f>
        <v>1</v>
      </c>
      <c r="P17" s="4">
        <f>'Altas IAE Act. Emp. Industria'!P18+'Altas IAE Act. Prof. Indust'!P18</f>
        <v>150</v>
      </c>
      <c r="Q17" s="4">
        <f>'Altas IAE Act. Emp. Industria'!Q18+'Altas IAE Act. Prof. Indust'!Q18</f>
        <v>4352</v>
      </c>
      <c r="R17" s="4">
        <f>'Altas IAE Act. Emp. Industria'!R18+'Altas IAE Act. Prof. Indust'!R18</f>
        <v>58</v>
      </c>
      <c r="S17" s="4">
        <f>'Altas IAE Act. Emp. Industria'!S18+'Altas IAE Act. Prof. Indust'!S18</f>
        <v>176</v>
      </c>
      <c r="T17" s="4">
        <f>'Altas IAE Act. Emp. Industria'!T18+'Altas IAE Act. Prof. Indust'!T18</f>
        <v>7851</v>
      </c>
      <c r="U17" s="4">
        <f>'Altas IAE Act. Emp. Industria'!U18+'Altas IAE Act. Prof. Indust'!U18</f>
        <v>54473</v>
      </c>
    </row>
    <row r="18" spans="2:21" x14ac:dyDescent="0.2">
      <c r="B18" s="1">
        <v>2012</v>
      </c>
      <c r="C18" s="4">
        <f>'Altas IAE Act. Emp. Industria'!C19+'Altas IAE Act. Prof. Indust'!C19</f>
        <v>178</v>
      </c>
      <c r="D18" s="4">
        <f>'Altas IAE Act. Emp. Industria'!D19+'Altas IAE Act. Prof. Indust'!D19</f>
        <v>146</v>
      </c>
      <c r="E18" s="4">
        <f>'Altas IAE Act. Emp. Industria'!E19+'Altas IAE Act. Prof. Indust'!E19</f>
        <v>11</v>
      </c>
      <c r="F18" s="4">
        <f>'Altas IAE Act. Emp. Industria'!F19+'Altas IAE Act. Prof. Indust'!F19</f>
        <v>151</v>
      </c>
      <c r="G18" s="4">
        <f>'Altas IAE Act. Emp. Industria'!G19+'Altas IAE Act. Prof. Indust'!G19</f>
        <v>82</v>
      </c>
      <c r="H18" s="4">
        <f>'Altas IAE Act. Emp. Industria'!H19+'Altas IAE Act. Prof. Indust'!H19</f>
        <v>47</v>
      </c>
      <c r="I18" s="4">
        <f>'Altas IAE Act. Emp. Industria'!I19+'Altas IAE Act. Prof. Indust'!I19</f>
        <v>42</v>
      </c>
      <c r="J18" s="4">
        <f>'Altas IAE Act. Emp. Industria'!J19+'Altas IAE Act. Prof. Indust'!J19</f>
        <v>202</v>
      </c>
      <c r="K18" s="4">
        <f>'Altas IAE Act. Emp. Industria'!K19+'Altas IAE Act. Prof. Indust'!K19</f>
        <v>2891</v>
      </c>
      <c r="L18" s="4">
        <f>'Altas IAE Act. Emp. Industria'!L19+'Altas IAE Act. Prof. Indust'!L19</f>
        <v>316</v>
      </c>
      <c r="M18" s="4">
        <f>'Altas IAE Act. Emp. Industria'!M19+'Altas IAE Act. Prof. Indust'!M19</f>
        <v>66</v>
      </c>
      <c r="N18" s="4">
        <f>'Altas IAE Act. Emp. Industria'!N19+'Altas IAE Act. Prof. Indust'!N19</f>
        <v>78</v>
      </c>
      <c r="O18" s="4">
        <f>'Altas IAE Act. Emp. Industria'!O19+'Altas IAE Act. Prof. Indust'!O19</f>
        <v>1</v>
      </c>
      <c r="P18" s="4">
        <f>'Altas IAE Act. Emp. Industria'!P19+'Altas IAE Act. Prof. Indust'!P19</f>
        <v>147</v>
      </c>
      <c r="Q18" s="4">
        <f>'Altas IAE Act. Emp. Industria'!Q19+'Altas IAE Act. Prof. Indust'!Q19</f>
        <v>4358</v>
      </c>
      <c r="R18" s="4">
        <f>'Altas IAE Act. Emp. Industria'!R19+'Altas IAE Act. Prof. Indust'!R19</f>
        <v>57</v>
      </c>
      <c r="S18" s="4">
        <f>'Altas IAE Act. Emp. Industria'!S19+'Altas IAE Act. Prof. Indust'!S19</f>
        <v>182</v>
      </c>
      <c r="T18" s="4">
        <f>'Altas IAE Act. Emp. Industria'!T19+'Altas IAE Act. Prof. Indust'!T19</f>
        <v>7837</v>
      </c>
      <c r="U18" s="4">
        <f>'Altas IAE Act. Emp. Industria'!U19+'Altas IAE Act. Prof. Indust'!U19</f>
        <v>53376</v>
      </c>
    </row>
    <row r="19" spans="2:21" x14ac:dyDescent="0.2">
      <c r="B19" s="1">
        <v>2013</v>
      </c>
      <c r="C19" s="4">
        <f>'Altas IAE Act. Emp. Industria'!C20+'Altas IAE Act. Prof. Indust'!C20</f>
        <v>189</v>
      </c>
      <c r="D19" s="4">
        <f>'Altas IAE Act. Emp. Industria'!D20+'Altas IAE Act. Prof. Indust'!D20</f>
        <v>150</v>
      </c>
      <c r="E19" s="4">
        <f>'Altas IAE Act. Emp. Industria'!E20+'Altas IAE Act. Prof. Indust'!E20</f>
        <v>11</v>
      </c>
      <c r="F19" s="4">
        <f>'Altas IAE Act. Emp. Industria'!F20+'Altas IAE Act. Prof. Indust'!F20</f>
        <v>167</v>
      </c>
      <c r="G19" s="4">
        <f>'Altas IAE Act. Emp. Industria'!G20+'Altas IAE Act. Prof. Indust'!G20</f>
        <v>98</v>
      </c>
      <c r="H19" s="4">
        <f>'Altas IAE Act. Emp. Industria'!H20+'Altas IAE Act. Prof. Indust'!H20</f>
        <v>26</v>
      </c>
      <c r="I19" s="4">
        <f>'Altas IAE Act. Emp. Industria'!I20+'Altas IAE Act. Prof. Indust'!I20</f>
        <v>44</v>
      </c>
      <c r="J19" s="4">
        <f>'Altas IAE Act. Emp. Industria'!J20+'Altas IAE Act. Prof. Indust'!J20</f>
        <v>214</v>
      </c>
      <c r="K19" s="4">
        <f>'Altas IAE Act. Emp. Industria'!K20+'Altas IAE Act. Prof. Indust'!K20</f>
        <v>2884</v>
      </c>
      <c r="L19" s="4">
        <f>'Altas IAE Act. Emp. Industria'!L20+'Altas IAE Act. Prof. Indust'!L20</f>
        <v>329</v>
      </c>
      <c r="M19" s="4">
        <f>'Altas IAE Act. Emp. Industria'!M20+'Altas IAE Act. Prof. Indust'!M20</f>
        <v>50</v>
      </c>
      <c r="N19" s="4">
        <f>'Altas IAE Act. Emp. Industria'!N20+'Altas IAE Act. Prof. Indust'!N20</f>
        <v>119</v>
      </c>
      <c r="O19" s="4">
        <f>'Altas IAE Act. Emp. Industria'!O20+'Altas IAE Act. Prof. Indust'!O20</f>
        <v>1</v>
      </c>
      <c r="P19" s="4">
        <f>'Altas IAE Act. Emp. Industria'!P20+'Altas IAE Act. Prof. Indust'!P20</f>
        <v>173</v>
      </c>
      <c r="Q19" s="4">
        <f>'Altas IAE Act. Emp. Industria'!Q20+'Altas IAE Act. Prof. Indust'!Q20</f>
        <v>4455</v>
      </c>
      <c r="R19" s="4">
        <f>'Altas IAE Act. Emp. Industria'!R20+'Altas IAE Act. Prof. Indust'!R20</f>
        <v>62</v>
      </c>
      <c r="S19" s="4">
        <f>'Altas IAE Act. Emp. Industria'!S20+'Altas IAE Act. Prof. Indust'!S20</f>
        <v>183</v>
      </c>
      <c r="T19" s="4">
        <f>'Altas IAE Act. Emp. Industria'!T20+'Altas IAE Act. Prof. Indust'!T20</f>
        <v>7854</v>
      </c>
      <c r="U19" s="4">
        <f>'Altas IAE Act. Emp. Industria'!U20+'Altas IAE Act. Prof. Indust'!U20</f>
        <v>51224</v>
      </c>
    </row>
    <row r="20" spans="2:21" x14ac:dyDescent="0.2">
      <c r="B20" s="1">
        <v>2014</v>
      </c>
      <c r="C20" s="4">
        <f>'Altas IAE Act. Emp. Industria'!C21+'Altas IAE Act. Prof. Indust'!C21</f>
        <v>198</v>
      </c>
      <c r="D20" s="4">
        <f>'Altas IAE Act. Emp. Industria'!D21+'Altas IAE Act. Prof. Indust'!D21</f>
        <v>160</v>
      </c>
      <c r="E20" s="4">
        <f>'Altas IAE Act. Emp. Industria'!E21+'Altas IAE Act. Prof. Indust'!E21</f>
        <v>14</v>
      </c>
      <c r="F20" s="4">
        <f>'Altas IAE Act. Emp. Industria'!F21+'Altas IAE Act. Prof. Indust'!F21</f>
        <v>174</v>
      </c>
      <c r="G20" s="4">
        <f>'Altas IAE Act. Emp. Industria'!G21+'Altas IAE Act. Prof. Indust'!G21</f>
        <v>107</v>
      </c>
      <c r="H20" s="4">
        <f>'Altas IAE Act. Emp. Industria'!H21+'Altas IAE Act. Prof. Indust'!H21</f>
        <v>24</v>
      </c>
      <c r="I20" s="4">
        <f>'Altas IAE Act. Emp. Industria'!I21+'Altas IAE Act. Prof. Indust'!I21</f>
        <v>38</v>
      </c>
      <c r="J20" s="4">
        <f>'Altas IAE Act. Emp. Industria'!J21+'Altas IAE Act. Prof. Indust'!J21</f>
        <v>223</v>
      </c>
      <c r="K20" s="4">
        <f>'Altas IAE Act. Emp. Industria'!K21+'Altas IAE Act. Prof. Indust'!K21</f>
        <v>2956</v>
      </c>
      <c r="L20" s="4">
        <f>'Altas IAE Act. Emp. Industria'!L21+'Altas IAE Act. Prof. Indust'!L21</f>
        <v>354</v>
      </c>
      <c r="M20" s="4">
        <f>'Altas IAE Act. Emp. Industria'!M21+'Altas IAE Act. Prof. Indust'!M21</f>
        <v>46</v>
      </c>
      <c r="N20" s="4">
        <f>'Altas IAE Act. Emp. Industria'!N21+'Altas IAE Act. Prof. Indust'!N21</f>
        <v>134</v>
      </c>
      <c r="O20" s="4">
        <f>'Altas IAE Act. Emp. Industria'!O21+'Altas IAE Act. Prof. Indust'!O21</f>
        <v>0</v>
      </c>
      <c r="P20" s="4">
        <f>'Altas IAE Act. Emp. Industria'!P21+'Altas IAE Act. Prof. Indust'!P21</f>
        <v>174</v>
      </c>
      <c r="Q20" s="4">
        <f>'Altas IAE Act. Emp. Industria'!Q21+'Altas IAE Act. Prof. Indust'!Q21</f>
        <v>4602</v>
      </c>
      <c r="R20" s="4">
        <f>'Altas IAE Act. Emp. Industria'!R21+'Altas IAE Act. Prof. Indust'!R21</f>
        <v>59</v>
      </c>
      <c r="S20" s="4">
        <f>'Altas IAE Act. Emp. Industria'!S21+'Altas IAE Act. Prof. Indust'!S21</f>
        <v>182</v>
      </c>
      <c r="T20" s="4">
        <f>'Altas IAE Act. Emp. Industria'!T21+'Altas IAE Act. Prof. Indust'!T21</f>
        <v>8110</v>
      </c>
      <c r="U20" s="4">
        <f>'Altas IAE Act. Emp. Industria'!U21+'Altas IAE Act. Prof. Indust'!U21</f>
        <v>51919</v>
      </c>
    </row>
    <row r="21" spans="2:21" x14ac:dyDescent="0.2">
      <c r="B21" s="1">
        <v>2015</v>
      </c>
      <c r="C21" s="4">
        <f>'Altas IAE Act. Emp. Industria'!C22+'Altas IAE Act. Prof. Indust'!C22</f>
        <v>200</v>
      </c>
      <c r="D21" s="4">
        <f>'Altas IAE Act. Emp. Industria'!D22+'Altas IAE Act. Prof. Indust'!D22</f>
        <v>160</v>
      </c>
      <c r="E21" s="4">
        <f>'Altas IAE Act. Emp. Industria'!E22+'Altas IAE Act. Prof. Indust'!E22</f>
        <v>13</v>
      </c>
      <c r="F21" s="4">
        <f>'Altas IAE Act. Emp. Industria'!F22+'Altas IAE Act. Prof. Indust'!F22</f>
        <v>187</v>
      </c>
      <c r="G21" s="4">
        <f>'Altas IAE Act. Emp. Industria'!G22+'Altas IAE Act. Prof. Indust'!G22</f>
        <v>110</v>
      </c>
      <c r="H21" s="4">
        <f>'Altas IAE Act. Emp. Industria'!H22+'Altas IAE Act. Prof. Indust'!H22</f>
        <v>26</v>
      </c>
      <c r="I21" s="4">
        <f>'Altas IAE Act. Emp. Industria'!I22+'Altas IAE Act. Prof. Indust'!I22</f>
        <v>41</v>
      </c>
      <c r="J21" s="4">
        <f>'Altas IAE Act. Emp. Industria'!J22+'Altas IAE Act. Prof. Indust'!J22</f>
        <v>229</v>
      </c>
      <c r="K21" s="4">
        <f>'Altas IAE Act. Emp. Industria'!K22+'Altas IAE Act. Prof. Indust'!K22</f>
        <v>3035</v>
      </c>
      <c r="L21" s="4">
        <f>'Altas IAE Act. Emp. Industria'!L22+'Altas IAE Act. Prof. Indust'!L22</f>
        <v>360</v>
      </c>
      <c r="M21" s="4">
        <f>'Altas IAE Act. Emp. Industria'!M22+'Altas IAE Act. Prof. Indust'!M22</f>
        <v>46</v>
      </c>
      <c r="N21" s="4">
        <f>'Altas IAE Act. Emp. Industria'!N22+'Altas IAE Act. Prof. Indust'!N22</f>
        <v>139</v>
      </c>
      <c r="O21" s="4">
        <f>'Altas IAE Act. Emp. Industria'!O22+'Altas IAE Act. Prof. Indust'!O22</f>
        <v>0</v>
      </c>
      <c r="P21" s="4">
        <f>'Altas IAE Act. Emp. Industria'!P22+'Altas IAE Act. Prof. Indust'!P22</f>
        <v>199</v>
      </c>
      <c r="Q21" s="4">
        <f>'Altas IAE Act. Emp. Industria'!Q22+'Altas IAE Act. Prof. Indust'!Q22</f>
        <v>4745</v>
      </c>
      <c r="R21" s="4">
        <f>'Altas IAE Act. Emp. Industria'!R22+'Altas IAE Act. Prof. Indust'!R22</f>
        <v>65</v>
      </c>
      <c r="S21" s="4">
        <f>'Altas IAE Act. Emp. Industria'!S22+'Altas IAE Act. Prof. Indust'!S22</f>
        <v>186</v>
      </c>
      <c r="T21" s="4">
        <f>'Altas IAE Act. Emp. Industria'!T22+'Altas IAE Act. Prof. Indust'!T22</f>
        <v>8363</v>
      </c>
      <c r="U21" s="4">
        <f>'Altas IAE Act. Emp. Industria'!U22+'Altas IAE Act. Prof. Indust'!U22</f>
        <v>53418</v>
      </c>
    </row>
    <row r="22" spans="2:21" x14ac:dyDescent="0.2">
      <c r="B22" s="1">
        <v>2016</v>
      </c>
      <c r="C22" s="4">
        <f>'Altas IAE Act. Emp. Industria'!C23+'Altas IAE Act. Prof. Indust'!C23</f>
        <v>212</v>
      </c>
      <c r="D22" s="4">
        <f>'Altas IAE Act. Emp. Industria'!D23+'Altas IAE Act. Prof. Indust'!D23</f>
        <v>172</v>
      </c>
      <c r="E22" s="4">
        <f>'Altas IAE Act. Emp. Industria'!E23+'Altas IAE Act. Prof. Indust'!E23</f>
        <v>13</v>
      </c>
      <c r="F22" s="4">
        <f>'Altas IAE Act. Emp. Industria'!F23+'Altas IAE Act. Prof. Indust'!F23</f>
        <v>194</v>
      </c>
      <c r="G22" s="4">
        <f>'Altas IAE Act. Emp. Industria'!G23+'Altas IAE Act. Prof. Indust'!G23</f>
        <v>109</v>
      </c>
      <c r="H22" s="4">
        <f>'Altas IAE Act. Emp. Industria'!H23+'Altas IAE Act. Prof. Indust'!H23</f>
        <v>27</v>
      </c>
      <c r="I22" s="4">
        <f>'Altas IAE Act. Emp. Industria'!I23+'Altas IAE Act. Prof. Indust'!I23</f>
        <v>39</v>
      </c>
      <c r="J22" s="4">
        <f>'Altas IAE Act. Emp. Industria'!J23+'Altas IAE Act. Prof. Indust'!J23</f>
        <v>254</v>
      </c>
      <c r="K22" s="4">
        <f>'Altas IAE Act. Emp. Industria'!K23+'Altas IAE Act. Prof. Indust'!K23</f>
        <v>3086</v>
      </c>
      <c r="L22" s="4">
        <f>'Altas IAE Act. Emp. Industria'!L23+'Altas IAE Act. Prof. Indust'!L23</f>
        <v>386</v>
      </c>
      <c r="M22" s="4">
        <f>'Altas IAE Act. Emp. Industria'!M23+'Altas IAE Act. Prof. Indust'!M23</f>
        <v>43</v>
      </c>
      <c r="N22" s="4">
        <f>'Altas IAE Act. Emp. Industria'!N23+'Altas IAE Act. Prof. Indust'!N23</f>
        <v>144</v>
      </c>
      <c r="O22" s="4">
        <f>'Altas IAE Act. Emp. Industria'!O23+'Altas IAE Act. Prof. Indust'!O23</f>
        <v>0</v>
      </c>
      <c r="P22" s="4">
        <f>'Altas IAE Act. Emp. Industria'!P23+'Altas IAE Act. Prof. Indust'!P23</f>
        <v>223</v>
      </c>
      <c r="Q22" s="4">
        <f>'Altas IAE Act. Emp. Industria'!Q23+'Altas IAE Act. Prof. Indust'!Q23</f>
        <v>4902</v>
      </c>
      <c r="R22" s="4">
        <f>'Altas IAE Act. Emp. Industria'!R23+'Altas IAE Act. Prof. Indust'!R23</f>
        <v>60</v>
      </c>
      <c r="S22" s="4">
        <f>'Altas IAE Act. Emp. Industria'!S23+'Altas IAE Act. Prof. Indust'!S23</f>
        <v>200</v>
      </c>
      <c r="T22" s="4">
        <f>'Altas IAE Act. Emp. Industria'!T23+'Altas IAE Act. Prof. Indust'!T23</f>
        <v>8630</v>
      </c>
      <c r="U22" s="4">
        <f>'Altas IAE Act. Emp. Industria'!U23+'Altas IAE Act. Prof. Indust'!U23</f>
        <v>53988</v>
      </c>
    </row>
    <row r="23" spans="2:21" x14ac:dyDescent="0.2">
      <c r="B23" s="34">
        <v>2017</v>
      </c>
      <c r="C23" s="4">
        <f>'Altas IAE Act. Emp. Industria'!C24+'Altas IAE Act. Prof. Indust'!C24</f>
        <v>234</v>
      </c>
      <c r="D23" s="4">
        <f>'Altas IAE Act. Emp. Industria'!D24+'Altas IAE Act. Prof. Indust'!D24</f>
        <v>172</v>
      </c>
      <c r="E23" s="4">
        <f>'Altas IAE Act. Emp. Industria'!E24+'Altas IAE Act. Prof. Indust'!E24</f>
        <v>14</v>
      </c>
      <c r="F23" s="4">
        <f>'Altas IAE Act. Emp. Industria'!F24+'Altas IAE Act. Prof. Indust'!F24</f>
        <v>214</v>
      </c>
      <c r="G23" s="4">
        <f>'Altas IAE Act. Emp. Industria'!G24+'Altas IAE Act. Prof. Indust'!G24</f>
        <v>115</v>
      </c>
      <c r="H23" s="4">
        <f>'Altas IAE Act. Emp. Industria'!H24+'Altas IAE Act. Prof. Indust'!H24</f>
        <v>30</v>
      </c>
      <c r="I23" s="4">
        <f>'Altas IAE Act. Emp. Industria'!I24+'Altas IAE Act. Prof. Indust'!I24</f>
        <v>43</v>
      </c>
      <c r="J23" s="4">
        <f>'Altas IAE Act. Emp. Industria'!J24+'Altas IAE Act. Prof. Indust'!J24</f>
        <v>240</v>
      </c>
      <c r="K23" s="4">
        <f>'Altas IAE Act. Emp. Industria'!K24+'Altas IAE Act. Prof. Indust'!K24</f>
        <v>3051</v>
      </c>
      <c r="L23" s="4">
        <f>'Altas IAE Act. Emp. Industria'!L24+'Altas IAE Act. Prof. Indust'!L24</f>
        <v>388</v>
      </c>
      <c r="M23" s="4">
        <f>'Altas IAE Act. Emp. Industria'!M24+'Altas IAE Act. Prof. Indust'!M24</f>
        <v>48</v>
      </c>
      <c r="N23" s="4">
        <f>'Altas IAE Act. Emp. Industria'!N24+'Altas IAE Act. Prof. Indust'!N24</f>
        <v>161</v>
      </c>
      <c r="O23" s="4">
        <f>'Altas IAE Act. Emp. Industria'!O24+'Altas IAE Act. Prof. Indust'!O24</f>
        <v>0</v>
      </c>
      <c r="P23" s="4">
        <f>'Altas IAE Act. Emp. Industria'!P24+'Altas IAE Act. Prof. Indust'!P24</f>
        <v>226</v>
      </c>
      <c r="Q23" s="4">
        <f>'Altas IAE Act. Emp. Industria'!Q24+'Altas IAE Act. Prof. Indust'!Q24</f>
        <v>4936</v>
      </c>
      <c r="R23" s="4">
        <f>'Altas IAE Act. Emp. Industria'!R24+'Altas IAE Act. Prof. Indust'!R24</f>
        <v>58</v>
      </c>
      <c r="S23" s="4">
        <f>'Altas IAE Act. Emp. Industria'!S24+'Altas IAE Act. Prof. Indust'!S24</f>
        <v>200</v>
      </c>
      <c r="T23" s="4">
        <f>'Altas IAE Act. Emp. Industria'!T24+'Altas IAE Act. Prof. Indust'!T24</f>
        <v>8654</v>
      </c>
      <c r="U23" s="4">
        <f>'Altas IAE Act. Emp. Industria'!U24+'Altas IAE Act. Prof. Indust'!U24</f>
        <v>54486</v>
      </c>
    </row>
    <row r="24" spans="2:21" x14ac:dyDescent="0.2">
      <c r="B24" s="34">
        <v>2018</v>
      </c>
      <c r="C24" s="4">
        <f>'Altas IAE Act. Emp. Industria'!C25+'Altas IAE Act. Prof. Indust'!C25</f>
        <v>251</v>
      </c>
      <c r="D24" s="4">
        <f>'Altas IAE Act. Emp. Industria'!D25+'Altas IAE Act. Prof. Indust'!D25</f>
        <v>186</v>
      </c>
      <c r="E24" s="4">
        <f>'Altas IAE Act. Emp. Industria'!E25+'Altas IAE Act. Prof. Indust'!E25</f>
        <v>13</v>
      </c>
      <c r="F24" s="4">
        <f>'Altas IAE Act. Emp. Industria'!F25+'Altas IAE Act. Prof. Indust'!F25</f>
        <v>228</v>
      </c>
      <c r="G24" s="4">
        <f>'Altas IAE Act. Emp. Industria'!G25+'Altas IAE Act. Prof. Indust'!G25</f>
        <v>117</v>
      </c>
      <c r="H24" s="4">
        <f>'Altas IAE Act. Emp. Industria'!H25+'Altas IAE Act. Prof. Indust'!H25</f>
        <v>25</v>
      </c>
      <c r="I24" s="4">
        <f>'Altas IAE Act. Emp. Industria'!I25+'Altas IAE Act. Prof. Indust'!I25</f>
        <v>46</v>
      </c>
      <c r="J24" s="4">
        <f>'Altas IAE Act. Emp. Industria'!J25+'Altas IAE Act. Prof. Indust'!J25</f>
        <v>253</v>
      </c>
      <c r="K24" s="4">
        <f>'Altas IAE Act. Emp. Industria'!K25+'Altas IAE Act. Prof. Indust'!K25</f>
        <v>3126</v>
      </c>
      <c r="L24" s="4">
        <f>'Altas IAE Act. Emp. Industria'!L25+'Altas IAE Act. Prof. Indust'!L25</f>
        <v>396</v>
      </c>
      <c r="M24" s="4">
        <f>'Altas IAE Act. Emp. Industria'!M25+'Altas IAE Act. Prof. Indust'!M25</f>
        <v>49</v>
      </c>
      <c r="N24" s="4">
        <f>'Altas IAE Act. Emp. Industria'!N25+'Altas IAE Act. Prof. Indust'!N25</f>
        <v>189</v>
      </c>
      <c r="O24" s="4">
        <f>'Altas IAE Act. Emp. Industria'!O25+'Altas IAE Act. Prof. Indust'!O25</f>
        <v>1</v>
      </c>
      <c r="P24" s="4">
        <f>'Altas IAE Act. Emp. Industria'!P25+'Altas IAE Act. Prof. Indust'!P25</f>
        <v>228</v>
      </c>
      <c r="Q24" s="4">
        <f>'Altas IAE Act. Emp. Industria'!Q25+'Altas IAE Act. Prof. Indust'!Q25</f>
        <v>5108</v>
      </c>
      <c r="R24" s="4">
        <f>'Altas IAE Act. Emp. Industria'!R25+'Altas IAE Act. Prof. Indust'!R25</f>
        <v>60</v>
      </c>
      <c r="S24" s="4">
        <f>'Altas IAE Act. Emp. Industria'!S25+'Altas IAE Act. Prof. Indust'!S25</f>
        <v>200</v>
      </c>
      <c r="T24" s="4">
        <f>'Altas IAE Act. Emp. Industria'!T25+'Altas IAE Act. Prof. Indust'!T25</f>
        <v>8930</v>
      </c>
      <c r="U24" s="4">
        <f>'Altas IAE Act. Emp. Industria'!U25+'Altas IAE Act. Prof. Indust'!U25</f>
        <v>55480</v>
      </c>
    </row>
    <row r="25" spans="2:21" x14ac:dyDescent="0.2">
      <c r="B25" s="34">
        <v>2019</v>
      </c>
      <c r="C25" s="4">
        <f>'Altas IAE Act. Emp. Industria'!C26+'Altas IAE Act. Prof. Indust'!C26</f>
        <v>244</v>
      </c>
      <c r="D25" s="4">
        <f>'Altas IAE Act. Emp. Industria'!D26+'Altas IAE Act. Prof. Indust'!D26</f>
        <v>200</v>
      </c>
      <c r="E25" s="4">
        <f>'Altas IAE Act. Emp. Industria'!E26+'Altas IAE Act. Prof. Indust'!E26</f>
        <v>11</v>
      </c>
      <c r="F25" s="4">
        <f>'Altas IAE Act. Emp. Industria'!F26+'Altas IAE Act. Prof. Indust'!F26</f>
        <v>227</v>
      </c>
      <c r="G25" s="4">
        <f>'Altas IAE Act. Emp. Industria'!G26+'Altas IAE Act. Prof. Indust'!G26</f>
        <v>121</v>
      </c>
      <c r="H25" s="4">
        <f>'Altas IAE Act. Emp. Industria'!H26+'Altas IAE Act. Prof. Indust'!H26</f>
        <v>29</v>
      </c>
      <c r="I25" s="4">
        <f>'Altas IAE Act. Emp. Industria'!I26+'Altas IAE Act. Prof. Indust'!I26</f>
        <v>45</v>
      </c>
      <c r="J25" s="4">
        <f>'Altas IAE Act. Emp. Industria'!J26+'Altas IAE Act. Prof. Indust'!J26</f>
        <v>248</v>
      </c>
      <c r="K25" s="4">
        <f>'Altas IAE Act. Emp. Industria'!K26+'Altas IAE Act. Prof. Indust'!K26</f>
        <v>3121</v>
      </c>
      <c r="L25" s="4">
        <f>'Altas IAE Act. Emp. Industria'!L26+'Altas IAE Act. Prof. Indust'!L26</f>
        <v>394</v>
      </c>
      <c r="M25" s="4">
        <f>'Altas IAE Act. Emp. Industria'!M26+'Altas IAE Act. Prof. Indust'!M26</f>
        <v>54</v>
      </c>
      <c r="N25" s="4">
        <f>'Altas IAE Act. Emp. Industria'!N26+'Altas IAE Act. Prof. Indust'!N26</f>
        <v>202</v>
      </c>
      <c r="O25" s="4">
        <f>'Altas IAE Act. Emp. Industria'!O26+'Altas IAE Act. Prof. Indust'!O26</f>
        <v>0</v>
      </c>
      <c r="P25" s="4">
        <f>'Altas IAE Act. Emp. Industria'!P26+'Altas IAE Act. Prof. Indust'!P26</f>
        <v>225</v>
      </c>
      <c r="Q25" s="4">
        <f>'Altas IAE Act. Emp. Industria'!Q26+'Altas IAE Act. Prof. Indust'!Q26</f>
        <v>5121</v>
      </c>
      <c r="R25" s="4">
        <f>'Altas IAE Act. Emp. Industria'!R26+'Altas IAE Act. Prof. Indust'!R26</f>
        <v>60</v>
      </c>
      <c r="S25" s="4">
        <f>'Altas IAE Act. Emp. Industria'!S26+'Altas IAE Act. Prof. Indust'!S26</f>
        <v>209</v>
      </c>
      <c r="T25" s="4">
        <f>'Altas IAE Act. Emp. Industria'!T26+'Altas IAE Act. Prof. Indust'!T26</f>
        <v>9006</v>
      </c>
      <c r="U25" s="4">
        <f>'Altas IAE Act. Emp. Industria'!U26+'Altas IAE Act. Prof. Indust'!U26</f>
        <v>55087</v>
      </c>
    </row>
  </sheetData>
  <phoneticPr fontId="1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U25"/>
  <sheetViews>
    <sheetView workbookViewId="0">
      <pane xSplit="2" ySplit="5" topLeftCell="K13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6.28515625" customWidth="1"/>
  </cols>
  <sheetData>
    <row r="1" spans="1:21" x14ac:dyDescent="0.2">
      <c r="A1" s="8" t="s">
        <v>34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Emp. Constr.'!C7+'Altas IAE Act. PRof. Constr.'!C7</f>
        <v>214</v>
      </c>
      <c r="D6" s="4">
        <f>'Altas IAE Act. Emp. Constr.'!D7+'Altas IAE Act. PRof. Constr.'!D7</f>
        <v>173</v>
      </c>
      <c r="E6" s="4">
        <f>'Altas IAE Act. Emp. Constr.'!E7+'Altas IAE Act. PRof. Constr.'!E7</f>
        <v>22</v>
      </c>
      <c r="F6" s="4">
        <f>'Altas IAE Act. Emp. Constr.'!F7+'Altas IAE Act. PRof. Constr.'!F7</f>
        <v>376</v>
      </c>
      <c r="G6" s="4">
        <f>'Altas IAE Act. Emp. Constr.'!G7+'Altas IAE Act. PRof. Constr.'!G7</f>
        <v>106</v>
      </c>
      <c r="H6" s="4">
        <f>'Altas IAE Act. Emp. Constr.'!H7+'Altas IAE Act. PRof. Constr.'!H7</f>
        <v>45</v>
      </c>
      <c r="I6" s="4">
        <f>'Altas IAE Act. Emp. Constr.'!I7+'Altas IAE Act. PRof. Constr.'!I7</f>
        <v>28</v>
      </c>
      <c r="J6" s="4">
        <f>'Altas IAE Act. Emp. Constr.'!J7+'Altas IAE Act. PRof. Constr.'!J7</f>
        <v>598</v>
      </c>
      <c r="K6" s="4">
        <f>'Altas IAE Act. Emp. Constr.'!K7+'Altas IAE Act. PRof. Constr.'!K7</f>
        <v>2890</v>
      </c>
      <c r="L6" s="4">
        <f>'Altas IAE Act. Emp. Constr.'!L7+'Altas IAE Act. PRof. Constr.'!L7</f>
        <v>652</v>
      </c>
      <c r="M6" s="4">
        <f>'Altas IAE Act. Emp. Constr.'!M7+'Altas IAE Act. PRof. Constr.'!M7</f>
        <v>64</v>
      </c>
      <c r="N6" s="4">
        <f>'Altas IAE Act. Emp. Constr.'!N7+'Altas IAE Act. PRof. Constr.'!N7</f>
        <v>249</v>
      </c>
      <c r="O6" s="4">
        <f>'Altas IAE Act. Emp. Constr.'!O7+'Altas IAE Act. PRof. Constr.'!O7</f>
        <v>6</v>
      </c>
      <c r="P6" s="4">
        <f>'Altas IAE Act. Emp. Constr.'!P7+'Altas IAE Act. PRof. Constr.'!P7</f>
        <v>342</v>
      </c>
      <c r="Q6" s="4">
        <f>'Altas IAE Act. Emp. Constr.'!Q7+'Altas IAE Act. PRof. Constr.'!Q7</f>
        <v>5765</v>
      </c>
      <c r="R6" s="4">
        <f>'Altas IAE Act. Emp. Constr.'!R7+'Altas IAE Act. PRof. Constr.'!R7</f>
        <v>60</v>
      </c>
      <c r="S6" s="4">
        <f>'Altas IAE Act. Emp. Constr.'!S7+'Altas IAE Act. PRof. Constr.'!S7</f>
        <v>169</v>
      </c>
      <c r="T6" s="4">
        <f>'Altas IAE Act. Emp. Constr.'!T7+'Altas IAE Act. PRof. Constr.'!T7</f>
        <v>11033</v>
      </c>
      <c r="U6" s="4">
        <f>'Altas IAE Act. Emp. Constr.'!U7+'Altas IAE Act. PRof. Constr.'!U7</f>
        <v>52354</v>
      </c>
    </row>
    <row r="7" spans="1:21" x14ac:dyDescent="0.2">
      <c r="B7" s="1">
        <v>2001</v>
      </c>
      <c r="C7" s="4">
        <f>'Altas IAE Act. Emp. Constr.'!C8+'Altas IAE Act. PRof. Constr.'!C8</f>
        <v>251</v>
      </c>
      <c r="D7" s="4">
        <f>'Altas IAE Act. Emp. Constr.'!D8+'Altas IAE Act. PRof. Constr.'!D8</f>
        <v>206</v>
      </c>
      <c r="E7" s="4">
        <f>'Altas IAE Act. Emp. Constr.'!E8+'Altas IAE Act. PRof. Constr.'!E8</f>
        <v>32</v>
      </c>
      <c r="F7" s="4">
        <f>'Altas IAE Act. Emp. Constr.'!F8+'Altas IAE Act. PRof. Constr.'!F8</f>
        <v>442</v>
      </c>
      <c r="G7" s="4">
        <f>'Altas IAE Act. Emp. Constr.'!G8+'Altas IAE Act. PRof. Constr.'!G8</f>
        <v>117</v>
      </c>
      <c r="H7" s="4">
        <f>'Altas IAE Act. Emp. Constr.'!H8+'Altas IAE Act. PRof. Constr.'!H8</f>
        <v>51</v>
      </c>
      <c r="I7" s="4">
        <f>'Altas IAE Act. Emp. Constr.'!I8+'Altas IAE Act. PRof. Constr.'!I8</f>
        <v>32</v>
      </c>
      <c r="J7" s="4">
        <f>'Altas IAE Act. Emp. Constr.'!J8+'Altas IAE Act. PRof. Constr.'!J8</f>
        <v>643</v>
      </c>
      <c r="K7" s="4">
        <f>'Altas IAE Act. Emp. Constr.'!K8+'Altas IAE Act. PRof. Constr.'!K8</f>
        <v>3035</v>
      </c>
      <c r="L7" s="4">
        <f>'Altas IAE Act. Emp. Constr.'!L8+'Altas IAE Act. PRof. Constr.'!L8</f>
        <v>780</v>
      </c>
      <c r="M7" s="4">
        <f>'Altas IAE Act. Emp. Constr.'!M8+'Altas IAE Act. PRof. Constr.'!M8</f>
        <v>73</v>
      </c>
      <c r="N7" s="4">
        <f>'Altas IAE Act. Emp. Constr.'!N8+'Altas IAE Act. PRof. Constr.'!N8</f>
        <v>286</v>
      </c>
      <c r="O7" s="4">
        <f>'Altas IAE Act. Emp. Constr.'!O8+'Altas IAE Act. PRof. Constr.'!O8</f>
        <v>7</v>
      </c>
      <c r="P7" s="4">
        <f>'Altas IAE Act. Emp. Constr.'!P8+'Altas IAE Act. PRof. Constr.'!P8</f>
        <v>390</v>
      </c>
      <c r="Q7" s="4">
        <f>'Altas IAE Act. Emp. Constr.'!Q8+'Altas IAE Act. PRof. Constr.'!Q8</f>
        <v>6345</v>
      </c>
      <c r="R7" s="4">
        <f>'Altas IAE Act. Emp. Constr.'!R8+'Altas IAE Act. PRof. Constr.'!R8</f>
        <v>68</v>
      </c>
      <c r="S7" s="4">
        <f>'Altas IAE Act. Emp. Constr.'!S8+'Altas IAE Act. PRof. Constr.'!S8</f>
        <v>196</v>
      </c>
      <c r="T7" s="4">
        <f>'Altas IAE Act. Emp. Constr.'!T8+'Altas IAE Act. PRof. Constr.'!T8</f>
        <v>12006</v>
      </c>
      <c r="U7" s="4">
        <f>'Altas IAE Act. Emp. Constr.'!U8+'Altas IAE Act. PRof. Constr.'!U8</f>
        <v>54502</v>
      </c>
    </row>
    <row r="8" spans="1:21" x14ac:dyDescent="0.2">
      <c r="B8" s="1">
        <v>2002</v>
      </c>
      <c r="C8" s="4">
        <f>'Altas IAE Act. Emp. Constr.'!C9+'Altas IAE Act. PRof. Constr.'!C9</f>
        <v>287</v>
      </c>
      <c r="D8" s="4">
        <f>'Altas IAE Act. Emp. Constr.'!D9+'Altas IAE Act. PRof. Constr.'!D9</f>
        <v>251</v>
      </c>
      <c r="E8" s="4">
        <f>'Altas IAE Act. Emp. Constr.'!E9+'Altas IAE Act. PRof. Constr.'!E9</f>
        <v>42</v>
      </c>
      <c r="F8" s="4">
        <f>'Altas IAE Act. Emp. Constr.'!F9+'Altas IAE Act. PRof. Constr.'!F9</f>
        <v>521</v>
      </c>
      <c r="G8" s="4">
        <f>'Altas IAE Act. Emp. Constr.'!G9+'Altas IAE Act. PRof. Constr.'!G9</f>
        <v>151</v>
      </c>
      <c r="H8" s="4">
        <f>'Altas IAE Act. Emp. Constr.'!H9+'Altas IAE Act. PRof. Constr.'!H9</f>
        <v>47</v>
      </c>
      <c r="I8" s="4">
        <f>'Altas IAE Act. Emp. Constr.'!I9+'Altas IAE Act. PRof. Constr.'!I9</f>
        <v>43</v>
      </c>
      <c r="J8" s="4">
        <f>'Altas IAE Act. Emp. Constr.'!J9+'Altas IAE Act. PRof. Constr.'!J9</f>
        <v>723</v>
      </c>
      <c r="K8" s="4">
        <f>'Altas IAE Act. Emp. Constr.'!K9+'Altas IAE Act. PRof. Constr.'!K9</f>
        <v>3218</v>
      </c>
      <c r="L8" s="4">
        <f>'Altas IAE Act. Emp. Constr.'!L9+'Altas IAE Act. PRof. Constr.'!L9</f>
        <v>891</v>
      </c>
      <c r="M8" s="4">
        <f>'Altas IAE Act. Emp. Constr.'!M9+'Altas IAE Act. PRof. Constr.'!M9</f>
        <v>79</v>
      </c>
      <c r="N8" s="4">
        <f>'Altas IAE Act. Emp. Constr.'!N9+'Altas IAE Act. PRof. Constr.'!N9</f>
        <v>321</v>
      </c>
      <c r="O8" s="4">
        <f>'Altas IAE Act. Emp. Constr.'!O9+'Altas IAE Act. PRof. Constr.'!O9</f>
        <v>8</v>
      </c>
      <c r="P8" s="4">
        <f>'Altas IAE Act. Emp. Constr.'!P9+'Altas IAE Act. PRof. Constr.'!P9</f>
        <v>432</v>
      </c>
      <c r="Q8" s="4">
        <f>'Altas IAE Act. Emp. Constr.'!Q9+'Altas IAE Act. PRof. Constr.'!Q9</f>
        <v>7014</v>
      </c>
      <c r="R8" s="4">
        <f>'Altas IAE Act. Emp. Constr.'!R9+'Altas IAE Act. PRof. Constr.'!R9</f>
        <v>90</v>
      </c>
      <c r="S8" s="4">
        <f>'Altas IAE Act. Emp. Constr.'!S9+'Altas IAE Act. PRof. Constr.'!S9</f>
        <v>236</v>
      </c>
      <c r="T8" s="4">
        <f>'Altas IAE Act. Emp. Constr.'!T9+'Altas IAE Act. PRof. Constr.'!T9</f>
        <v>13626</v>
      </c>
      <c r="U8" s="4">
        <f>'Altas IAE Act. Emp. Constr.'!U9+'Altas IAE Act. PRof. Constr.'!U9</f>
        <v>59054</v>
      </c>
    </row>
    <row r="9" spans="1:21" x14ac:dyDescent="0.2">
      <c r="B9" s="1">
        <v>2003</v>
      </c>
      <c r="C9" s="4">
        <f>'Altas IAE Act. Emp. Constr.'!C10+'Altas IAE Act. PRof. Constr.'!C10</f>
        <v>333</v>
      </c>
      <c r="D9" s="4">
        <f>'Altas IAE Act. Emp. Constr.'!D10+'Altas IAE Act. PRof. Constr.'!D10</f>
        <v>321</v>
      </c>
      <c r="E9" s="4">
        <f>'Altas IAE Act. Emp. Constr.'!E10+'Altas IAE Act. PRof. Constr.'!E10</f>
        <v>50</v>
      </c>
      <c r="F9" s="4">
        <f>'Altas IAE Act. Emp. Constr.'!F10+'Altas IAE Act. PRof. Constr.'!F10</f>
        <v>600</v>
      </c>
      <c r="G9" s="4">
        <f>'Altas IAE Act. Emp. Constr.'!G10+'Altas IAE Act. PRof. Constr.'!G10</f>
        <v>202</v>
      </c>
      <c r="H9" s="4">
        <f>'Altas IAE Act. Emp. Constr.'!H10+'Altas IAE Act. PRof. Constr.'!H10</f>
        <v>61</v>
      </c>
      <c r="I9" s="4">
        <f>'Altas IAE Act. Emp. Constr.'!I10+'Altas IAE Act. PRof. Constr.'!I10</f>
        <v>48</v>
      </c>
      <c r="J9" s="4">
        <f>'Altas IAE Act. Emp. Constr.'!J10+'Altas IAE Act. PRof. Constr.'!J10</f>
        <v>837</v>
      </c>
      <c r="K9" s="4">
        <f>'Altas IAE Act. Emp. Constr.'!K10+'Altas IAE Act. PRof. Constr.'!K10</f>
        <v>4085</v>
      </c>
      <c r="L9" s="4">
        <f>'Altas IAE Act. Emp. Constr.'!L10+'Altas IAE Act. PRof. Constr.'!L10</f>
        <v>1008</v>
      </c>
      <c r="M9" s="4">
        <f>'Altas IAE Act. Emp. Constr.'!M10+'Altas IAE Act. PRof. Constr.'!M10</f>
        <v>92</v>
      </c>
      <c r="N9" s="4">
        <f>'Altas IAE Act. Emp. Constr.'!N10+'Altas IAE Act. PRof. Constr.'!N10</f>
        <v>346</v>
      </c>
      <c r="O9" s="4">
        <f>'Altas IAE Act. Emp. Constr.'!O10+'Altas IAE Act. PRof. Constr.'!O10</f>
        <v>8</v>
      </c>
      <c r="P9" s="4">
        <f>'Altas IAE Act. Emp. Constr.'!P10+'Altas IAE Act. PRof. Constr.'!P10</f>
        <v>499</v>
      </c>
      <c r="Q9" s="4">
        <f>'Altas IAE Act. Emp. Constr.'!Q10+'Altas IAE Act. PRof. Constr.'!Q10</f>
        <v>8490</v>
      </c>
      <c r="R9" s="4">
        <f>'Altas IAE Act. Emp. Constr.'!R10+'Altas IAE Act. PRof. Constr.'!R10</f>
        <v>111</v>
      </c>
      <c r="S9" s="4">
        <f>'Altas IAE Act. Emp. Constr.'!S10+'Altas IAE Act. PRof. Constr.'!S10</f>
        <v>280</v>
      </c>
      <c r="T9" s="4">
        <f>'Altas IAE Act. Emp. Constr.'!T10+'Altas IAE Act. PRof. Constr.'!T10</f>
        <v>16343</v>
      </c>
      <c r="U9" s="4">
        <f>'Altas IAE Act. Emp. Constr.'!U10+'Altas IAE Act. PRof. Constr.'!U10</f>
        <v>71499</v>
      </c>
    </row>
    <row r="10" spans="1:21" x14ac:dyDescent="0.2">
      <c r="B10" s="1">
        <v>2004</v>
      </c>
      <c r="C10" s="4">
        <f>'Altas IAE Act. Emp. Constr.'!C11+'Altas IAE Act. PRof. Constr.'!C11</f>
        <v>367</v>
      </c>
      <c r="D10" s="4">
        <f>'Altas IAE Act. Emp. Constr.'!D11+'Altas IAE Act. PRof. Constr.'!D11</f>
        <v>368</v>
      </c>
      <c r="E10" s="4">
        <f>'Altas IAE Act. Emp. Constr.'!E11+'Altas IAE Act. PRof. Constr.'!E11</f>
        <v>49</v>
      </c>
      <c r="F10" s="4">
        <f>'Altas IAE Act. Emp. Constr.'!F11+'Altas IAE Act. PRof. Constr.'!F11</f>
        <v>654</v>
      </c>
      <c r="G10" s="4">
        <f>'Altas IAE Act. Emp. Constr.'!G11+'Altas IAE Act. PRof. Constr.'!G11</f>
        <v>236</v>
      </c>
      <c r="H10" s="4">
        <f>'Altas IAE Act. Emp. Constr.'!H11+'Altas IAE Act. PRof. Constr.'!H11</f>
        <v>66</v>
      </c>
      <c r="I10" s="4">
        <f>'Altas IAE Act. Emp. Constr.'!I11+'Altas IAE Act. PRof. Constr.'!I11</f>
        <v>55</v>
      </c>
      <c r="J10" s="4">
        <f>'Altas IAE Act. Emp. Constr.'!J11+'Altas IAE Act. PRof. Constr.'!J11</f>
        <v>952</v>
      </c>
      <c r="K10" s="4">
        <f>'Altas IAE Act. Emp. Constr.'!K11+'Altas IAE Act. PRof. Constr.'!K11</f>
        <v>4630</v>
      </c>
      <c r="L10" s="4">
        <f>'Altas IAE Act. Emp. Constr.'!L11+'Altas IAE Act. PRof. Constr.'!L11</f>
        <v>1093</v>
      </c>
      <c r="M10" s="4">
        <f>'Altas IAE Act. Emp. Constr.'!M11+'Altas IAE Act. PRof. Constr.'!M11</f>
        <v>112</v>
      </c>
      <c r="N10" s="4">
        <f>'Altas IAE Act. Emp. Constr.'!N11+'Altas IAE Act. PRof. Constr.'!N11</f>
        <v>405</v>
      </c>
      <c r="O10" s="4">
        <f>'Altas IAE Act. Emp. Constr.'!O11+'Altas IAE Act. PRof. Constr.'!O11</f>
        <v>7</v>
      </c>
      <c r="P10" s="4">
        <f>'Altas IAE Act. Emp. Constr.'!P11+'Altas IAE Act. PRof. Constr.'!P11</f>
        <v>560</v>
      </c>
      <c r="Q10" s="4">
        <f>'Altas IAE Act. Emp. Constr.'!Q11+'Altas IAE Act. PRof. Constr.'!Q11</f>
        <v>9554</v>
      </c>
      <c r="R10" s="4">
        <f>'Altas IAE Act. Emp. Constr.'!R11+'Altas IAE Act. PRof. Constr.'!R11</f>
        <v>139</v>
      </c>
      <c r="S10" s="4">
        <f>'Altas IAE Act. Emp. Constr.'!S11+'Altas IAE Act. PRof. Constr.'!S11</f>
        <v>323</v>
      </c>
      <c r="T10" s="4">
        <f>'Altas IAE Act. Emp. Constr.'!T11+'Altas IAE Act. PRof. Constr.'!T11</f>
        <v>18408</v>
      </c>
      <c r="U10" s="4">
        <f>'Altas IAE Act. Emp. Constr.'!U11+'Altas IAE Act. PRof. Constr.'!U11</f>
        <v>80781</v>
      </c>
    </row>
    <row r="11" spans="1:21" x14ac:dyDescent="0.2">
      <c r="B11" s="1">
        <v>2005</v>
      </c>
      <c r="C11" s="4">
        <f>'Altas IAE Act. Emp. Constr.'!C12+'Altas IAE Act. PRof. Constr.'!C12</f>
        <v>391</v>
      </c>
      <c r="D11" s="4">
        <f>'Altas IAE Act. Emp. Constr.'!D12+'Altas IAE Act. PRof. Constr.'!D12</f>
        <v>422</v>
      </c>
      <c r="E11" s="4">
        <f>'Altas IAE Act. Emp. Constr.'!E12+'Altas IAE Act. PRof. Constr.'!E12</f>
        <v>53</v>
      </c>
      <c r="F11" s="4">
        <f>'Altas IAE Act. Emp. Constr.'!F12+'Altas IAE Act. PRof. Constr.'!F12</f>
        <v>734</v>
      </c>
      <c r="G11" s="4">
        <f>'Altas IAE Act. Emp. Constr.'!G12+'Altas IAE Act. PRof. Constr.'!G12</f>
        <v>261</v>
      </c>
      <c r="H11" s="4">
        <f>'Altas IAE Act. Emp. Constr.'!H12+'Altas IAE Act. PRof. Constr.'!H12</f>
        <v>77</v>
      </c>
      <c r="I11" s="4">
        <f>'Altas IAE Act. Emp. Constr.'!I12+'Altas IAE Act. PRof. Constr.'!I12</f>
        <v>60</v>
      </c>
      <c r="J11" s="4">
        <f>'Altas IAE Act. Emp. Constr.'!J12+'Altas IAE Act. PRof. Constr.'!J12</f>
        <v>1040</v>
      </c>
      <c r="K11" s="4">
        <f>'Altas IAE Act. Emp. Constr.'!K12+'Altas IAE Act. PRof. Constr.'!K12</f>
        <v>5646</v>
      </c>
      <c r="L11" s="4">
        <f>'Altas IAE Act. Emp. Constr.'!L12+'Altas IAE Act. PRof. Constr.'!L12</f>
        <v>1271</v>
      </c>
      <c r="M11" s="4">
        <f>'Altas IAE Act. Emp. Constr.'!M12+'Altas IAE Act. PRof. Constr.'!M12</f>
        <v>123</v>
      </c>
      <c r="N11" s="4">
        <f>'Altas IAE Act. Emp. Constr.'!N12+'Altas IAE Act. PRof. Constr.'!N12</f>
        <v>429</v>
      </c>
      <c r="O11" s="4">
        <f>'Altas IAE Act. Emp. Constr.'!O12+'Altas IAE Act. PRof. Constr.'!O12</f>
        <v>8</v>
      </c>
      <c r="P11" s="4">
        <f>'Altas IAE Act. Emp. Constr.'!P12+'Altas IAE Act. PRof. Constr.'!P12</f>
        <v>652</v>
      </c>
      <c r="Q11" s="4">
        <f>'Altas IAE Act. Emp. Constr.'!Q12+'Altas IAE Act. PRof. Constr.'!Q12</f>
        <v>11167</v>
      </c>
      <c r="R11" s="4">
        <f>'Altas IAE Act. Emp. Constr.'!R12+'Altas IAE Act. PRof. Constr.'!R12</f>
        <v>155</v>
      </c>
      <c r="S11" s="4">
        <f>'Altas IAE Act. Emp. Constr.'!S12+'Altas IAE Act. PRof. Constr.'!S12</f>
        <v>365</v>
      </c>
      <c r="T11" s="4">
        <f>'Altas IAE Act. Emp. Constr.'!T12+'Altas IAE Act. PRof. Constr.'!T12</f>
        <v>20961</v>
      </c>
      <c r="U11" s="4">
        <f>'Altas IAE Act. Emp. Constr.'!U12+'Altas IAE Act. PRof. Constr.'!U12</f>
        <v>94421</v>
      </c>
    </row>
    <row r="12" spans="1:21" x14ac:dyDescent="0.2">
      <c r="B12" s="1">
        <v>2006</v>
      </c>
      <c r="C12" s="4">
        <f>'Altas IAE Act. Emp. Constr.'!C13+'Altas IAE Act. PRof. Constr.'!C13</f>
        <v>418</v>
      </c>
      <c r="D12" s="4">
        <f>'Altas IAE Act. Emp. Constr.'!D13+'Altas IAE Act. PRof. Constr.'!D13</f>
        <v>465</v>
      </c>
      <c r="E12" s="4">
        <f>'Altas IAE Act. Emp. Constr.'!E13+'Altas IAE Act. PRof. Constr.'!E13</f>
        <v>54</v>
      </c>
      <c r="F12" s="4">
        <f>'Altas IAE Act. Emp. Constr.'!F13+'Altas IAE Act. PRof. Constr.'!F13</f>
        <v>763</v>
      </c>
      <c r="G12" s="4">
        <f>'Altas IAE Act. Emp. Constr.'!G13+'Altas IAE Act. PRof. Constr.'!G13</f>
        <v>300</v>
      </c>
      <c r="H12" s="4">
        <f>'Altas IAE Act. Emp. Constr.'!H13+'Altas IAE Act. PRof. Constr.'!H13</f>
        <v>72</v>
      </c>
      <c r="I12" s="4">
        <f>'Altas IAE Act. Emp. Constr.'!I13+'Altas IAE Act. PRof. Constr.'!I13</f>
        <v>65</v>
      </c>
      <c r="J12" s="4">
        <f>'Altas IAE Act. Emp. Constr.'!J13+'Altas IAE Act. PRof. Constr.'!J13</f>
        <v>1069</v>
      </c>
      <c r="K12" s="4">
        <f>'Altas IAE Act. Emp. Constr.'!K13+'Altas IAE Act. PRof. Constr.'!K13</f>
        <v>6448</v>
      </c>
      <c r="L12" s="4">
        <f>'Altas IAE Act. Emp. Constr.'!L13+'Altas IAE Act. PRof. Constr.'!L13</f>
        <v>1298</v>
      </c>
      <c r="M12" s="4">
        <f>'Altas IAE Act. Emp. Constr.'!M13+'Altas IAE Act. PRof. Constr.'!M13</f>
        <v>131</v>
      </c>
      <c r="N12" s="4">
        <f>'Altas IAE Act. Emp. Constr.'!N13+'Altas IAE Act. PRof. Constr.'!N13</f>
        <v>421</v>
      </c>
      <c r="O12" s="4">
        <f>'Altas IAE Act. Emp. Constr.'!O13+'Altas IAE Act. PRof. Constr.'!O13</f>
        <v>9</v>
      </c>
      <c r="P12" s="4">
        <f>'Altas IAE Act. Emp. Constr.'!P13+'Altas IAE Act. PRof. Constr.'!P13</f>
        <v>684</v>
      </c>
      <c r="Q12" s="4">
        <f>'Altas IAE Act. Emp. Constr.'!Q13+'Altas IAE Act. PRof. Constr.'!Q13</f>
        <v>12197</v>
      </c>
      <c r="R12" s="4">
        <f>'Altas IAE Act. Emp. Constr.'!R13+'Altas IAE Act. PRof. Constr.'!R13</f>
        <v>168</v>
      </c>
      <c r="S12" s="4">
        <f>'Altas IAE Act. Emp. Constr.'!S13+'Altas IAE Act. PRof. Constr.'!S13</f>
        <v>424</v>
      </c>
      <c r="T12" s="4">
        <f>'Altas IAE Act. Emp. Constr.'!T13+'Altas IAE Act. PRof. Constr.'!T13</f>
        <v>22508</v>
      </c>
      <c r="U12" s="4">
        <f>'Altas IAE Act. Emp. Constr.'!U13+'Altas IAE Act. PRof. Constr.'!U13</f>
        <v>101959</v>
      </c>
    </row>
    <row r="13" spans="1:21" x14ac:dyDescent="0.2">
      <c r="B13" s="1">
        <v>2007</v>
      </c>
      <c r="C13" s="4">
        <f>'Altas IAE Act. Emp. Constr.'!C14+'Altas IAE Act. PRof. Constr.'!C14</f>
        <v>436</v>
      </c>
      <c r="D13" s="4">
        <f>'Altas IAE Act. Emp. Constr.'!D14+'Altas IAE Act. PRof. Constr.'!D14</f>
        <v>482</v>
      </c>
      <c r="E13" s="4">
        <f>'Altas IAE Act. Emp. Constr.'!E14+'Altas IAE Act. PRof. Constr.'!E14</f>
        <v>51</v>
      </c>
      <c r="F13" s="4">
        <f>'Altas IAE Act. Emp. Constr.'!F14+'Altas IAE Act. PRof. Constr.'!F14</f>
        <v>767</v>
      </c>
      <c r="G13" s="4">
        <f>'Altas IAE Act. Emp. Constr.'!G14+'Altas IAE Act. PRof. Constr.'!G14</f>
        <v>350</v>
      </c>
      <c r="H13" s="4">
        <f>'Altas IAE Act. Emp. Constr.'!H14+'Altas IAE Act. PRof. Constr.'!H14</f>
        <v>68</v>
      </c>
      <c r="I13" s="4">
        <f>'Altas IAE Act. Emp. Constr.'!I14+'Altas IAE Act. PRof. Constr.'!I14</f>
        <v>65</v>
      </c>
      <c r="J13" s="4">
        <f>'Altas IAE Act. Emp. Constr.'!J14+'Altas IAE Act. PRof. Constr.'!J14</f>
        <v>1101</v>
      </c>
      <c r="K13" s="4">
        <f>'Altas IAE Act. Emp. Constr.'!K14+'Altas IAE Act. PRof. Constr.'!K14</f>
        <v>7184</v>
      </c>
      <c r="L13" s="4">
        <f>'Altas IAE Act. Emp. Constr.'!L14+'Altas IAE Act. PRof. Constr.'!L14</f>
        <v>1332</v>
      </c>
      <c r="M13" s="4">
        <f>'Altas IAE Act. Emp. Constr.'!M14+'Altas IAE Act. PRof. Constr.'!M14</f>
        <v>146</v>
      </c>
      <c r="N13" s="4">
        <f>'Altas IAE Act. Emp. Constr.'!N14+'Altas IAE Act. PRof. Constr.'!N14</f>
        <v>436</v>
      </c>
      <c r="O13" s="4">
        <f>'Altas IAE Act. Emp. Constr.'!O14+'Altas IAE Act. PRof. Constr.'!O14</f>
        <v>9</v>
      </c>
      <c r="P13" s="4">
        <f>'Altas IAE Act. Emp. Constr.'!P14+'Altas IAE Act. PRof. Constr.'!P14</f>
        <v>718</v>
      </c>
      <c r="Q13" s="4">
        <f>'Altas IAE Act. Emp. Constr.'!Q14+'Altas IAE Act. PRof. Constr.'!Q14</f>
        <v>13145</v>
      </c>
      <c r="R13" s="4">
        <f>'Altas IAE Act. Emp. Constr.'!R14+'Altas IAE Act. PRof. Constr.'!R14</f>
        <v>175</v>
      </c>
      <c r="S13" s="4">
        <f>'Altas IAE Act. Emp. Constr.'!S14+'Altas IAE Act. PRof. Constr.'!S14</f>
        <v>450</v>
      </c>
      <c r="T13" s="4">
        <f>'Altas IAE Act. Emp. Constr.'!T14+'Altas IAE Act. PRof. Constr.'!T14</f>
        <v>23840</v>
      </c>
      <c r="U13" s="4">
        <f>'Altas IAE Act. Emp. Constr.'!U14+'Altas IAE Act. PRof. Constr.'!U14</f>
        <v>110377</v>
      </c>
    </row>
    <row r="14" spans="1:21" x14ac:dyDescent="0.2">
      <c r="B14" s="1">
        <v>2008</v>
      </c>
      <c r="C14" s="4">
        <f>'Altas IAE Act. Emp. Constr.'!C15+'Altas IAE Act. PRof. Constr.'!C15</f>
        <v>399</v>
      </c>
      <c r="D14" s="4">
        <f>'Altas IAE Act. Emp. Constr.'!D15+'Altas IAE Act. PRof. Constr.'!D15</f>
        <v>386</v>
      </c>
      <c r="E14" s="4">
        <f>'Altas IAE Act. Emp. Constr.'!E15+'Altas IAE Act. PRof. Constr.'!E15</f>
        <v>41</v>
      </c>
      <c r="F14" s="4">
        <f>'Altas IAE Act. Emp. Constr.'!F15+'Altas IAE Act. PRof. Constr.'!F15</f>
        <v>685</v>
      </c>
      <c r="G14" s="4">
        <f>'Altas IAE Act. Emp. Constr.'!G15+'Altas IAE Act. PRof. Constr.'!G15</f>
        <v>298</v>
      </c>
      <c r="H14" s="4">
        <f>'Altas IAE Act. Emp. Constr.'!H15+'Altas IAE Act. PRof. Constr.'!H15</f>
        <v>64</v>
      </c>
      <c r="I14" s="4">
        <f>'Altas IAE Act. Emp. Constr.'!I15+'Altas IAE Act. PRof. Constr.'!I15</f>
        <v>58</v>
      </c>
      <c r="J14" s="4">
        <f>'Altas IAE Act. Emp. Constr.'!J15+'Altas IAE Act. PRof. Constr.'!J15</f>
        <v>1022</v>
      </c>
      <c r="K14" s="4">
        <f>'Altas IAE Act. Emp. Constr.'!K15+'Altas IAE Act. PRof. Constr.'!K15</f>
        <v>6917</v>
      </c>
      <c r="L14" s="4">
        <f>'Altas IAE Act. Emp. Constr.'!L15+'Altas IAE Act. PRof. Constr.'!L15</f>
        <v>1156</v>
      </c>
      <c r="M14" s="4">
        <f>'Altas IAE Act. Emp. Constr.'!M15+'Altas IAE Act. PRof. Constr.'!M15</f>
        <v>131</v>
      </c>
      <c r="N14" s="4">
        <f>'Altas IAE Act. Emp. Constr.'!N15+'Altas IAE Act. PRof. Constr.'!N15</f>
        <v>399</v>
      </c>
      <c r="O14" s="4">
        <f>'Altas IAE Act. Emp. Constr.'!O15+'Altas IAE Act. PRof. Constr.'!O15</f>
        <v>8</v>
      </c>
      <c r="P14" s="4">
        <f>'Altas IAE Act. Emp. Constr.'!P15+'Altas IAE Act. PRof. Constr.'!P15</f>
        <v>636</v>
      </c>
      <c r="Q14" s="4">
        <f>'Altas IAE Act. Emp. Constr.'!Q15+'Altas IAE Act. PRof. Constr.'!Q15</f>
        <v>12200</v>
      </c>
      <c r="R14" s="4">
        <f>'Altas IAE Act. Emp. Constr.'!R15+'Altas IAE Act. PRof. Constr.'!R15</f>
        <v>153</v>
      </c>
      <c r="S14" s="4">
        <f>'Altas IAE Act. Emp. Constr.'!S15+'Altas IAE Act. PRof. Constr.'!S15</f>
        <v>392</v>
      </c>
      <c r="T14" s="4">
        <f>'Altas IAE Act. Emp. Constr.'!T15+'Altas IAE Act. PRof. Constr.'!T15</f>
        <v>22152</v>
      </c>
      <c r="U14" s="4">
        <f>'Altas IAE Act. Emp. Constr.'!U15+'Altas IAE Act. PRof. Constr.'!U15</f>
        <v>104381</v>
      </c>
    </row>
    <row r="15" spans="1:21" x14ac:dyDescent="0.2">
      <c r="B15" s="1">
        <v>2009</v>
      </c>
      <c r="C15" s="4">
        <f>'Altas IAE Act. Emp. Constr.'!C16+'Altas IAE Act. PRof. Constr.'!C16</f>
        <v>374</v>
      </c>
      <c r="D15" s="4">
        <f>'Altas IAE Act. Emp. Constr.'!D16+'Altas IAE Act. PRof. Constr.'!D16</f>
        <v>360</v>
      </c>
      <c r="E15" s="4">
        <f>'Altas IAE Act. Emp. Constr.'!E16+'Altas IAE Act. PRof. Constr.'!E16</f>
        <v>40</v>
      </c>
      <c r="F15" s="4">
        <f>'Altas IAE Act. Emp. Constr.'!F16+'Altas IAE Act. PRof. Constr.'!F16</f>
        <v>625</v>
      </c>
      <c r="G15" s="4">
        <f>'Altas IAE Act. Emp. Constr.'!G16+'Altas IAE Act. PRof. Constr.'!G16</f>
        <v>262</v>
      </c>
      <c r="H15" s="4">
        <f>'Altas IAE Act. Emp. Constr.'!H16+'Altas IAE Act. PRof. Constr.'!H16</f>
        <v>64</v>
      </c>
      <c r="I15" s="4">
        <f>'Altas IAE Act. Emp. Constr.'!I16+'Altas IAE Act. PRof. Constr.'!I16</f>
        <v>53</v>
      </c>
      <c r="J15" s="4">
        <f>'Altas IAE Act. Emp. Constr.'!J16+'Altas IAE Act. PRof. Constr.'!J16</f>
        <v>904</v>
      </c>
      <c r="K15" s="4">
        <f>'Altas IAE Act. Emp. Constr.'!K16+'Altas IAE Act. PRof. Constr.'!K16</f>
        <v>6665</v>
      </c>
      <c r="L15" s="4">
        <f>'Altas IAE Act. Emp. Constr.'!L16+'Altas IAE Act. PRof. Constr.'!L16</f>
        <v>1034</v>
      </c>
      <c r="M15" s="4">
        <f>'Altas IAE Act. Emp. Constr.'!M16+'Altas IAE Act. PRof. Constr.'!M16</f>
        <v>129</v>
      </c>
      <c r="N15" s="4">
        <f>'Altas IAE Act. Emp. Constr.'!N16+'Altas IAE Act. PRof. Constr.'!N16</f>
        <v>368</v>
      </c>
      <c r="O15" s="4">
        <f>'Altas IAE Act. Emp. Constr.'!O16+'Altas IAE Act. PRof. Constr.'!O16</f>
        <v>3</v>
      </c>
      <c r="P15" s="4">
        <f>'Altas IAE Act. Emp. Constr.'!P16+'Altas IAE Act. PRof. Constr.'!P16</f>
        <v>560</v>
      </c>
      <c r="Q15" s="4">
        <f>'Altas IAE Act. Emp. Constr.'!Q16+'Altas IAE Act. PRof. Constr.'!Q16</f>
        <v>11441</v>
      </c>
      <c r="R15" s="4">
        <f>'Altas IAE Act. Emp. Constr.'!R16+'Altas IAE Act. PRof. Constr.'!R16</f>
        <v>135</v>
      </c>
      <c r="S15" s="4">
        <f>'Altas IAE Act. Emp. Constr.'!S16+'Altas IAE Act. PRof. Constr.'!S16</f>
        <v>358</v>
      </c>
      <c r="T15" s="4">
        <f>'Altas IAE Act. Emp. Constr.'!T16+'Altas IAE Act. PRof. Constr.'!T16</f>
        <v>20657</v>
      </c>
      <c r="U15" s="4">
        <f>'Altas IAE Act. Emp. Constr.'!U16+'Altas IAE Act. PRof. Constr.'!U16</f>
        <v>98600</v>
      </c>
    </row>
    <row r="16" spans="1:21" x14ac:dyDescent="0.2">
      <c r="B16" s="1">
        <v>2010</v>
      </c>
      <c r="C16" s="4">
        <f>'Altas IAE Act. Emp. Constr.'!C17+'Altas IAE Act. PRof. Constr.'!C17</f>
        <v>366</v>
      </c>
      <c r="D16" s="4">
        <f>'Altas IAE Act. Emp. Constr.'!D17+'Altas IAE Act. PRof. Constr.'!D17</f>
        <v>312</v>
      </c>
      <c r="E16" s="4">
        <f>'Altas IAE Act. Emp. Constr.'!E17+'Altas IAE Act. PRof. Constr.'!E17</f>
        <v>34</v>
      </c>
      <c r="F16" s="4">
        <f>'Altas IAE Act. Emp. Constr.'!F17+'Altas IAE Act. PRof. Constr.'!F17</f>
        <v>600</v>
      </c>
      <c r="G16" s="4">
        <f>'Altas IAE Act. Emp. Constr.'!G17+'Altas IAE Act. PRof. Constr.'!G17</f>
        <v>245</v>
      </c>
      <c r="H16" s="4">
        <f>'Altas IAE Act. Emp. Constr.'!H17+'Altas IAE Act. PRof. Constr.'!H17</f>
        <v>57</v>
      </c>
      <c r="I16" s="4">
        <f>'Altas IAE Act. Emp. Constr.'!I17+'Altas IAE Act. PRof. Constr.'!I17</f>
        <v>49</v>
      </c>
      <c r="J16" s="4">
        <f>'Altas IAE Act. Emp. Constr.'!J17+'Altas IAE Act. PRof. Constr.'!J17</f>
        <v>861</v>
      </c>
      <c r="K16" s="4">
        <f>'Altas IAE Act. Emp. Constr.'!K17+'Altas IAE Act. PRof. Constr.'!K17</f>
        <v>6595</v>
      </c>
      <c r="L16" s="4">
        <f>'Altas IAE Act. Emp. Constr.'!L17+'Altas IAE Act. PRof. Constr.'!L17</f>
        <v>998</v>
      </c>
      <c r="M16" s="4">
        <f>'Altas IAE Act. Emp. Constr.'!M17+'Altas IAE Act. PRof. Constr.'!M17</f>
        <v>125</v>
      </c>
      <c r="N16" s="4">
        <f>'Altas IAE Act. Emp. Constr.'!N17+'Altas IAE Act. PRof. Constr.'!N17</f>
        <v>356</v>
      </c>
      <c r="O16" s="4">
        <f>'Altas IAE Act. Emp. Constr.'!O17+'Altas IAE Act. PRof. Constr.'!O17</f>
        <v>2</v>
      </c>
      <c r="P16" s="4">
        <f>'Altas IAE Act. Emp. Constr.'!P17+'Altas IAE Act. PRof. Constr.'!P17</f>
        <v>551</v>
      </c>
      <c r="Q16" s="4">
        <f>'Altas IAE Act. Emp. Constr.'!Q17+'Altas IAE Act. PRof. Constr.'!Q17</f>
        <v>11151</v>
      </c>
      <c r="R16" s="4">
        <f>'Altas IAE Act. Emp. Constr.'!R17+'Altas IAE Act. PRof. Constr.'!R17</f>
        <v>128</v>
      </c>
      <c r="S16" s="4">
        <f>'Altas IAE Act. Emp. Constr.'!S17+'Altas IAE Act. PRof. Constr.'!S17</f>
        <v>344</v>
      </c>
      <c r="T16" s="4">
        <f>'Altas IAE Act. Emp. Constr.'!T17+'Altas IAE Act. PRof. Constr.'!T17</f>
        <v>20011</v>
      </c>
      <c r="U16" s="4">
        <f>'Altas IAE Act. Emp. Constr.'!U17+'Altas IAE Act. PRof. Constr.'!U17</f>
        <v>95325</v>
      </c>
    </row>
    <row r="17" spans="2:21" x14ac:dyDescent="0.2">
      <c r="B17" s="1">
        <v>2011</v>
      </c>
      <c r="C17" s="4">
        <f>'Altas IAE Act. Emp. Constr.'!C18+'Altas IAE Act. PRof. Constr.'!C18</f>
        <v>357</v>
      </c>
      <c r="D17" s="4">
        <f>'Altas IAE Act. Emp. Constr.'!D18+'Altas IAE Act. PRof. Constr.'!D18</f>
        <v>293</v>
      </c>
      <c r="E17" s="4">
        <f>'Altas IAE Act. Emp. Constr.'!E18+'Altas IAE Act. PRof. Constr.'!E18</f>
        <v>31</v>
      </c>
      <c r="F17" s="4">
        <f>'Altas IAE Act. Emp. Constr.'!F18+'Altas IAE Act. PRof. Constr.'!F18</f>
        <v>527</v>
      </c>
      <c r="G17" s="4">
        <f>'Altas IAE Act. Emp. Constr.'!G18+'Altas IAE Act. PRof. Constr.'!G18</f>
        <v>220</v>
      </c>
      <c r="H17" s="4">
        <f>'Altas IAE Act. Emp. Constr.'!H18+'Altas IAE Act. PRof. Constr.'!H18</f>
        <v>58</v>
      </c>
      <c r="I17" s="4">
        <f>'Altas IAE Act. Emp. Constr.'!I18+'Altas IAE Act. PRof. Constr.'!I18</f>
        <v>41</v>
      </c>
      <c r="J17" s="4">
        <f>'Altas IAE Act. Emp. Constr.'!J18+'Altas IAE Act. PRof. Constr.'!J18</f>
        <v>794</v>
      </c>
      <c r="K17" s="4">
        <f>'Altas IAE Act. Emp. Constr.'!K18+'Altas IAE Act. PRof. Constr.'!K18</f>
        <v>6270</v>
      </c>
      <c r="L17" s="4">
        <f>'Altas IAE Act. Emp. Constr.'!L18+'Altas IAE Act. PRof. Constr.'!L18</f>
        <v>946</v>
      </c>
      <c r="M17" s="4">
        <f>'Altas IAE Act. Emp. Constr.'!M18+'Altas IAE Act. PRof. Constr.'!M18</f>
        <v>111</v>
      </c>
      <c r="N17" s="4">
        <f>'Altas IAE Act. Emp. Constr.'!N18+'Altas IAE Act. PRof. Constr.'!N18</f>
        <v>332</v>
      </c>
      <c r="O17" s="4">
        <f>'Altas IAE Act. Emp. Constr.'!O18+'Altas IAE Act. PRof. Constr.'!O18</f>
        <v>2</v>
      </c>
      <c r="P17" s="4">
        <f>'Altas IAE Act. Emp. Constr.'!P18+'Altas IAE Act. PRof. Constr.'!P18</f>
        <v>522</v>
      </c>
      <c r="Q17" s="4">
        <f>'Altas IAE Act. Emp. Constr.'!Q18+'Altas IAE Act. PRof. Constr.'!Q18</f>
        <v>10504</v>
      </c>
      <c r="R17" s="4">
        <f>'Altas IAE Act. Emp. Constr.'!R18+'Altas IAE Act. PRof. Constr.'!R18</f>
        <v>111</v>
      </c>
      <c r="S17" s="4">
        <f>'Altas IAE Act. Emp. Constr.'!S18+'Altas IAE Act. PRof. Constr.'!S18</f>
        <v>328</v>
      </c>
      <c r="T17" s="4">
        <f>'Altas IAE Act. Emp. Constr.'!T18+'Altas IAE Act. PRof. Constr.'!T18</f>
        <v>18786</v>
      </c>
      <c r="U17" s="4">
        <f>'Altas IAE Act. Emp. Constr.'!U18+'Altas IAE Act. PRof. Constr.'!U18</f>
        <v>88756</v>
      </c>
    </row>
    <row r="18" spans="2:21" x14ac:dyDescent="0.2">
      <c r="B18" s="1">
        <v>2012</v>
      </c>
      <c r="C18" s="4">
        <f>'Altas IAE Act. Emp. Constr.'!C19+'Altas IAE Act. PRof. Constr.'!C19</f>
        <v>352</v>
      </c>
      <c r="D18" s="4">
        <f>'Altas IAE Act. Emp. Constr.'!D19+'Altas IAE Act. PRof. Constr.'!D19</f>
        <v>280</v>
      </c>
      <c r="E18" s="4">
        <f>'Altas IAE Act. Emp. Constr.'!E19+'Altas IAE Act. PRof. Constr.'!E19</f>
        <v>24</v>
      </c>
      <c r="F18" s="4">
        <f>'Altas IAE Act. Emp. Constr.'!F19+'Altas IAE Act. PRof. Constr.'!F19</f>
        <v>524</v>
      </c>
      <c r="G18" s="4">
        <f>'Altas IAE Act. Emp. Constr.'!G19+'Altas IAE Act. PRof. Constr.'!G19</f>
        <v>190</v>
      </c>
      <c r="H18" s="4">
        <f>'Altas IAE Act. Emp. Constr.'!H19+'Altas IAE Act. PRof. Constr.'!H19</f>
        <v>49</v>
      </c>
      <c r="I18" s="4">
        <f>'Altas IAE Act. Emp. Constr.'!I19+'Altas IAE Act. PRof. Constr.'!I19</f>
        <v>39</v>
      </c>
      <c r="J18" s="4">
        <f>'Altas IAE Act. Emp. Constr.'!J19+'Altas IAE Act. PRof. Constr.'!J19</f>
        <v>759</v>
      </c>
      <c r="K18" s="4">
        <f>'Altas IAE Act. Emp. Constr.'!K19+'Altas IAE Act. PRof. Constr.'!K19</f>
        <v>6072</v>
      </c>
      <c r="L18" s="4">
        <f>'Altas IAE Act. Emp. Constr.'!L19+'Altas IAE Act. PRof. Constr.'!L19</f>
        <v>947</v>
      </c>
      <c r="M18" s="4">
        <f>'Altas IAE Act. Emp. Constr.'!M19+'Altas IAE Act. PRof. Constr.'!M19</f>
        <v>87</v>
      </c>
      <c r="N18" s="4">
        <f>'Altas IAE Act. Emp. Constr.'!N19+'Altas IAE Act. PRof. Constr.'!N19</f>
        <v>275</v>
      </c>
      <c r="O18" s="4">
        <f>'Altas IAE Act. Emp. Constr.'!O19+'Altas IAE Act. PRof. Constr.'!O19</f>
        <v>0</v>
      </c>
      <c r="P18" s="4">
        <f>'Altas IAE Act. Emp. Constr.'!P19+'Altas IAE Act. PRof. Constr.'!P19</f>
        <v>505</v>
      </c>
      <c r="Q18" s="4">
        <f>'Altas IAE Act. Emp. Constr.'!Q19+'Altas IAE Act. PRof. Constr.'!Q19</f>
        <v>10103</v>
      </c>
      <c r="R18" s="4">
        <f>'Altas IAE Act. Emp. Constr.'!R19+'Altas IAE Act. PRof. Constr.'!R19</f>
        <v>111</v>
      </c>
      <c r="S18" s="4">
        <f>'Altas IAE Act. Emp. Constr.'!S19+'Altas IAE Act. PRof. Constr.'!S19</f>
        <v>298</v>
      </c>
      <c r="T18" s="4">
        <f>'Altas IAE Act. Emp. Constr.'!T19+'Altas IAE Act. PRof. Constr.'!T19</f>
        <v>18075</v>
      </c>
      <c r="U18" s="4">
        <f>'Altas IAE Act. Emp. Constr.'!U19+'Altas IAE Act. PRof. Constr.'!U19</f>
        <v>82037</v>
      </c>
    </row>
    <row r="19" spans="2:21" x14ac:dyDescent="0.2">
      <c r="B19" s="1">
        <v>2013</v>
      </c>
      <c r="C19" s="4">
        <f>'Altas IAE Act. Emp. Constr.'!C20+'Altas IAE Act. PRof. Constr.'!C20</f>
        <v>465</v>
      </c>
      <c r="D19" s="4">
        <f>'Altas IAE Act. Emp. Constr.'!D20+'Altas IAE Act. PRof. Constr.'!D20</f>
        <v>348</v>
      </c>
      <c r="E19" s="4">
        <f>'Altas IAE Act. Emp. Constr.'!E20+'Altas IAE Act. PRof. Constr.'!E20</f>
        <v>29</v>
      </c>
      <c r="F19" s="4">
        <f>'Altas IAE Act. Emp. Constr.'!F20+'Altas IAE Act. PRof. Constr.'!F20</f>
        <v>565</v>
      </c>
      <c r="G19" s="4">
        <f>'Altas IAE Act. Emp. Constr.'!G20+'Altas IAE Act. PRof. Constr.'!G20</f>
        <v>244</v>
      </c>
      <c r="H19" s="4">
        <f>'Altas IAE Act. Emp. Constr.'!H20+'Altas IAE Act. PRof. Constr.'!H20</f>
        <v>45</v>
      </c>
      <c r="I19" s="4">
        <f>'Altas IAE Act. Emp. Constr.'!I20+'Altas IAE Act. PRof. Constr.'!I20</f>
        <v>45</v>
      </c>
      <c r="J19" s="4">
        <f>'Altas IAE Act. Emp. Constr.'!J20+'Altas IAE Act. PRof. Constr.'!J20</f>
        <v>773</v>
      </c>
      <c r="K19" s="4">
        <f>'Altas IAE Act. Emp. Constr.'!K20+'Altas IAE Act. PRof. Constr.'!K20</f>
        <v>5366</v>
      </c>
      <c r="L19" s="4">
        <f>'Altas IAE Act. Emp. Constr.'!L20+'Altas IAE Act. PRof. Constr.'!L20</f>
        <v>1001</v>
      </c>
      <c r="M19" s="4">
        <f>'Altas IAE Act. Emp. Constr.'!M20+'Altas IAE Act. PRof. Constr.'!M20</f>
        <v>113</v>
      </c>
      <c r="N19" s="4">
        <f>'Altas IAE Act. Emp. Constr.'!N20+'Altas IAE Act. PRof. Constr.'!N20</f>
        <v>382</v>
      </c>
      <c r="O19" s="4">
        <f>'Altas IAE Act. Emp. Constr.'!O20+'Altas IAE Act. PRof. Constr.'!O20</f>
        <v>4</v>
      </c>
      <c r="P19" s="4">
        <f>'Altas IAE Act. Emp. Constr.'!P20+'Altas IAE Act. PRof. Constr.'!P20</f>
        <v>552</v>
      </c>
      <c r="Q19" s="4">
        <f>'Altas IAE Act. Emp. Constr.'!Q20+'Altas IAE Act. PRof. Constr.'!Q20</f>
        <v>9932</v>
      </c>
      <c r="R19" s="4">
        <f>'Altas IAE Act. Emp. Constr.'!R20+'Altas IAE Act. PRof. Constr.'!R20</f>
        <v>111</v>
      </c>
      <c r="S19" s="4">
        <f>'Altas IAE Act. Emp. Constr.'!S20+'Altas IAE Act. PRof. Constr.'!S20</f>
        <v>350</v>
      </c>
      <c r="T19" s="4">
        <f>'Altas IAE Act. Emp. Constr.'!T20+'Altas IAE Act. PRof. Constr.'!T20</f>
        <v>17776</v>
      </c>
      <c r="U19" s="4">
        <f>'Altas IAE Act. Emp. Constr.'!U20+'Altas IAE Act. PRof. Constr.'!U20</f>
        <v>79591</v>
      </c>
    </row>
    <row r="20" spans="2:21" x14ac:dyDescent="0.2">
      <c r="B20" s="1">
        <v>2014</v>
      </c>
      <c r="C20" s="4">
        <f>'Altas IAE Act. Emp. Constr.'!C21+'Altas IAE Act. PRof. Constr.'!C21</f>
        <v>478</v>
      </c>
      <c r="D20" s="4">
        <f>'Altas IAE Act. Emp. Constr.'!D21+'Altas IAE Act. PRof. Constr.'!D21</f>
        <v>373</v>
      </c>
      <c r="E20" s="4">
        <f>'Altas IAE Act. Emp. Constr.'!E21+'Altas IAE Act. PRof. Constr.'!E21</f>
        <v>34</v>
      </c>
      <c r="F20" s="4">
        <f>'Altas IAE Act. Emp. Constr.'!F21+'Altas IAE Act. PRof. Constr.'!F21</f>
        <v>566</v>
      </c>
      <c r="G20" s="4">
        <f>'Altas IAE Act. Emp. Constr.'!G21+'Altas IAE Act. PRof. Constr.'!G21</f>
        <v>275</v>
      </c>
      <c r="H20" s="4">
        <f>'Altas IAE Act. Emp. Constr.'!H21+'Altas IAE Act. PRof. Constr.'!H21</f>
        <v>44</v>
      </c>
      <c r="I20" s="4">
        <f>'Altas IAE Act. Emp. Constr.'!I21+'Altas IAE Act. PRof. Constr.'!I21</f>
        <v>49</v>
      </c>
      <c r="J20" s="4">
        <f>'Altas IAE Act. Emp. Constr.'!J21+'Altas IAE Act. PRof. Constr.'!J21</f>
        <v>762</v>
      </c>
      <c r="K20" s="4">
        <f>'Altas IAE Act. Emp. Constr.'!K21+'Altas IAE Act. PRof. Constr.'!K21</f>
        <v>5568</v>
      </c>
      <c r="L20" s="4">
        <f>'Altas IAE Act. Emp. Constr.'!L21+'Altas IAE Act. PRof. Constr.'!L21</f>
        <v>1079</v>
      </c>
      <c r="M20" s="4">
        <f>'Altas IAE Act. Emp. Constr.'!M21+'Altas IAE Act. PRof. Constr.'!M21</f>
        <v>107</v>
      </c>
      <c r="N20" s="4">
        <f>'Altas IAE Act. Emp. Constr.'!N21+'Altas IAE Act. PRof. Constr.'!N21</f>
        <v>434</v>
      </c>
      <c r="O20" s="4">
        <f>'Altas IAE Act. Emp. Constr.'!O21+'Altas IAE Act. PRof. Constr.'!O21</f>
        <v>4</v>
      </c>
      <c r="P20" s="4">
        <f>'Altas IAE Act. Emp. Constr.'!P21+'Altas IAE Act. PRof. Constr.'!P21</f>
        <v>570</v>
      </c>
      <c r="Q20" s="4">
        <f>'Altas IAE Act. Emp. Constr.'!Q21+'Altas IAE Act. PRof. Constr.'!Q21</f>
        <v>10343</v>
      </c>
      <c r="R20" s="4">
        <f>'Altas IAE Act. Emp. Constr.'!R21+'Altas IAE Act. PRof. Constr.'!R21</f>
        <v>111</v>
      </c>
      <c r="S20" s="4">
        <f>'Altas IAE Act. Emp. Constr.'!S21+'Altas IAE Act. PRof. Constr.'!S21</f>
        <v>392</v>
      </c>
      <c r="T20" s="4">
        <f>'Altas IAE Act. Emp. Constr.'!T21+'Altas IAE Act. PRof. Constr.'!T21</f>
        <v>18596</v>
      </c>
      <c r="U20" s="4">
        <f>'Altas IAE Act. Emp. Constr.'!U21+'Altas IAE Act. PRof. Constr.'!U21</f>
        <v>80806</v>
      </c>
    </row>
    <row r="21" spans="2:21" x14ac:dyDescent="0.2">
      <c r="B21" s="1">
        <v>2015</v>
      </c>
      <c r="C21" s="4">
        <f>'Altas IAE Act. Emp. Constr.'!C22+'Altas IAE Act. PRof. Constr.'!C22</f>
        <v>494</v>
      </c>
      <c r="D21" s="4">
        <f>'Altas IAE Act. Emp. Constr.'!D22+'Altas IAE Act. PRof. Constr.'!D22</f>
        <v>403</v>
      </c>
      <c r="E21" s="4">
        <f>'Altas IAE Act. Emp. Constr.'!E22+'Altas IAE Act. PRof. Constr.'!E22</f>
        <v>33</v>
      </c>
      <c r="F21" s="4">
        <f>'Altas IAE Act. Emp. Constr.'!F22+'Altas IAE Act. PRof. Constr.'!F22</f>
        <v>600</v>
      </c>
      <c r="G21" s="4">
        <f>'Altas IAE Act. Emp. Constr.'!G22+'Altas IAE Act. PRof. Constr.'!G22</f>
        <v>300</v>
      </c>
      <c r="H21" s="4">
        <f>'Altas IAE Act. Emp. Constr.'!H22+'Altas IAE Act. PRof. Constr.'!H22</f>
        <v>50</v>
      </c>
      <c r="I21" s="4">
        <f>'Altas IAE Act. Emp. Constr.'!I22+'Altas IAE Act. PRof. Constr.'!I22</f>
        <v>55</v>
      </c>
      <c r="J21" s="4">
        <f>'Altas IAE Act. Emp. Constr.'!J22+'Altas IAE Act. PRof. Constr.'!J22</f>
        <v>813</v>
      </c>
      <c r="K21" s="4">
        <f>'Altas IAE Act. Emp. Constr.'!K22+'Altas IAE Act. PRof. Constr.'!K22</f>
        <v>5842</v>
      </c>
      <c r="L21" s="4">
        <f>'Altas IAE Act. Emp. Constr.'!L22+'Altas IAE Act. PRof. Constr.'!L22</f>
        <v>1155</v>
      </c>
      <c r="M21" s="4">
        <f>'Altas IAE Act. Emp. Constr.'!M22+'Altas IAE Act. PRof. Constr.'!M22</f>
        <v>117</v>
      </c>
      <c r="N21" s="4">
        <f>'Altas IAE Act. Emp. Constr.'!N22+'Altas IAE Act. PRof. Constr.'!N22</f>
        <v>455</v>
      </c>
      <c r="O21" s="4">
        <f>'Altas IAE Act. Emp. Constr.'!O22+'Altas IAE Act. PRof. Constr.'!O22</f>
        <v>8</v>
      </c>
      <c r="P21" s="4">
        <f>'Altas IAE Act. Emp. Constr.'!P22+'Altas IAE Act. PRof. Constr.'!P22</f>
        <v>596</v>
      </c>
      <c r="Q21" s="4">
        <f>'Altas IAE Act. Emp. Constr.'!Q22+'Altas IAE Act. PRof. Constr.'!Q22</f>
        <v>10921</v>
      </c>
      <c r="R21" s="4">
        <f>'Altas IAE Act. Emp. Constr.'!R22+'Altas IAE Act. PRof. Constr.'!R22</f>
        <v>132</v>
      </c>
      <c r="S21" s="4">
        <f>'Altas IAE Act. Emp. Constr.'!S22+'Altas IAE Act. PRof. Constr.'!S22</f>
        <v>430</v>
      </c>
      <c r="T21" s="4">
        <f>'Altas IAE Act. Emp. Constr.'!T22+'Altas IAE Act. PRof. Constr.'!T22</f>
        <v>19652</v>
      </c>
      <c r="U21" s="4">
        <f>'Altas IAE Act. Emp. Constr.'!U22+'Altas IAE Act. PRof. Constr.'!U22</f>
        <v>83053</v>
      </c>
    </row>
    <row r="22" spans="2:21" x14ac:dyDescent="0.2">
      <c r="B22" s="1">
        <v>2016</v>
      </c>
      <c r="C22" s="4">
        <f>'Altas IAE Act. Emp. Constr.'!C23+'Altas IAE Act. PRof. Constr.'!C23</f>
        <v>496</v>
      </c>
      <c r="D22" s="4">
        <f>'Altas IAE Act. Emp. Constr.'!D23+'Altas IAE Act. PRof. Constr.'!D23</f>
        <v>413</v>
      </c>
      <c r="E22" s="4">
        <f>'Altas IAE Act. Emp. Constr.'!E23+'Altas IAE Act. PRof. Constr.'!E23</f>
        <v>39</v>
      </c>
      <c r="F22" s="4">
        <f>'Altas IAE Act. Emp. Constr.'!F23+'Altas IAE Act. PRof. Constr.'!F23</f>
        <v>611</v>
      </c>
      <c r="G22" s="4">
        <f>'Altas IAE Act. Emp. Constr.'!G23+'Altas IAE Act. PRof. Constr.'!G23</f>
        <v>300</v>
      </c>
      <c r="H22" s="4">
        <f>'Altas IAE Act. Emp. Constr.'!H23+'Altas IAE Act. PRof. Constr.'!H23</f>
        <v>44</v>
      </c>
      <c r="I22" s="4">
        <f>'Altas IAE Act. Emp. Constr.'!I23+'Altas IAE Act. PRof. Constr.'!I23</f>
        <v>52</v>
      </c>
      <c r="J22" s="4">
        <f>'Altas IAE Act. Emp. Constr.'!J23+'Altas IAE Act. PRof. Constr.'!J23</f>
        <v>835</v>
      </c>
      <c r="K22" s="4">
        <f>'Altas IAE Act. Emp. Constr.'!K23+'Altas IAE Act. PRof. Constr.'!K23</f>
        <v>6075</v>
      </c>
      <c r="L22" s="4">
        <f>'Altas IAE Act. Emp. Constr.'!L23+'Altas IAE Act. PRof. Constr.'!L23</f>
        <v>1207</v>
      </c>
      <c r="M22" s="4">
        <f>'Altas IAE Act. Emp. Constr.'!M23+'Altas IAE Act. PRof. Constr.'!M23</f>
        <v>113</v>
      </c>
      <c r="N22" s="4">
        <f>'Altas IAE Act. Emp. Constr.'!N23+'Altas IAE Act. PRof. Constr.'!N23</f>
        <v>472</v>
      </c>
      <c r="O22" s="4">
        <f>'Altas IAE Act. Emp. Constr.'!O23+'Altas IAE Act. PRof. Constr.'!O23</f>
        <v>7</v>
      </c>
      <c r="P22" s="4">
        <f>'Altas IAE Act. Emp. Constr.'!P23+'Altas IAE Act. PRof. Constr.'!P23</f>
        <v>598</v>
      </c>
      <c r="Q22" s="4">
        <f>'Altas IAE Act. Emp. Constr.'!Q23+'Altas IAE Act. PRof. Constr.'!Q23</f>
        <v>11194</v>
      </c>
      <c r="R22" s="4">
        <f>'Altas IAE Act. Emp. Constr.'!R23+'Altas IAE Act. PRof. Constr.'!R23</f>
        <v>137</v>
      </c>
      <c r="S22" s="4">
        <f>'Altas IAE Act. Emp. Constr.'!S23+'Altas IAE Act. PRof. Constr.'!S23</f>
        <v>470</v>
      </c>
      <c r="T22" s="4">
        <f>'Altas IAE Act. Emp. Constr.'!T23+'Altas IAE Act. PRof. Constr.'!T23</f>
        <v>20298</v>
      </c>
      <c r="U22" s="4">
        <f>'Altas IAE Act. Emp. Constr.'!U23+'Altas IAE Act. PRof. Constr.'!U23</f>
        <v>84528</v>
      </c>
    </row>
    <row r="23" spans="2:21" x14ac:dyDescent="0.2">
      <c r="B23" s="34">
        <v>2017</v>
      </c>
      <c r="C23" s="4">
        <f>'Altas IAE Act. Emp. Constr.'!C24+'Altas IAE Act. PRof. Constr.'!C24</f>
        <v>506</v>
      </c>
      <c r="D23" s="4">
        <f>'Altas IAE Act. Emp. Constr.'!D24+'Altas IAE Act. PRof. Constr.'!D24</f>
        <v>433</v>
      </c>
      <c r="E23" s="4">
        <f>'Altas IAE Act. Emp. Constr.'!E24+'Altas IAE Act. PRof. Constr.'!E24</f>
        <v>45</v>
      </c>
      <c r="F23" s="4">
        <f>'Altas IAE Act. Emp. Constr.'!F24+'Altas IAE Act. PRof. Constr.'!F24</f>
        <v>631</v>
      </c>
      <c r="G23" s="4">
        <f>'Altas IAE Act. Emp. Constr.'!G24+'Altas IAE Act. PRof. Constr.'!G24</f>
        <v>326</v>
      </c>
      <c r="H23" s="4">
        <f>'Altas IAE Act. Emp. Constr.'!H24+'Altas IAE Act. PRof. Constr.'!H24</f>
        <v>45</v>
      </c>
      <c r="I23" s="4">
        <f>'Altas IAE Act. Emp. Constr.'!I24+'Altas IAE Act. PRof. Constr.'!I24</f>
        <v>54</v>
      </c>
      <c r="J23" s="4">
        <f>'Altas IAE Act. Emp. Constr.'!J24+'Altas IAE Act. PRof. Constr.'!J24</f>
        <v>876</v>
      </c>
      <c r="K23" s="4">
        <f>'Altas IAE Act. Emp. Constr.'!K24+'Altas IAE Act. PRof. Constr.'!K24</f>
        <v>6141</v>
      </c>
      <c r="L23" s="4">
        <f>'Altas IAE Act. Emp. Constr.'!L24+'Altas IAE Act. PRof. Constr.'!L24</f>
        <v>1302</v>
      </c>
      <c r="M23" s="4">
        <f>'Altas IAE Act. Emp. Constr.'!M24+'Altas IAE Act. PRof. Constr.'!M24</f>
        <v>127</v>
      </c>
      <c r="N23" s="4">
        <f>'Altas IAE Act. Emp. Constr.'!N24+'Altas IAE Act. PRof. Constr.'!N24</f>
        <v>475</v>
      </c>
      <c r="O23" s="4">
        <f>'Altas IAE Act. Emp. Constr.'!O24+'Altas IAE Act. PRof. Constr.'!O24</f>
        <v>8</v>
      </c>
      <c r="P23" s="4">
        <f>'Altas IAE Act. Emp. Constr.'!P24+'Altas IAE Act. PRof. Constr.'!P24</f>
        <v>586</v>
      </c>
      <c r="Q23" s="4">
        <f>'Altas IAE Act. Emp. Constr.'!Q24+'Altas IAE Act. PRof. Constr.'!Q24</f>
        <v>11461</v>
      </c>
      <c r="R23" s="4">
        <f>'Altas IAE Act. Emp. Constr.'!R24+'Altas IAE Act. PRof. Constr.'!R24</f>
        <v>138</v>
      </c>
      <c r="S23" s="4">
        <f>'Altas IAE Act. Emp. Constr.'!S24+'Altas IAE Act. PRof. Constr.'!S24</f>
        <v>474</v>
      </c>
      <c r="T23" s="4">
        <f>'Altas IAE Act. Emp. Constr.'!T24+'Altas IAE Act. PRof. Constr.'!T24</f>
        <v>20870</v>
      </c>
      <c r="U23" s="4">
        <f>'Altas IAE Act. Emp. Constr.'!U24+'Altas IAE Act. PRof. Constr.'!U24</f>
        <v>85726</v>
      </c>
    </row>
    <row r="24" spans="2:21" x14ac:dyDescent="0.2">
      <c r="B24" s="34">
        <v>2018</v>
      </c>
      <c r="C24" s="4">
        <f>'Altas IAE Act. Emp. Constr.'!C25+'Altas IAE Act. PRof. Constr.'!C25</f>
        <v>588</v>
      </c>
      <c r="D24" s="4">
        <f>'Altas IAE Act. Emp. Constr.'!D25+'Altas IAE Act. PRof. Constr.'!D25</f>
        <v>469</v>
      </c>
      <c r="E24" s="4">
        <f>'Altas IAE Act. Emp. Constr.'!E25+'Altas IAE Act. PRof. Constr.'!E25</f>
        <v>45</v>
      </c>
      <c r="F24" s="4">
        <f>'Altas IAE Act. Emp. Constr.'!F25+'Altas IAE Act. PRof. Constr.'!F25</f>
        <v>735</v>
      </c>
      <c r="G24" s="4">
        <f>'Altas IAE Act. Emp. Constr.'!G25+'Altas IAE Act. PRof. Constr.'!G25</f>
        <v>336</v>
      </c>
      <c r="H24" s="4">
        <f>'Altas IAE Act. Emp. Constr.'!H25+'Altas IAE Act. PRof. Constr.'!H25</f>
        <v>61</v>
      </c>
      <c r="I24" s="4">
        <f>'Altas IAE Act. Emp. Constr.'!I25+'Altas IAE Act. PRof. Constr.'!I25</f>
        <v>61</v>
      </c>
      <c r="J24" s="4">
        <f>'Altas IAE Act. Emp. Constr.'!J25+'Altas IAE Act. PRof. Constr.'!J25</f>
        <v>929</v>
      </c>
      <c r="K24" s="4">
        <f>'Altas IAE Act. Emp. Constr.'!K25+'Altas IAE Act. PRof. Constr.'!K25</f>
        <v>6209</v>
      </c>
      <c r="L24" s="4">
        <f>'Altas IAE Act. Emp. Constr.'!L25+'Altas IAE Act. PRof. Constr.'!L25</f>
        <v>1408</v>
      </c>
      <c r="M24" s="4">
        <f>'Altas IAE Act. Emp. Constr.'!M25+'Altas IAE Act. PRof. Constr.'!M25</f>
        <v>131</v>
      </c>
      <c r="N24" s="4">
        <f>'Altas IAE Act. Emp. Constr.'!N25+'Altas IAE Act. PRof. Constr.'!N25</f>
        <v>489</v>
      </c>
      <c r="O24" s="4">
        <f>'Altas IAE Act. Emp. Constr.'!O25+'Altas IAE Act. PRof. Constr.'!O25</f>
        <v>9</v>
      </c>
      <c r="P24" s="4">
        <f>'Altas IAE Act. Emp. Constr.'!P25+'Altas IAE Act. PRof. Constr.'!P25</f>
        <v>598</v>
      </c>
      <c r="Q24" s="4">
        <f>'Altas IAE Act. Emp. Constr.'!Q25+'Altas IAE Act. PRof. Constr.'!Q25</f>
        <v>12068</v>
      </c>
      <c r="R24" s="4">
        <f>'Altas IAE Act. Emp. Constr.'!R25+'Altas IAE Act. PRof. Constr.'!R25</f>
        <v>152</v>
      </c>
      <c r="S24" s="4">
        <f>'Altas IAE Act. Emp. Constr.'!S25+'Altas IAE Act. PRof. Constr.'!S25</f>
        <v>515</v>
      </c>
      <c r="T24" s="4">
        <f>'Altas IAE Act. Emp. Constr.'!T25+'Altas IAE Act. PRof. Constr.'!T25</f>
        <v>21910</v>
      </c>
      <c r="U24" s="4">
        <f>'Altas IAE Act. Emp. Constr.'!U25+'Altas IAE Act. PRof. Constr.'!U25</f>
        <v>88948</v>
      </c>
    </row>
    <row r="25" spans="2:21" x14ac:dyDescent="0.2">
      <c r="B25" s="34">
        <v>2019</v>
      </c>
      <c r="C25" s="4">
        <f>'Altas IAE Act. Emp. Constr.'!C26+'Altas IAE Act. PRof. Constr.'!C26</f>
        <v>592</v>
      </c>
      <c r="D25" s="4">
        <f>'Altas IAE Act. Emp. Constr.'!D26+'Altas IAE Act. PRof. Constr.'!D26</f>
        <v>489</v>
      </c>
      <c r="E25" s="4">
        <f>'Altas IAE Act. Emp. Constr.'!E26+'Altas IAE Act. PRof. Constr.'!E26</f>
        <v>43</v>
      </c>
      <c r="F25" s="4">
        <f>'Altas IAE Act. Emp. Constr.'!F26+'Altas IAE Act. PRof. Constr.'!F26</f>
        <v>801</v>
      </c>
      <c r="G25" s="4">
        <f>'Altas IAE Act. Emp. Constr.'!G26+'Altas IAE Act. PRof. Constr.'!G26</f>
        <v>330</v>
      </c>
      <c r="H25" s="4">
        <f>'Altas IAE Act. Emp. Constr.'!H26+'Altas IAE Act. PRof. Constr.'!H26</f>
        <v>54</v>
      </c>
      <c r="I25" s="4">
        <f>'Altas IAE Act. Emp. Constr.'!I26+'Altas IAE Act. PRof. Constr.'!I26</f>
        <v>64</v>
      </c>
      <c r="J25" s="4">
        <f>'Altas IAE Act. Emp. Constr.'!J26+'Altas IAE Act. PRof. Constr.'!J26</f>
        <v>967</v>
      </c>
      <c r="K25" s="4">
        <f>'Altas IAE Act. Emp. Constr.'!K26+'Altas IAE Act. PRof. Constr.'!K26</f>
        <v>6202</v>
      </c>
      <c r="L25" s="4">
        <f>'Altas IAE Act. Emp. Constr.'!L26+'Altas IAE Act. PRof. Constr.'!L26</f>
        <v>1592</v>
      </c>
      <c r="M25" s="4">
        <f>'Altas IAE Act. Emp. Constr.'!M26+'Altas IAE Act. PRof. Constr.'!M26</f>
        <v>141</v>
      </c>
      <c r="N25" s="4">
        <f>'Altas IAE Act. Emp. Constr.'!N26+'Altas IAE Act. PRof. Constr.'!N26</f>
        <v>492</v>
      </c>
      <c r="O25" s="4">
        <f>'Altas IAE Act. Emp. Constr.'!O26+'Altas IAE Act. PRof. Constr.'!O26</f>
        <v>8</v>
      </c>
      <c r="P25" s="4">
        <f>'Altas IAE Act. Emp. Constr.'!P26+'Altas IAE Act. PRof. Constr.'!P26</f>
        <v>633</v>
      </c>
      <c r="Q25" s="4">
        <f>'Altas IAE Act. Emp. Constr.'!Q26+'Altas IAE Act. PRof. Constr.'!Q26</f>
        <v>12408</v>
      </c>
      <c r="R25" s="4">
        <f>'Altas IAE Act. Emp. Constr.'!R26+'Altas IAE Act. PRof. Constr.'!R26</f>
        <v>157</v>
      </c>
      <c r="S25" s="4">
        <f>'Altas IAE Act. Emp. Constr.'!S26+'Altas IAE Act. PRof. Constr.'!S26</f>
        <v>503</v>
      </c>
      <c r="T25" s="4">
        <f>'Altas IAE Act. Emp. Constr.'!T26+'Altas IAE Act. PRof. Constr.'!T26</f>
        <v>22314</v>
      </c>
      <c r="U25" s="4">
        <f>'Altas IAE Act. Emp. Constr.'!U26+'Altas IAE Act. PRof. Constr.'!U26</f>
        <v>90151</v>
      </c>
    </row>
  </sheetData>
  <phoneticPr fontId="1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baseColWidth="10" defaultColWidth="11.42578125" defaultRowHeight="12.75" x14ac:dyDescent="0.2"/>
  <cols>
    <col min="1" max="1" width="25.140625" customWidth="1"/>
  </cols>
  <sheetData>
    <row r="1" spans="1:23" ht="25.5" x14ac:dyDescent="0.2">
      <c r="A1" s="6" t="s">
        <v>35</v>
      </c>
    </row>
    <row r="2" spans="1:23" ht="25.5" x14ac:dyDescent="0.2">
      <c r="A2" s="6" t="s">
        <v>32</v>
      </c>
    </row>
    <row r="3" spans="1:23" ht="38.25" x14ac:dyDescent="0.2">
      <c r="A3" s="7" t="s">
        <v>2</v>
      </c>
    </row>
    <row r="5" spans="1:23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3" x14ac:dyDescent="0.2">
      <c r="B6" s="1">
        <v>2000</v>
      </c>
      <c r="C6" s="4">
        <f>'Altas IAE Act. Prof. Comercio'!C7+'Altas IAE Act. Emp. Comercio'!C7</f>
        <v>673</v>
      </c>
      <c r="D6" s="4">
        <f>'Altas IAE Act. Prof. Comercio'!D7+'Altas IAE Act. Emp. Comercio'!D7</f>
        <v>575</v>
      </c>
      <c r="E6" s="4">
        <f>'Altas IAE Act. Prof. Comercio'!E7+'Altas IAE Act. Emp. Comercio'!E7</f>
        <v>67</v>
      </c>
      <c r="F6" s="4">
        <f>'Altas IAE Act. Prof. Comercio'!F7+'Altas IAE Act. Emp. Comercio'!F7</f>
        <v>2061</v>
      </c>
      <c r="G6" s="4">
        <f>'Altas IAE Act. Prof. Comercio'!G7+'Altas IAE Act. Emp. Comercio'!G7</f>
        <v>415</v>
      </c>
      <c r="H6" s="4">
        <f>'Altas IAE Act. Prof. Comercio'!H7+'Altas IAE Act. Emp. Comercio'!H7</f>
        <v>80</v>
      </c>
      <c r="I6" s="4">
        <f>'Altas IAE Act. Prof. Comercio'!I7+'Altas IAE Act. Emp. Comercio'!I7</f>
        <v>89</v>
      </c>
      <c r="J6" s="4">
        <f>'Altas IAE Act. Prof. Comercio'!J7+'Altas IAE Act. Emp. Comercio'!J7</f>
        <v>3456</v>
      </c>
      <c r="K6" s="5">
        <f>'Altas IAE Act. Prof. Comercio'!K7+'Altas IAE Act. Emp. Comercio'!K7</f>
        <v>16346</v>
      </c>
      <c r="L6" s="4">
        <f>'Altas IAE Act. Prof. Comercio'!L7+'Altas IAE Act. Emp. Comercio'!L7</f>
        <v>1788</v>
      </c>
      <c r="M6" s="4">
        <f>'Altas IAE Act. Prof. Comercio'!M7+'Altas IAE Act. Emp. Comercio'!M7</f>
        <v>191</v>
      </c>
      <c r="N6" s="4">
        <f>'Altas IAE Act. Prof. Comercio'!N7+'Altas IAE Act. Emp. Comercio'!N7</f>
        <v>666</v>
      </c>
      <c r="O6" s="4">
        <f>'Altas IAE Act. Prof. Comercio'!O7+'Altas IAE Act. Emp. Comercio'!O7</f>
        <v>11</v>
      </c>
      <c r="P6" s="4">
        <f>'Altas IAE Act. Prof. Comercio'!P7+'Altas IAE Act. Emp. Comercio'!P7</f>
        <v>2769</v>
      </c>
      <c r="Q6" s="5">
        <f>'Altas IAE Act. Prof. Comercio'!Q7+'Altas IAE Act. Emp. Comercio'!Q7</f>
        <v>29187</v>
      </c>
      <c r="R6" s="4">
        <f>'Altas IAE Act. Prof. Comercio'!R7+'Altas IAE Act. Emp. Comercio'!R7</f>
        <v>344</v>
      </c>
      <c r="S6" s="4">
        <f>'Altas IAE Act. Prof. Comercio'!S7+'Altas IAE Act. Emp. Comercio'!S7</f>
        <v>479</v>
      </c>
      <c r="T6" s="5">
        <f>'Altas IAE Act. Prof. Comercio'!T7+'Altas IAE Act. Emp. Comercio'!T7</f>
        <v>49476</v>
      </c>
      <c r="U6" s="5">
        <f>'Altas IAE Act. Prof. Comercio'!U7+'Altas IAE Act. Emp. Comercio'!U7</f>
        <v>259962</v>
      </c>
      <c r="W6" s="4"/>
    </row>
    <row r="7" spans="1:23" x14ac:dyDescent="0.2">
      <c r="B7" s="1">
        <v>2001</v>
      </c>
      <c r="C7" s="4">
        <f>'Altas IAE Act. Prof. Comercio'!C8+'Altas IAE Act. Emp. Comercio'!C8</f>
        <v>717</v>
      </c>
      <c r="D7" s="4">
        <f>'Altas IAE Act. Prof. Comercio'!D8+'Altas IAE Act. Emp. Comercio'!D8</f>
        <v>578</v>
      </c>
      <c r="E7" s="4">
        <f>'Altas IAE Act. Prof. Comercio'!E8+'Altas IAE Act. Emp. Comercio'!E8</f>
        <v>61</v>
      </c>
      <c r="F7" s="4">
        <f>'Altas IAE Act. Prof. Comercio'!F8+'Altas IAE Act. Emp. Comercio'!F8</f>
        <v>2127</v>
      </c>
      <c r="G7" s="4">
        <f>'Altas IAE Act. Prof. Comercio'!G8+'Altas IAE Act. Emp. Comercio'!G8</f>
        <v>399</v>
      </c>
      <c r="H7" s="4">
        <f>'Altas IAE Act. Prof. Comercio'!H8+'Altas IAE Act. Emp. Comercio'!H8</f>
        <v>77</v>
      </c>
      <c r="I7" s="4">
        <f>'Altas IAE Act. Prof. Comercio'!I8+'Altas IAE Act. Emp. Comercio'!I8</f>
        <v>88</v>
      </c>
      <c r="J7" s="4">
        <f>'Altas IAE Act. Prof. Comercio'!J8+'Altas IAE Act. Emp. Comercio'!J8</f>
        <v>3492</v>
      </c>
      <c r="K7" s="5">
        <f>'Altas IAE Act. Prof. Comercio'!K8+'Altas IAE Act. Emp. Comercio'!K8</f>
        <v>16083</v>
      </c>
      <c r="L7" s="4">
        <f>'Altas IAE Act. Prof. Comercio'!L8+'Altas IAE Act. Emp. Comercio'!L8</f>
        <v>1858</v>
      </c>
      <c r="M7" s="4">
        <f>'Altas IAE Act. Prof. Comercio'!M8+'Altas IAE Act. Emp. Comercio'!M8</f>
        <v>200</v>
      </c>
      <c r="N7" s="4">
        <f>'Altas IAE Act. Prof. Comercio'!N8+'Altas IAE Act. Emp. Comercio'!N8</f>
        <v>663</v>
      </c>
      <c r="O7" s="4">
        <f>'Altas IAE Act. Prof. Comercio'!O8+'Altas IAE Act. Emp. Comercio'!O8</f>
        <v>9</v>
      </c>
      <c r="P7" s="4">
        <f>'Altas IAE Act. Prof. Comercio'!P8+'Altas IAE Act. Emp. Comercio'!P8</f>
        <v>2866</v>
      </c>
      <c r="Q7" s="5">
        <f>'Altas IAE Act. Prof. Comercio'!Q8+'Altas IAE Act. Emp. Comercio'!Q8</f>
        <v>29218</v>
      </c>
      <c r="R7" s="4">
        <f>'Altas IAE Act. Prof. Comercio'!R8+'Altas IAE Act. Emp. Comercio'!R8</f>
        <v>346</v>
      </c>
      <c r="S7" s="4">
        <f>'Altas IAE Act. Prof. Comercio'!S8+'Altas IAE Act. Emp. Comercio'!S8</f>
        <v>469</v>
      </c>
      <c r="T7" s="5">
        <f>'Altas IAE Act. Prof. Comercio'!T8+'Altas IAE Act. Emp. Comercio'!T8</f>
        <v>49342</v>
      </c>
      <c r="U7" s="5">
        <f>'Altas IAE Act. Prof. Comercio'!U8+'Altas IAE Act. Emp. Comercio'!U8</f>
        <v>256471</v>
      </c>
      <c r="W7" s="4"/>
    </row>
    <row r="8" spans="1:23" x14ac:dyDescent="0.2">
      <c r="B8" s="1">
        <v>2002</v>
      </c>
      <c r="C8" s="4">
        <f>'Altas IAE Act. Prof. Comercio'!C9+'Altas IAE Act. Emp. Comercio'!C9</f>
        <v>729</v>
      </c>
      <c r="D8" s="4">
        <f>'Altas IAE Act. Prof. Comercio'!D9+'Altas IAE Act. Emp. Comercio'!D9</f>
        <v>624</v>
      </c>
      <c r="E8" s="4">
        <f>'Altas IAE Act. Prof. Comercio'!E9+'Altas IAE Act. Emp. Comercio'!E9</f>
        <v>66</v>
      </c>
      <c r="F8" s="4">
        <f>'Altas IAE Act. Prof. Comercio'!F9+'Altas IAE Act. Emp. Comercio'!F9</f>
        <v>2263</v>
      </c>
      <c r="G8" s="4">
        <f>'Altas IAE Act. Prof. Comercio'!G9+'Altas IAE Act. Emp. Comercio'!G9</f>
        <v>415</v>
      </c>
      <c r="H8" s="4">
        <f>'Altas IAE Act. Prof. Comercio'!H9+'Altas IAE Act. Emp. Comercio'!H9</f>
        <v>92</v>
      </c>
      <c r="I8" s="4">
        <f>'Altas IAE Act. Prof. Comercio'!I9+'Altas IAE Act. Emp. Comercio'!I9</f>
        <v>93</v>
      </c>
      <c r="J8" s="4">
        <f>'Altas IAE Act. Prof. Comercio'!J9+'Altas IAE Act. Emp. Comercio'!J9</f>
        <v>3648</v>
      </c>
      <c r="K8" s="5">
        <f>'Altas IAE Act. Prof. Comercio'!K9+'Altas IAE Act. Emp. Comercio'!K9</f>
        <v>16582</v>
      </c>
      <c r="L8" s="4">
        <f>'Altas IAE Act. Prof. Comercio'!L9+'Altas IAE Act. Emp. Comercio'!L9</f>
        <v>2043</v>
      </c>
      <c r="M8" s="4">
        <f>'Altas IAE Act. Prof. Comercio'!M9+'Altas IAE Act. Emp. Comercio'!M9</f>
        <v>206</v>
      </c>
      <c r="N8" s="4">
        <f>'Altas IAE Act. Prof. Comercio'!N9+'Altas IAE Act. Emp. Comercio'!N9</f>
        <v>779</v>
      </c>
      <c r="O8" s="4">
        <f>'Altas IAE Act. Prof. Comercio'!O9+'Altas IAE Act. Emp. Comercio'!O9</f>
        <v>9</v>
      </c>
      <c r="P8" s="4">
        <f>'Altas IAE Act. Prof. Comercio'!P9+'Altas IAE Act. Emp. Comercio'!P9</f>
        <v>3008</v>
      </c>
      <c r="Q8" s="5">
        <f>'Altas IAE Act. Prof. Comercio'!Q9+'Altas IAE Act. Emp. Comercio'!Q9</f>
        <v>30557</v>
      </c>
      <c r="R8" s="4">
        <f>'Altas IAE Act. Prof. Comercio'!R9+'Altas IAE Act. Emp. Comercio'!R9</f>
        <v>368</v>
      </c>
      <c r="S8" s="4">
        <f>'Altas IAE Act. Prof. Comercio'!S9+'Altas IAE Act. Emp. Comercio'!S9</f>
        <v>499</v>
      </c>
      <c r="T8" s="5">
        <f>'Altas IAE Act. Prof. Comercio'!T9+'Altas IAE Act. Emp. Comercio'!T9</f>
        <v>51857</v>
      </c>
      <c r="U8" s="5">
        <f>'Altas IAE Act. Prof. Comercio'!U9+'Altas IAE Act. Emp. Comercio'!U9</f>
        <v>254607</v>
      </c>
      <c r="W8" s="4"/>
    </row>
    <row r="9" spans="1:23" x14ac:dyDescent="0.2">
      <c r="B9" s="1">
        <v>2003</v>
      </c>
      <c r="C9" s="4">
        <f>'Altas IAE Act. Prof. Comercio'!C10+'Altas IAE Act. Emp. Comercio'!C10</f>
        <v>819</v>
      </c>
      <c r="D9" s="4">
        <f>'Altas IAE Act. Prof. Comercio'!D10+'Altas IAE Act. Emp. Comercio'!D10</f>
        <v>677</v>
      </c>
      <c r="E9" s="4">
        <f>'Altas IAE Act. Prof. Comercio'!E10+'Altas IAE Act. Emp. Comercio'!E10</f>
        <v>72</v>
      </c>
      <c r="F9" s="4">
        <f>'Altas IAE Act. Prof. Comercio'!F10+'Altas IAE Act. Emp. Comercio'!F10</f>
        <v>2545</v>
      </c>
      <c r="G9" s="4">
        <f>'Altas IAE Act. Prof. Comercio'!G10+'Altas IAE Act. Emp. Comercio'!G10</f>
        <v>463</v>
      </c>
      <c r="H9" s="4">
        <f>'Altas IAE Act. Prof. Comercio'!H10+'Altas IAE Act. Emp. Comercio'!H10</f>
        <v>90</v>
      </c>
      <c r="I9" s="4">
        <f>'Altas IAE Act. Prof. Comercio'!I10+'Altas IAE Act. Emp. Comercio'!I10</f>
        <v>102</v>
      </c>
      <c r="J9" s="4">
        <f>'Altas IAE Act. Prof. Comercio'!J10+'Altas IAE Act. Emp. Comercio'!J10</f>
        <v>4018</v>
      </c>
      <c r="K9" s="5">
        <f>'Altas IAE Act. Prof. Comercio'!K10+'Altas IAE Act. Emp. Comercio'!K10</f>
        <v>18549</v>
      </c>
      <c r="L9" s="4">
        <f>'Altas IAE Act. Prof. Comercio'!L10+'Altas IAE Act. Emp. Comercio'!L10</f>
        <v>2291</v>
      </c>
      <c r="M9" s="4">
        <f>'Altas IAE Act. Prof. Comercio'!M10+'Altas IAE Act. Emp. Comercio'!M10</f>
        <v>225</v>
      </c>
      <c r="N9" s="4">
        <f>'Altas IAE Act. Prof. Comercio'!N10+'Altas IAE Act. Emp. Comercio'!N10</f>
        <v>882</v>
      </c>
      <c r="O9" s="4">
        <f>'Altas IAE Act. Prof. Comercio'!O10+'Altas IAE Act. Emp. Comercio'!O10</f>
        <v>10</v>
      </c>
      <c r="P9" s="4">
        <f>'Altas IAE Act. Prof. Comercio'!P10+'Altas IAE Act. Emp. Comercio'!P10</f>
        <v>3332</v>
      </c>
      <c r="Q9" s="5">
        <f>'Altas IAE Act. Prof. Comercio'!Q10+'Altas IAE Act. Emp. Comercio'!Q10</f>
        <v>34075</v>
      </c>
      <c r="R9" s="4">
        <f>'Altas IAE Act. Prof. Comercio'!R10+'Altas IAE Act. Emp. Comercio'!R10</f>
        <v>381</v>
      </c>
      <c r="S9" s="4">
        <f>'Altas IAE Act. Prof. Comercio'!S10+'Altas IAE Act. Emp. Comercio'!S10</f>
        <v>546</v>
      </c>
      <c r="T9" s="5">
        <f>'Altas IAE Act. Prof. Comercio'!T10+'Altas IAE Act. Emp. Comercio'!T10</f>
        <v>57694</v>
      </c>
      <c r="U9" s="5">
        <f>'Altas IAE Act. Prof. Comercio'!U10+'Altas IAE Act. Emp. Comercio'!U10</f>
        <v>286162</v>
      </c>
      <c r="W9" s="4"/>
    </row>
    <row r="10" spans="1:23" x14ac:dyDescent="0.2">
      <c r="B10" s="1">
        <v>2004</v>
      </c>
      <c r="C10" s="4">
        <f>'Altas IAE Act. Prof. Comercio'!C11+'Altas IAE Act. Emp. Comercio'!C11</f>
        <v>846</v>
      </c>
      <c r="D10" s="4">
        <f>'Altas IAE Act. Prof. Comercio'!D11+'Altas IAE Act. Emp. Comercio'!D11</f>
        <v>752</v>
      </c>
      <c r="E10" s="4">
        <f>'Altas IAE Act. Prof. Comercio'!E11+'Altas IAE Act. Emp. Comercio'!E11</f>
        <v>68</v>
      </c>
      <c r="F10" s="4">
        <f>'Altas IAE Act. Prof. Comercio'!F11+'Altas IAE Act. Emp. Comercio'!F11</f>
        <v>2509</v>
      </c>
      <c r="G10" s="4">
        <f>'Altas IAE Act. Prof. Comercio'!G11+'Altas IAE Act. Emp. Comercio'!G11</f>
        <v>485</v>
      </c>
      <c r="H10" s="4">
        <f>'Altas IAE Act. Prof. Comercio'!H11+'Altas IAE Act. Emp. Comercio'!H11</f>
        <v>90</v>
      </c>
      <c r="I10" s="4">
        <f>'Altas IAE Act. Prof. Comercio'!I11+'Altas IAE Act. Emp. Comercio'!I11</f>
        <v>107</v>
      </c>
      <c r="J10" s="4">
        <f>'Altas IAE Act. Prof. Comercio'!J11+'Altas IAE Act. Emp. Comercio'!J11</f>
        <v>4148</v>
      </c>
      <c r="K10" s="5">
        <f>'Altas IAE Act. Prof. Comercio'!K11+'Altas IAE Act. Emp. Comercio'!K11</f>
        <v>18897</v>
      </c>
      <c r="L10" s="4">
        <f>'Altas IAE Act. Prof. Comercio'!L11+'Altas IAE Act. Emp. Comercio'!L11</f>
        <v>2377</v>
      </c>
      <c r="M10" s="4">
        <f>'Altas IAE Act. Prof. Comercio'!M11+'Altas IAE Act. Emp. Comercio'!M11</f>
        <v>234</v>
      </c>
      <c r="N10" s="4">
        <f>'Altas IAE Act. Prof. Comercio'!N11+'Altas IAE Act. Emp. Comercio'!N11</f>
        <v>931</v>
      </c>
      <c r="O10" s="4">
        <f>'Altas IAE Act. Prof. Comercio'!O11+'Altas IAE Act. Emp. Comercio'!O11</f>
        <v>9</v>
      </c>
      <c r="P10" s="4">
        <f>'Altas IAE Act. Prof. Comercio'!P11+'Altas IAE Act. Emp. Comercio'!P11</f>
        <v>3380</v>
      </c>
      <c r="Q10" s="5">
        <f>'Altas IAE Act. Prof. Comercio'!Q11+'Altas IAE Act. Emp. Comercio'!Q11</f>
        <v>34833</v>
      </c>
      <c r="R10" s="4">
        <f>'Altas IAE Act. Prof. Comercio'!R11+'Altas IAE Act. Emp. Comercio'!R11</f>
        <v>399</v>
      </c>
      <c r="S10" s="4">
        <f>'Altas IAE Act. Prof. Comercio'!S11+'Altas IAE Act. Emp. Comercio'!S11</f>
        <v>624</v>
      </c>
      <c r="T10" s="5">
        <f>'Altas IAE Act. Prof. Comercio'!T11+'Altas IAE Act. Emp. Comercio'!T11</f>
        <v>59356</v>
      </c>
      <c r="U10" s="5">
        <f>'Altas IAE Act. Prof. Comercio'!U11+'Altas IAE Act. Emp. Comercio'!U11</f>
        <v>292272</v>
      </c>
      <c r="W10" s="4"/>
    </row>
    <row r="11" spans="1:23" x14ac:dyDescent="0.2">
      <c r="B11" s="1">
        <v>2005</v>
      </c>
      <c r="C11" s="4">
        <f>'Altas IAE Act. Prof. Comercio'!C12+'Altas IAE Act. Emp. Comercio'!C12</f>
        <v>941</v>
      </c>
      <c r="D11" s="4">
        <f>'Altas IAE Act. Prof. Comercio'!D12+'Altas IAE Act. Emp. Comercio'!D12</f>
        <v>801</v>
      </c>
      <c r="E11" s="4">
        <f>'Altas IAE Act. Prof. Comercio'!E12+'Altas IAE Act. Emp. Comercio'!E12</f>
        <v>69</v>
      </c>
      <c r="F11" s="4">
        <f>'Altas IAE Act. Prof. Comercio'!F12+'Altas IAE Act. Emp. Comercio'!F12</f>
        <v>2711</v>
      </c>
      <c r="G11" s="4">
        <f>'Altas IAE Act. Prof. Comercio'!G12+'Altas IAE Act. Emp. Comercio'!G12</f>
        <v>522</v>
      </c>
      <c r="H11" s="4">
        <f>'Altas IAE Act. Prof. Comercio'!H12+'Altas IAE Act. Emp. Comercio'!H12</f>
        <v>91</v>
      </c>
      <c r="I11" s="4">
        <f>'Altas IAE Act. Prof. Comercio'!I12+'Altas IAE Act. Emp. Comercio'!I12</f>
        <v>112</v>
      </c>
      <c r="J11" s="4">
        <f>'Altas IAE Act. Prof. Comercio'!J12+'Altas IAE Act. Emp. Comercio'!J12</f>
        <v>4431</v>
      </c>
      <c r="K11" s="5">
        <f>'Altas IAE Act. Prof. Comercio'!K12+'Altas IAE Act. Emp. Comercio'!K12</f>
        <v>21089</v>
      </c>
      <c r="L11" s="4">
        <f>'Altas IAE Act. Prof. Comercio'!L12+'Altas IAE Act. Emp. Comercio'!L12</f>
        <v>2578</v>
      </c>
      <c r="M11" s="4">
        <f>'Altas IAE Act. Prof. Comercio'!M12+'Altas IAE Act. Emp. Comercio'!M12</f>
        <v>246</v>
      </c>
      <c r="N11" s="4">
        <f>'Altas IAE Act. Prof. Comercio'!N12+'Altas IAE Act. Emp. Comercio'!N12</f>
        <v>945</v>
      </c>
      <c r="O11" s="4">
        <f>'Altas IAE Act. Prof. Comercio'!O12+'Altas IAE Act. Emp. Comercio'!O12</f>
        <v>11</v>
      </c>
      <c r="P11" s="4">
        <f>'Altas IAE Act. Prof. Comercio'!P12+'Altas IAE Act. Emp. Comercio'!P12</f>
        <v>3557</v>
      </c>
      <c r="Q11" s="5">
        <f>'Altas IAE Act. Prof. Comercio'!Q12+'Altas IAE Act. Emp. Comercio'!Q12</f>
        <v>38104</v>
      </c>
      <c r="R11" s="4">
        <f>'Altas IAE Act. Prof. Comercio'!R12+'Altas IAE Act. Emp. Comercio'!R12</f>
        <v>404</v>
      </c>
      <c r="S11" s="4">
        <f>'Altas IAE Act. Prof. Comercio'!S12+'Altas IAE Act. Emp. Comercio'!S12</f>
        <v>658</v>
      </c>
      <c r="T11" s="5">
        <f>'Altas IAE Act. Prof. Comercio'!T12+'Altas IAE Act. Emp. Comercio'!T12</f>
        <v>63906</v>
      </c>
      <c r="U11" s="5">
        <f>'Altas IAE Act. Prof. Comercio'!U12+'Altas IAE Act. Emp. Comercio'!U12</f>
        <v>321238</v>
      </c>
    </row>
    <row r="12" spans="1:23" x14ac:dyDescent="0.2">
      <c r="B12" s="1">
        <v>2006</v>
      </c>
      <c r="C12" s="4">
        <f>'Altas IAE Act. Prof. Comercio'!C13+'Altas IAE Act. Emp. Comercio'!C13</f>
        <v>979</v>
      </c>
      <c r="D12" s="4">
        <f>'Altas IAE Act. Prof. Comercio'!D13+'Altas IAE Act. Emp. Comercio'!D13</f>
        <v>823</v>
      </c>
      <c r="E12" s="4">
        <f>'Altas IAE Act. Prof. Comercio'!E13+'Altas IAE Act. Emp. Comercio'!E13</f>
        <v>60</v>
      </c>
      <c r="F12" s="4">
        <f>'Altas IAE Act. Prof. Comercio'!F13+'Altas IAE Act. Emp. Comercio'!F13</f>
        <v>2607</v>
      </c>
      <c r="G12" s="4">
        <f>'Altas IAE Act. Prof. Comercio'!G13+'Altas IAE Act. Emp. Comercio'!G13</f>
        <v>553</v>
      </c>
      <c r="H12" s="4">
        <f>'Altas IAE Act. Prof. Comercio'!H13+'Altas IAE Act. Emp. Comercio'!H13</f>
        <v>96</v>
      </c>
      <c r="I12" s="4">
        <f>'Altas IAE Act. Prof. Comercio'!I13+'Altas IAE Act. Emp. Comercio'!I13</f>
        <v>124</v>
      </c>
      <c r="J12" s="4">
        <f>'Altas IAE Act. Prof. Comercio'!J13+'Altas IAE Act. Emp. Comercio'!J13</f>
        <v>4329</v>
      </c>
      <c r="K12" s="5">
        <f>'Altas IAE Act. Prof. Comercio'!K13+'Altas IAE Act. Emp. Comercio'!K13</f>
        <v>21572</v>
      </c>
      <c r="L12" s="4">
        <f>'Altas IAE Act. Prof. Comercio'!L13+'Altas IAE Act. Emp. Comercio'!L13</f>
        <v>2627</v>
      </c>
      <c r="M12" s="4">
        <f>'Altas IAE Act. Prof. Comercio'!M13+'Altas IAE Act. Emp. Comercio'!M13</f>
        <v>251</v>
      </c>
      <c r="N12" s="4">
        <f>'Altas IAE Act. Prof. Comercio'!N13+'Altas IAE Act. Emp. Comercio'!N13</f>
        <v>958</v>
      </c>
      <c r="O12" s="4">
        <f>'Altas IAE Act. Prof. Comercio'!O13+'Altas IAE Act. Emp. Comercio'!O13</f>
        <v>12</v>
      </c>
      <c r="P12" s="4">
        <f>'Altas IAE Act. Prof. Comercio'!P13+'Altas IAE Act. Emp. Comercio'!P13</f>
        <v>3515</v>
      </c>
      <c r="Q12" s="5">
        <f>'Altas IAE Act. Prof. Comercio'!Q13+'Altas IAE Act. Emp. Comercio'!Q13</f>
        <v>38506</v>
      </c>
      <c r="R12" s="4">
        <f>'Altas IAE Act. Prof. Comercio'!R13+'Altas IAE Act. Emp. Comercio'!R13</f>
        <v>421</v>
      </c>
      <c r="S12" s="4">
        <f>'Altas IAE Act. Prof. Comercio'!S13+'Altas IAE Act. Emp. Comercio'!S13</f>
        <v>684</v>
      </c>
      <c r="T12" s="5">
        <f>'Altas IAE Act. Prof. Comercio'!T13+'Altas IAE Act. Emp. Comercio'!T13</f>
        <v>65098</v>
      </c>
      <c r="U12" s="5">
        <f>'Altas IAE Act. Prof. Comercio'!U13+'Altas IAE Act. Emp. Comercio'!U13</f>
        <v>315854</v>
      </c>
    </row>
    <row r="13" spans="1:23" x14ac:dyDescent="0.2">
      <c r="B13" s="1">
        <v>2007</v>
      </c>
      <c r="C13" s="4">
        <f>'Altas IAE Act. Prof. Comercio'!C14+'Altas IAE Act. Emp. Comercio'!C14</f>
        <v>1030</v>
      </c>
      <c r="D13" s="4">
        <f>'Altas IAE Act. Prof. Comercio'!D14+'Altas IAE Act. Emp. Comercio'!D14</f>
        <v>852</v>
      </c>
      <c r="E13" s="4">
        <f>'Altas IAE Act. Prof. Comercio'!E14+'Altas IAE Act. Emp. Comercio'!E14</f>
        <v>67</v>
      </c>
      <c r="F13" s="4">
        <f>'Altas IAE Act. Prof. Comercio'!F14+'Altas IAE Act. Emp. Comercio'!F14</f>
        <v>2659</v>
      </c>
      <c r="G13" s="4">
        <f>'Altas IAE Act. Prof. Comercio'!G14+'Altas IAE Act. Emp. Comercio'!G14</f>
        <v>579</v>
      </c>
      <c r="H13" s="4">
        <f>'Altas IAE Act. Prof. Comercio'!H14+'Altas IAE Act. Emp. Comercio'!H14</f>
        <v>94</v>
      </c>
      <c r="I13" s="4">
        <f>'Altas IAE Act. Prof. Comercio'!I14+'Altas IAE Act. Emp. Comercio'!I14</f>
        <v>130</v>
      </c>
      <c r="J13" s="4">
        <f>'Altas IAE Act. Prof. Comercio'!J14+'Altas IAE Act. Emp. Comercio'!J14</f>
        <v>4395</v>
      </c>
      <c r="K13" s="5">
        <f>'Altas IAE Act. Prof. Comercio'!K14+'Altas IAE Act. Emp. Comercio'!K14</f>
        <v>22079</v>
      </c>
      <c r="L13" s="4">
        <f>'Altas IAE Act. Prof. Comercio'!L14+'Altas IAE Act. Emp. Comercio'!L14</f>
        <v>2717</v>
      </c>
      <c r="M13" s="4">
        <f>'Altas IAE Act. Prof. Comercio'!M14+'Altas IAE Act. Emp. Comercio'!M14</f>
        <v>260</v>
      </c>
      <c r="N13" s="4">
        <f>'Altas IAE Act. Prof. Comercio'!N14+'Altas IAE Act. Emp. Comercio'!N14</f>
        <v>1023</v>
      </c>
      <c r="O13" s="4">
        <f>'Altas IAE Act. Prof. Comercio'!O14+'Altas IAE Act. Emp. Comercio'!O14</f>
        <v>10</v>
      </c>
      <c r="P13" s="4">
        <f>'Altas IAE Act. Prof. Comercio'!P14+'Altas IAE Act. Emp. Comercio'!P14</f>
        <v>3486</v>
      </c>
      <c r="Q13" s="5">
        <f>'Altas IAE Act. Prof. Comercio'!Q14+'Altas IAE Act. Emp. Comercio'!Q14</f>
        <v>39381</v>
      </c>
      <c r="R13" s="4">
        <f>'Altas IAE Act. Prof. Comercio'!R14+'Altas IAE Act. Emp. Comercio'!R14</f>
        <v>456</v>
      </c>
      <c r="S13" s="4">
        <f>'Altas IAE Act. Prof. Comercio'!S14+'Altas IAE Act. Emp. Comercio'!S14</f>
        <v>727</v>
      </c>
      <c r="T13" s="5">
        <f>'Altas IAE Act. Prof. Comercio'!T14+'Altas IAE Act. Emp. Comercio'!T14</f>
        <v>66667</v>
      </c>
      <c r="U13" s="5">
        <f>'Altas IAE Act. Prof. Comercio'!U14+'Altas IAE Act. Emp. Comercio'!U14</f>
        <v>321483</v>
      </c>
    </row>
    <row r="14" spans="1:23" x14ac:dyDescent="0.2">
      <c r="B14" s="1">
        <v>2008</v>
      </c>
      <c r="C14" s="4">
        <f>'Altas IAE Act. Prof. Comercio'!C15+'Altas IAE Act. Emp. Comercio'!C15</f>
        <v>1073</v>
      </c>
      <c r="D14" s="4">
        <f>'Altas IAE Act. Prof. Comercio'!D15+'Altas IAE Act. Emp. Comercio'!D15</f>
        <v>838</v>
      </c>
      <c r="E14" s="4">
        <f>'Altas IAE Act. Prof. Comercio'!E15+'Altas IAE Act. Emp. Comercio'!E15</f>
        <v>65</v>
      </c>
      <c r="F14" s="4">
        <f>'Altas IAE Act. Prof. Comercio'!F15+'Altas IAE Act. Emp. Comercio'!F15</f>
        <v>2576</v>
      </c>
      <c r="G14" s="4">
        <f>'Altas IAE Act. Prof. Comercio'!G15+'Altas IAE Act. Emp. Comercio'!G15</f>
        <v>576</v>
      </c>
      <c r="H14" s="4">
        <f>'Altas IAE Act. Prof. Comercio'!H15+'Altas IAE Act. Emp. Comercio'!H15</f>
        <v>113</v>
      </c>
      <c r="I14" s="4">
        <f>'Altas IAE Act. Prof. Comercio'!I15+'Altas IAE Act. Emp. Comercio'!I15</f>
        <v>146</v>
      </c>
      <c r="J14" s="4">
        <f>'Altas IAE Act. Prof. Comercio'!J15+'Altas IAE Act. Emp. Comercio'!J15</f>
        <v>4357</v>
      </c>
      <c r="K14" s="5">
        <f>'Altas IAE Act. Prof. Comercio'!K15+'Altas IAE Act. Emp. Comercio'!K15</f>
        <v>22198</v>
      </c>
      <c r="L14" s="4">
        <f>'Altas IAE Act. Prof. Comercio'!L15+'Altas IAE Act. Emp. Comercio'!L15</f>
        <v>2699</v>
      </c>
      <c r="M14" s="4">
        <f>'Altas IAE Act. Prof. Comercio'!M15+'Altas IAE Act. Emp. Comercio'!M15</f>
        <v>264</v>
      </c>
      <c r="N14" s="4">
        <f>'Altas IAE Act. Prof. Comercio'!N15+'Altas IAE Act. Emp. Comercio'!N15</f>
        <v>1020</v>
      </c>
      <c r="O14" s="4">
        <f>'Altas IAE Act. Prof. Comercio'!O15+'Altas IAE Act. Emp. Comercio'!O15</f>
        <v>11</v>
      </c>
      <c r="P14" s="4">
        <f>'Altas IAE Act. Prof. Comercio'!P15+'Altas IAE Act. Emp. Comercio'!P15</f>
        <v>3383</v>
      </c>
      <c r="Q14" s="5">
        <f>'Altas IAE Act. Prof. Comercio'!Q15+'Altas IAE Act. Emp. Comercio'!Q15</f>
        <v>39319</v>
      </c>
      <c r="R14" s="4">
        <f>'Altas IAE Act. Prof. Comercio'!R15+'Altas IAE Act. Emp. Comercio'!R15</f>
        <v>454</v>
      </c>
      <c r="S14" s="4">
        <f>'Altas IAE Act. Prof. Comercio'!S15+'Altas IAE Act. Emp. Comercio'!S15</f>
        <v>735</v>
      </c>
      <c r="T14" s="5">
        <f>'Altas IAE Act. Prof. Comercio'!T15+'Altas IAE Act. Emp. Comercio'!T15</f>
        <v>66698</v>
      </c>
      <c r="U14" s="5">
        <f>'Altas IAE Act. Prof. Comercio'!U15+'Altas IAE Act. Emp. Comercio'!U15</f>
        <v>320846</v>
      </c>
    </row>
    <row r="15" spans="1:23" x14ac:dyDescent="0.2">
      <c r="B15" s="1">
        <v>2009</v>
      </c>
      <c r="C15" s="4">
        <f>'Altas IAE Act. Prof. Comercio'!C16+'Altas IAE Act. Emp. Comercio'!C16</f>
        <v>1078</v>
      </c>
      <c r="D15" s="4">
        <f>'Altas IAE Act. Prof. Comercio'!D16+'Altas IAE Act. Emp. Comercio'!D16</f>
        <v>846</v>
      </c>
      <c r="E15" s="4">
        <f>'Altas IAE Act. Prof. Comercio'!E16+'Altas IAE Act. Emp. Comercio'!E16</f>
        <v>69</v>
      </c>
      <c r="F15" s="4">
        <f>'Altas IAE Act. Prof. Comercio'!F16+'Altas IAE Act. Emp. Comercio'!F16</f>
        <v>2425</v>
      </c>
      <c r="G15" s="4">
        <f>'Altas IAE Act. Prof. Comercio'!G16+'Altas IAE Act. Emp. Comercio'!G16</f>
        <v>572</v>
      </c>
      <c r="H15" s="4">
        <f>'Altas IAE Act. Prof. Comercio'!H16+'Altas IAE Act. Emp. Comercio'!H16</f>
        <v>118</v>
      </c>
      <c r="I15" s="4">
        <f>'Altas IAE Act. Prof. Comercio'!I16+'Altas IAE Act. Emp. Comercio'!I16</f>
        <v>153</v>
      </c>
      <c r="J15" s="4">
        <f>'Altas IAE Act. Prof. Comercio'!J16+'Altas IAE Act. Emp. Comercio'!J16</f>
        <v>4183</v>
      </c>
      <c r="K15" s="5">
        <f>'Altas IAE Act. Prof. Comercio'!K16+'Altas IAE Act. Emp. Comercio'!K16</f>
        <v>22102</v>
      </c>
      <c r="L15" s="4">
        <f>'Altas IAE Act. Prof. Comercio'!L16+'Altas IAE Act. Emp. Comercio'!L16</f>
        <v>2714</v>
      </c>
      <c r="M15" s="4">
        <f>'Altas IAE Act. Prof. Comercio'!M16+'Altas IAE Act. Emp. Comercio'!M16</f>
        <v>277</v>
      </c>
      <c r="N15" s="4">
        <f>'Altas IAE Act. Prof. Comercio'!N16+'Altas IAE Act. Emp. Comercio'!N16</f>
        <v>1035</v>
      </c>
      <c r="O15" s="4">
        <f>'Altas IAE Act. Prof. Comercio'!O16+'Altas IAE Act. Emp. Comercio'!O16</f>
        <v>13</v>
      </c>
      <c r="P15" s="4">
        <f>'Altas IAE Act. Prof. Comercio'!P16+'Altas IAE Act. Emp. Comercio'!P16</f>
        <v>3275</v>
      </c>
      <c r="Q15" s="5">
        <f>'Altas IAE Act. Prof. Comercio'!Q16+'Altas IAE Act. Emp. Comercio'!Q16</f>
        <v>38860</v>
      </c>
      <c r="R15" s="4">
        <f>'Altas IAE Act. Prof. Comercio'!R16+'Altas IAE Act. Emp. Comercio'!R16</f>
        <v>473</v>
      </c>
      <c r="S15" s="4">
        <f>'Altas IAE Act. Prof. Comercio'!S16+'Altas IAE Act. Emp. Comercio'!S16</f>
        <v>720</v>
      </c>
      <c r="T15" s="5">
        <f>'Altas IAE Act. Prof. Comercio'!T16+'Altas IAE Act. Emp. Comercio'!T16</f>
        <v>66150</v>
      </c>
      <c r="U15" s="5">
        <f>'Altas IAE Act. Prof. Comercio'!U16+'Altas IAE Act. Emp. Comercio'!U16</f>
        <v>319950</v>
      </c>
    </row>
    <row r="16" spans="1:23" x14ac:dyDescent="0.2">
      <c r="B16" s="1">
        <v>2010</v>
      </c>
      <c r="C16" s="4">
        <f>'Altas IAE Act. Prof. Comercio'!C17+'Altas IAE Act. Emp. Comercio'!C17</f>
        <v>1138</v>
      </c>
      <c r="D16" s="4">
        <f>'Altas IAE Act. Prof. Comercio'!D17+'Altas IAE Act. Emp. Comercio'!D17</f>
        <v>859</v>
      </c>
      <c r="E16" s="4">
        <f>'Altas IAE Act. Prof. Comercio'!E17+'Altas IAE Act. Emp. Comercio'!E17</f>
        <v>63</v>
      </c>
      <c r="F16" s="4">
        <f>'Altas IAE Act. Prof. Comercio'!F17+'Altas IAE Act. Emp. Comercio'!F17</f>
        <v>2474</v>
      </c>
      <c r="G16" s="4">
        <f>'Altas IAE Act. Prof. Comercio'!G17+'Altas IAE Act. Emp. Comercio'!G17</f>
        <v>582</v>
      </c>
      <c r="H16" s="4">
        <f>'Altas IAE Act. Prof. Comercio'!H17+'Altas IAE Act. Emp. Comercio'!H17</f>
        <v>116</v>
      </c>
      <c r="I16" s="4">
        <f>'Altas IAE Act. Prof. Comercio'!I17+'Altas IAE Act. Emp. Comercio'!I17</f>
        <v>145</v>
      </c>
      <c r="J16" s="4">
        <f>'Altas IAE Act. Prof. Comercio'!J17+'Altas IAE Act. Emp. Comercio'!J17</f>
        <v>4180</v>
      </c>
      <c r="K16" s="5">
        <f>'Altas IAE Act. Prof. Comercio'!K17+'Altas IAE Act. Emp. Comercio'!K17</f>
        <v>22630</v>
      </c>
      <c r="L16" s="4">
        <f>'Altas IAE Act. Prof. Comercio'!L17+'Altas IAE Act. Emp. Comercio'!L17</f>
        <v>2798</v>
      </c>
      <c r="M16" s="4">
        <f>'Altas IAE Act. Prof. Comercio'!M17+'Altas IAE Act. Emp. Comercio'!M17</f>
        <v>291</v>
      </c>
      <c r="N16" s="4">
        <f>'Altas IAE Act. Prof. Comercio'!N17+'Altas IAE Act. Emp. Comercio'!N17</f>
        <v>1031</v>
      </c>
      <c r="O16" s="4">
        <f>'Altas IAE Act. Prof. Comercio'!O17+'Altas IAE Act. Emp. Comercio'!O17</f>
        <v>10</v>
      </c>
      <c r="P16" s="4">
        <f>'Altas IAE Act. Prof. Comercio'!P17+'Altas IAE Act. Emp. Comercio'!P17</f>
        <v>3292</v>
      </c>
      <c r="Q16" s="5">
        <f>'Altas IAE Act. Prof. Comercio'!Q17+'Altas IAE Act. Emp. Comercio'!Q17</f>
        <v>39609</v>
      </c>
      <c r="R16" s="4">
        <f>'Altas IAE Act. Prof. Comercio'!R17+'Altas IAE Act. Emp. Comercio'!R17</f>
        <v>482</v>
      </c>
      <c r="S16" s="4">
        <f>'Altas IAE Act. Prof. Comercio'!S17+'Altas IAE Act. Emp. Comercio'!S17</f>
        <v>738</v>
      </c>
      <c r="T16" s="5">
        <f>'Altas IAE Act. Prof. Comercio'!T17+'Altas IAE Act. Emp. Comercio'!T17</f>
        <v>67367</v>
      </c>
      <c r="U16" s="5">
        <f>'Altas IAE Act. Prof. Comercio'!U17+'Altas IAE Act. Emp. Comercio'!U17</f>
        <v>322690</v>
      </c>
    </row>
    <row r="17" spans="2:21" x14ac:dyDescent="0.2">
      <c r="B17" s="1">
        <v>2011</v>
      </c>
      <c r="C17" s="4">
        <f>'Altas IAE Act. Prof. Comercio'!C18+'Altas IAE Act. Emp. Comercio'!C18</f>
        <v>1152</v>
      </c>
      <c r="D17" s="4">
        <f>'Altas IAE Act. Prof. Comercio'!D18+'Altas IAE Act. Emp. Comercio'!D18</f>
        <v>827</v>
      </c>
      <c r="E17" s="4">
        <f>'Altas IAE Act. Prof. Comercio'!E18+'Altas IAE Act. Emp. Comercio'!E18</f>
        <v>65</v>
      </c>
      <c r="F17" s="4">
        <f>'Altas IAE Act. Prof. Comercio'!F18+'Altas IAE Act. Emp. Comercio'!F18</f>
        <v>2464</v>
      </c>
      <c r="G17" s="4">
        <f>'Altas IAE Act. Prof. Comercio'!G18+'Altas IAE Act. Emp. Comercio'!G18</f>
        <v>571</v>
      </c>
      <c r="H17" s="4">
        <f>'Altas IAE Act. Prof. Comercio'!H18+'Altas IAE Act. Emp. Comercio'!H18</f>
        <v>118</v>
      </c>
      <c r="I17" s="4">
        <f>'Altas IAE Act. Prof. Comercio'!I18+'Altas IAE Act. Emp. Comercio'!I18</f>
        <v>146</v>
      </c>
      <c r="J17" s="4">
        <f>'Altas IAE Act. Prof. Comercio'!J18+'Altas IAE Act. Emp. Comercio'!J18</f>
        <v>4072</v>
      </c>
      <c r="K17" s="5">
        <f>'Altas IAE Act. Prof. Comercio'!K18+'Altas IAE Act. Emp. Comercio'!K18</f>
        <v>22828</v>
      </c>
      <c r="L17" s="4">
        <f>'Altas IAE Act. Prof. Comercio'!L18+'Altas IAE Act. Emp. Comercio'!L18</f>
        <v>2840</v>
      </c>
      <c r="M17" s="4">
        <f>'Altas IAE Act. Prof. Comercio'!M18+'Altas IAE Act. Emp. Comercio'!M18</f>
        <v>304</v>
      </c>
      <c r="N17" s="4">
        <f>'Altas IAE Act. Prof. Comercio'!N18+'Altas IAE Act. Emp. Comercio'!N18</f>
        <v>1042</v>
      </c>
      <c r="O17" s="4">
        <f>'Altas IAE Act. Prof. Comercio'!O18+'Altas IAE Act. Emp. Comercio'!O18</f>
        <v>10</v>
      </c>
      <c r="P17" s="4">
        <f>'Altas IAE Act. Prof. Comercio'!P18+'Altas IAE Act. Emp. Comercio'!P18</f>
        <v>3183</v>
      </c>
      <c r="Q17" s="5">
        <f>'Altas IAE Act. Prof. Comercio'!Q18+'Altas IAE Act. Emp. Comercio'!Q18</f>
        <v>39622</v>
      </c>
      <c r="R17" s="4">
        <f>'Altas IAE Act. Prof. Comercio'!R18+'Altas IAE Act. Emp. Comercio'!R18</f>
        <v>482</v>
      </c>
      <c r="S17" s="4">
        <f>'Altas IAE Act. Prof. Comercio'!S18+'Altas IAE Act. Emp. Comercio'!S18</f>
        <v>732</v>
      </c>
      <c r="T17" s="5">
        <f>'Altas IAE Act. Prof. Comercio'!T18+'Altas IAE Act. Emp. Comercio'!T18</f>
        <v>67157</v>
      </c>
      <c r="U17" s="5">
        <f>'Altas IAE Act. Prof. Comercio'!U18+'Altas IAE Act. Emp. Comercio'!U18</f>
        <v>321814</v>
      </c>
    </row>
    <row r="18" spans="2:21" x14ac:dyDescent="0.2">
      <c r="B18" s="1">
        <v>2012</v>
      </c>
      <c r="C18" s="4">
        <f>'Altas IAE Act. Prof. Comercio'!C19+'Altas IAE Act. Emp. Comercio'!C19</f>
        <v>1182</v>
      </c>
      <c r="D18" s="4">
        <f>'Altas IAE Act. Prof. Comercio'!D19+'Altas IAE Act. Emp. Comercio'!D19</f>
        <v>874</v>
      </c>
      <c r="E18" s="4">
        <f>'Altas IAE Act. Prof. Comercio'!E19+'Altas IAE Act. Emp. Comercio'!E19</f>
        <v>68</v>
      </c>
      <c r="F18" s="4">
        <f>'Altas IAE Act. Prof. Comercio'!F19+'Altas IAE Act. Emp. Comercio'!F19</f>
        <v>2536</v>
      </c>
      <c r="G18" s="4">
        <f>'Altas IAE Act. Prof. Comercio'!G19+'Altas IAE Act. Emp. Comercio'!G19</f>
        <v>565</v>
      </c>
      <c r="H18" s="4">
        <f>'Altas IAE Act. Prof. Comercio'!H19+'Altas IAE Act. Emp. Comercio'!H19</f>
        <v>119</v>
      </c>
      <c r="I18" s="4">
        <f>'Altas IAE Act. Prof. Comercio'!I19+'Altas IAE Act. Emp. Comercio'!I19</f>
        <v>148</v>
      </c>
      <c r="J18" s="4">
        <f>'Altas IAE Act. Prof. Comercio'!J19+'Altas IAE Act. Emp. Comercio'!J19</f>
        <v>4146</v>
      </c>
      <c r="K18" s="5">
        <f>'Altas IAE Act. Prof. Comercio'!K19+'Altas IAE Act. Emp. Comercio'!K19</f>
        <v>23356</v>
      </c>
      <c r="L18" s="4">
        <f>'Altas IAE Act. Prof. Comercio'!L19+'Altas IAE Act. Emp. Comercio'!L19</f>
        <v>2973</v>
      </c>
      <c r="M18" s="4">
        <f>'Altas IAE Act. Prof. Comercio'!M19+'Altas IAE Act. Emp. Comercio'!M19</f>
        <v>301</v>
      </c>
      <c r="N18" s="4">
        <f>'Altas IAE Act. Prof. Comercio'!N19+'Altas IAE Act. Emp. Comercio'!N19</f>
        <v>1015</v>
      </c>
      <c r="O18" s="4">
        <f>'Altas IAE Act. Prof. Comercio'!O19+'Altas IAE Act. Emp. Comercio'!O19</f>
        <v>12</v>
      </c>
      <c r="P18" s="4">
        <f>'Altas IAE Act. Prof. Comercio'!P19+'Altas IAE Act. Emp. Comercio'!P19</f>
        <v>3143</v>
      </c>
      <c r="Q18" s="5">
        <f>'Altas IAE Act. Prof. Comercio'!Q19+'Altas IAE Act. Emp. Comercio'!Q19</f>
        <v>40438</v>
      </c>
      <c r="R18" s="4">
        <f>'Altas IAE Act. Prof. Comercio'!R19+'Altas IAE Act. Emp. Comercio'!R19</f>
        <v>493</v>
      </c>
      <c r="S18" s="4">
        <f>'Altas IAE Act. Prof. Comercio'!S19+'Altas IAE Act. Emp. Comercio'!S19</f>
        <v>740</v>
      </c>
      <c r="T18" s="5">
        <f>'Altas IAE Act. Prof. Comercio'!T19+'Altas IAE Act. Emp. Comercio'!T19</f>
        <v>68783</v>
      </c>
      <c r="U18" s="5">
        <f>'Altas IAE Act. Prof. Comercio'!U19+'Altas IAE Act. Emp. Comercio'!U19</f>
        <v>325175</v>
      </c>
    </row>
    <row r="19" spans="2:21" x14ac:dyDescent="0.2">
      <c r="B19" s="1">
        <v>2013</v>
      </c>
      <c r="C19" s="4">
        <f>'Altas IAE Act. Prof. Comercio'!C20+'Altas IAE Act. Emp. Comercio'!C20</f>
        <v>1514</v>
      </c>
      <c r="D19" s="4">
        <f>'Altas IAE Act. Prof. Comercio'!D20+'Altas IAE Act. Emp. Comercio'!D20</f>
        <v>979</v>
      </c>
      <c r="E19" s="4">
        <f>'Altas IAE Act. Prof. Comercio'!E20+'Altas IAE Act. Emp. Comercio'!E20</f>
        <v>79</v>
      </c>
      <c r="F19" s="4">
        <f>'Altas IAE Act. Prof. Comercio'!F20+'Altas IAE Act. Emp. Comercio'!F20</f>
        <v>2775</v>
      </c>
      <c r="G19" s="4">
        <f>'Altas IAE Act. Prof. Comercio'!G20+'Altas IAE Act. Emp. Comercio'!G20</f>
        <v>684</v>
      </c>
      <c r="H19" s="4">
        <f>'Altas IAE Act. Prof. Comercio'!H20+'Altas IAE Act. Emp. Comercio'!H20</f>
        <v>122</v>
      </c>
      <c r="I19" s="4">
        <f>'Altas IAE Act. Prof. Comercio'!I20+'Altas IAE Act. Emp. Comercio'!I20</f>
        <v>164</v>
      </c>
      <c r="J19" s="4">
        <f>'Altas IAE Act. Prof. Comercio'!J20+'Altas IAE Act. Emp. Comercio'!J20</f>
        <v>4438</v>
      </c>
      <c r="K19" s="5">
        <f>'Altas IAE Act. Prof. Comercio'!K20+'Altas IAE Act. Emp. Comercio'!K20</f>
        <v>23053</v>
      </c>
      <c r="L19" s="4">
        <f>'Altas IAE Act. Prof. Comercio'!L20+'Altas IAE Act. Emp. Comercio'!L20</f>
        <v>3313</v>
      </c>
      <c r="M19" s="4">
        <f>'Altas IAE Act. Prof. Comercio'!M20+'Altas IAE Act. Emp. Comercio'!M20</f>
        <v>324</v>
      </c>
      <c r="N19" s="4">
        <f>'Altas IAE Act. Prof. Comercio'!N20+'Altas IAE Act. Emp. Comercio'!N20</f>
        <v>1270</v>
      </c>
      <c r="O19" s="4">
        <f>'Altas IAE Act. Prof. Comercio'!O20+'Altas IAE Act. Emp. Comercio'!O20</f>
        <v>12</v>
      </c>
      <c r="P19" s="4">
        <f>'Altas IAE Act. Prof. Comercio'!P20+'Altas IAE Act. Emp. Comercio'!P20</f>
        <v>3378</v>
      </c>
      <c r="Q19" s="5">
        <f>'Altas IAE Act. Prof. Comercio'!Q20+'Altas IAE Act. Emp. Comercio'!Q20</f>
        <v>42105</v>
      </c>
      <c r="R19" s="4">
        <f>'Altas IAE Act. Prof. Comercio'!R20+'Altas IAE Act. Emp. Comercio'!R20</f>
        <v>530</v>
      </c>
      <c r="S19" s="4">
        <f>'Altas IAE Act. Prof. Comercio'!S20+'Altas IAE Act. Emp. Comercio'!S20</f>
        <v>800</v>
      </c>
      <c r="T19" s="5">
        <f>'Altas IAE Act. Prof. Comercio'!T20+'Altas IAE Act. Emp. Comercio'!T20</f>
        <v>71752</v>
      </c>
      <c r="U19" s="5">
        <f>'Altas IAE Act. Prof. Comercio'!U20+'Altas IAE Act. Emp. Comercio'!U20</f>
        <v>335519</v>
      </c>
    </row>
    <row r="20" spans="2:21" x14ac:dyDescent="0.2">
      <c r="B20" s="1">
        <v>2014</v>
      </c>
      <c r="C20" s="4">
        <f>'Altas IAE Act. Prof. Comercio'!C21+'Altas IAE Act. Emp. Comercio'!C21</f>
        <v>1526</v>
      </c>
      <c r="D20" s="4">
        <f>'Altas IAE Act. Prof. Comercio'!D21+'Altas IAE Act. Emp. Comercio'!D21</f>
        <v>1020</v>
      </c>
      <c r="E20" s="4">
        <f>'Altas IAE Act. Prof. Comercio'!E21+'Altas IAE Act. Emp. Comercio'!E21</f>
        <v>75</v>
      </c>
      <c r="F20" s="4">
        <f>'Altas IAE Act. Prof. Comercio'!F21+'Altas IAE Act. Emp. Comercio'!F21</f>
        <v>2814</v>
      </c>
      <c r="G20" s="4">
        <f>'Altas IAE Act. Prof. Comercio'!G21+'Altas IAE Act. Emp. Comercio'!G21</f>
        <v>706</v>
      </c>
      <c r="H20" s="4">
        <f>'Altas IAE Act. Prof. Comercio'!H21+'Altas IAE Act. Emp. Comercio'!H21</f>
        <v>130</v>
      </c>
      <c r="I20" s="4">
        <f>'Altas IAE Act. Prof. Comercio'!I21+'Altas IAE Act. Emp. Comercio'!I21</f>
        <v>163</v>
      </c>
      <c r="J20" s="4">
        <f>'Altas IAE Act. Prof. Comercio'!J21+'Altas IAE Act. Emp. Comercio'!J21</f>
        <v>4474</v>
      </c>
      <c r="K20" s="5">
        <f>'Altas IAE Act. Prof. Comercio'!K21+'Altas IAE Act. Emp. Comercio'!K21</f>
        <v>23878</v>
      </c>
      <c r="L20" s="4">
        <f>'Altas IAE Act. Prof. Comercio'!L21+'Altas IAE Act. Emp. Comercio'!L21</f>
        <v>3451</v>
      </c>
      <c r="M20" s="4">
        <f>'Altas IAE Act. Prof. Comercio'!M21+'Altas IAE Act. Emp. Comercio'!M21</f>
        <v>351</v>
      </c>
      <c r="N20" s="4">
        <f>'Altas IAE Act. Prof. Comercio'!N21+'Altas IAE Act. Emp. Comercio'!N21</f>
        <v>1312</v>
      </c>
      <c r="O20" s="4">
        <f>'Altas IAE Act. Prof. Comercio'!O21+'Altas IAE Act. Emp. Comercio'!O21</f>
        <v>14</v>
      </c>
      <c r="P20" s="4">
        <f>'Altas IAE Act. Prof. Comercio'!P21+'Altas IAE Act. Emp. Comercio'!P21</f>
        <v>3415</v>
      </c>
      <c r="Q20" s="5">
        <f>'Altas IAE Act. Prof. Comercio'!Q21+'Altas IAE Act. Emp. Comercio'!Q21</f>
        <v>43329</v>
      </c>
      <c r="R20" s="4">
        <f>'Altas IAE Act. Prof. Comercio'!R21+'Altas IAE Act. Emp. Comercio'!R21</f>
        <v>524</v>
      </c>
      <c r="S20" s="4">
        <f>'Altas IAE Act. Prof. Comercio'!S21+'Altas IAE Act. Emp. Comercio'!S21</f>
        <v>828</v>
      </c>
      <c r="T20" s="5">
        <f>'Altas IAE Act. Prof. Comercio'!T21+'Altas IAE Act. Emp. Comercio'!T21</f>
        <v>73375</v>
      </c>
      <c r="U20" s="5">
        <f>'Altas IAE Act. Prof. Comercio'!U21+'Altas IAE Act. Emp. Comercio'!U21</f>
        <v>341661</v>
      </c>
    </row>
    <row r="21" spans="2:21" x14ac:dyDescent="0.2">
      <c r="B21" s="1">
        <v>2015</v>
      </c>
      <c r="C21" s="4">
        <f>'Altas IAE Act. Prof. Comercio'!C22+'Altas IAE Act. Emp. Comercio'!C22</f>
        <v>1522</v>
      </c>
      <c r="D21" s="4">
        <f>'Altas IAE Act. Prof. Comercio'!D22+'Altas IAE Act. Emp. Comercio'!D22</f>
        <v>1036</v>
      </c>
      <c r="E21" s="4">
        <f>'Altas IAE Act. Prof. Comercio'!E22+'Altas IAE Act. Emp. Comercio'!E22</f>
        <v>81</v>
      </c>
      <c r="F21" s="4">
        <f>'Altas IAE Act. Prof. Comercio'!F22+'Altas IAE Act. Emp. Comercio'!F22</f>
        <v>2875</v>
      </c>
      <c r="G21" s="4">
        <f>'Altas IAE Act. Prof. Comercio'!G22+'Altas IAE Act. Emp. Comercio'!G22</f>
        <v>735</v>
      </c>
      <c r="H21" s="4">
        <f>'Altas IAE Act. Prof. Comercio'!H22+'Altas IAE Act. Emp. Comercio'!H22</f>
        <v>136</v>
      </c>
      <c r="I21" s="4">
        <f>'Altas IAE Act. Prof. Comercio'!I22+'Altas IAE Act. Emp. Comercio'!I22</f>
        <v>180</v>
      </c>
      <c r="J21" s="4">
        <f>'Altas IAE Act. Prof. Comercio'!J22+'Altas IAE Act. Emp. Comercio'!J22</f>
        <v>4631</v>
      </c>
      <c r="K21" s="5">
        <f>'Altas IAE Act. Prof. Comercio'!K22+'Altas IAE Act. Emp. Comercio'!K22</f>
        <v>24443</v>
      </c>
      <c r="L21" s="4">
        <f>'Altas IAE Act. Prof. Comercio'!L22+'Altas IAE Act. Emp. Comercio'!L22</f>
        <v>3530</v>
      </c>
      <c r="M21" s="4">
        <f>'Altas IAE Act. Prof. Comercio'!M22+'Altas IAE Act. Emp. Comercio'!M22</f>
        <v>368</v>
      </c>
      <c r="N21" s="4">
        <f>'Altas IAE Act. Prof. Comercio'!N22+'Altas IAE Act. Emp. Comercio'!N22</f>
        <v>1305</v>
      </c>
      <c r="O21" s="4">
        <f>'Altas IAE Act. Prof. Comercio'!O22+'Altas IAE Act. Emp. Comercio'!O22</f>
        <v>14</v>
      </c>
      <c r="P21" s="4">
        <f>'Altas IAE Act. Prof. Comercio'!P22+'Altas IAE Act. Emp. Comercio'!P22</f>
        <v>3496</v>
      </c>
      <c r="Q21" s="5">
        <f>'Altas IAE Act. Prof. Comercio'!Q22+'Altas IAE Act. Emp. Comercio'!Q22</f>
        <v>44352</v>
      </c>
      <c r="R21" s="4">
        <f>'Altas IAE Act. Prof. Comercio'!R22+'Altas IAE Act. Emp. Comercio'!R22</f>
        <v>545</v>
      </c>
      <c r="S21" s="4">
        <f>'Altas IAE Act. Prof. Comercio'!S22+'Altas IAE Act. Emp. Comercio'!S22</f>
        <v>859</v>
      </c>
      <c r="T21" s="5">
        <f>'Altas IAE Act. Prof. Comercio'!T22+'Altas IAE Act. Emp. Comercio'!T22</f>
        <v>75245</v>
      </c>
      <c r="U21" s="5">
        <f>'Altas IAE Act. Prof. Comercio'!U22+'Altas IAE Act. Emp. Comercio'!U22</f>
        <v>348467</v>
      </c>
    </row>
    <row r="22" spans="2:21" x14ac:dyDescent="0.2">
      <c r="B22" s="1">
        <v>2016</v>
      </c>
      <c r="C22" s="4">
        <f>'Altas IAE Act. Prof. Comercio'!C23+'Altas IAE Act. Emp. Comercio'!C23</f>
        <v>1513</v>
      </c>
      <c r="D22" s="4">
        <f>'Altas IAE Act. Prof. Comercio'!D23+'Altas IAE Act. Emp. Comercio'!D23</f>
        <v>1007</v>
      </c>
      <c r="E22" s="4">
        <f>'Altas IAE Act. Prof. Comercio'!E23+'Altas IAE Act. Emp. Comercio'!E23</f>
        <v>74</v>
      </c>
      <c r="F22" s="4">
        <f>'Altas IAE Act. Prof. Comercio'!F23+'Altas IAE Act. Emp. Comercio'!F23</f>
        <v>2916</v>
      </c>
      <c r="G22" s="4">
        <f>'Altas IAE Act. Prof. Comercio'!G23+'Altas IAE Act. Emp. Comercio'!G23</f>
        <v>758</v>
      </c>
      <c r="H22" s="4">
        <f>'Altas IAE Act. Prof. Comercio'!H23+'Altas IAE Act. Emp. Comercio'!H23</f>
        <v>144</v>
      </c>
      <c r="I22" s="4">
        <f>'Altas IAE Act. Prof. Comercio'!I23+'Altas IAE Act. Emp. Comercio'!I23</f>
        <v>181</v>
      </c>
      <c r="J22" s="4">
        <f>'Altas IAE Act. Prof. Comercio'!J23+'Altas IAE Act. Emp. Comercio'!J23</f>
        <v>4821</v>
      </c>
      <c r="K22" s="4">
        <f>'Altas IAE Act. Prof. Comercio'!K23+'Altas IAE Act. Emp. Comercio'!K23</f>
        <v>24961</v>
      </c>
      <c r="L22" s="4">
        <f>'Altas IAE Act. Prof. Comercio'!L23+'Altas IAE Act. Emp. Comercio'!L23</f>
        <v>3773</v>
      </c>
      <c r="M22" s="4">
        <f>'Altas IAE Act. Prof. Comercio'!M23+'Altas IAE Act. Emp. Comercio'!M23</f>
        <v>375</v>
      </c>
      <c r="N22" s="4">
        <f>'Altas IAE Act. Prof. Comercio'!N23+'Altas IAE Act. Emp. Comercio'!N23</f>
        <v>1368</v>
      </c>
      <c r="O22" s="4">
        <f>'Altas IAE Act. Prof. Comercio'!O23+'Altas IAE Act. Emp. Comercio'!O23</f>
        <v>12</v>
      </c>
      <c r="P22" s="4">
        <f>'Altas IAE Act. Prof. Comercio'!P23+'Altas IAE Act. Emp. Comercio'!P23</f>
        <v>3587</v>
      </c>
      <c r="Q22" s="4">
        <f>'Altas IAE Act. Prof. Comercio'!Q23+'Altas IAE Act. Emp. Comercio'!Q23</f>
        <v>45490</v>
      </c>
      <c r="R22" s="4">
        <f>'Altas IAE Act. Prof. Comercio'!R23+'Altas IAE Act. Emp. Comercio'!R23</f>
        <v>550</v>
      </c>
      <c r="S22" s="4">
        <f>'Altas IAE Act. Prof. Comercio'!S23+'Altas IAE Act. Emp. Comercio'!S23</f>
        <v>880</v>
      </c>
      <c r="T22" s="4">
        <f>'Altas IAE Act. Prof. Comercio'!T23+'Altas IAE Act. Emp. Comercio'!T23</f>
        <v>77230</v>
      </c>
      <c r="U22" s="4">
        <f>'Altas IAE Act. Prof. Comercio'!U23+'Altas IAE Act. Emp. Comercio'!U23</f>
        <v>355132</v>
      </c>
    </row>
    <row r="23" spans="2:21" x14ac:dyDescent="0.2">
      <c r="B23" s="34">
        <v>2017</v>
      </c>
      <c r="C23" s="4">
        <f>'Altas IAE Act. Prof. Comercio'!C24+'Altas IAE Act. Emp. Comercio'!C24</f>
        <v>1508</v>
      </c>
      <c r="D23" s="4">
        <f>'Altas IAE Act. Prof. Comercio'!D24+'Altas IAE Act. Emp. Comercio'!D24</f>
        <v>1028</v>
      </c>
      <c r="E23" s="4">
        <f>'Altas IAE Act. Prof. Comercio'!E24+'Altas IAE Act. Emp. Comercio'!E24</f>
        <v>70</v>
      </c>
      <c r="F23" s="4">
        <f>'Altas IAE Act. Prof. Comercio'!F24+'Altas IAE Act. Emp. Comercio'!F24</f>
        <v>3023</v>
      </c>
      <c r="G23" s="4">
        <f>'Altas IAE Act. Prof. Comercio'!G24+'Altas IAE Act. Emp. Comercio'!G24</f>
        <v>764</v>
      </c>
      <c r="H23" s="4">
        <f>'Altas IAE Act. Prof. Comercio'!H24+'Altas IAE Act. Emp. Comercio'!H24</f>
        <v>148</v>
      </c>
      <c r="I23" s="4">
        <f>'Altas IAE Act. Prof. Comercio'!I24+'Altas IAE Act. Emp. Comercio'!I24</f>
        <v>164</v>
      </c>
      <c r="J23" s="4">
        <f>'Altas IAE Act. Prof. Comercio'!J24+'Altas IAE Act. Emp. Comercio'!J24</f>
        <v>4850</v>
      </c>
      <c r="K23" s="4">
        <f>'Altas IAE Act. Prof. Comercio'!K24+'Altas IAE Act. Emp. Comercio'!K24</f>
        <v>24748</v>
      </c>
      <c r="L23" s="4">
        <f>'Altas IAE Act. Prof. Comercio'!L24+'Altas IAE Act. Emp. Comercio'!L24</f>
        <v>3837</v>
      </c>
      <c r="M23" s="4">
        <f>'Altas IAE Act. Prof. Comercio'!M24+'Altas IAE Act. Emp. Comercio'!M24</f>
        <v>378</v>
      </c>
      <c r="N23" s="4">
        <f>'Altas IAE Act. Prof. Comercio'!N24+'Altas IAE Act. Emp. Comercio'!N24</f>
        <v>1408</v>
      </c>
      <c r="O23" s="4">
        <f>'Altas IAE Act. Prof. Comercio'!O24+'Altas IAE Act. Emp. Comercio'!O24</f>
        <v>14</v>
      </c>
      <c r="P23" s="4">
        <f>'Altas IAE Act. Prof. Comercio'!P24+'Altas IAE Act. Emp. Comercio'!P24</f>
        <v>3560</v>
      </c>
      <c r="Q23" s="4">
        <f>'Altas IAE Act. Prof. Comercio'!Q24+'Altas IAE Act. Emp. Comercio'!Q24</f>
        <v>45500</v>
      </c>
      <c r="R23" s="4">
        <f>'Altas IAE Act. Prof. Comercio'!R24+'Altas IAE Act. Emp. Comercio'!R24</f>
        <v>565</v>
      </c>
      <c r="S23" s="4">
        <f>'Altas IAE Act. Prof. Comercio'!S24+'Altas IAE Act. Emp. Comercio'!S24</f>
        <v>874</v>
      </c>
      <c r="T23" s="4">
        <f>'Altas IAE Act. Prof. Comercio'!T24+'Altas IAE Act. Emp. Comercio'!T24</f>
        <v>77233</v>
      </c>
      <c r="U23" s="4">
        <f>'Altas IAE Act. Prof. Comercio'!U24+'Altas IAE Act. Emp. Comercio'!U24</f>
        <v>353465</v>
      </c>
    </row>
    <row r="24" spans="2:21" x14ac:dyDescent="0.2">
      <c r="B24" s="34">
        <v>2018</v>
      </c>
      <c r="C24" s="4">
        <f>'Altas IAE Act. Prof. Comercio'!C25+'Altas IAE Act. Emp. Comercio'!C25</f>
        <v>1556</v>
      </c>
      <c r="D24" s="4">
        <f>'Altas IAE Act. Prof. Comercio'!D25+'Altas IAE Act. Emp. Comercio'!D25</f>
        <v>1084</v>
      </c>
      <c r="E24" s="4">
        <f>'Altas IAE Act. Prof. Comercio'!E25+'Altas IAE Act. Emp. Comercio'!E25</f>
        <v>75</v>
      </c>
      <c r="F24" s="4">
        <f>'Altas IAE Act. Prof. Comercio'!F25+'Altas IAE Act. Emp. Comercio'!F25</f>
        <v>3169</v>
      </c>
      <c r="G24" s="4">
        <f>'Altas IAE Act. Prof. Comercio'!G25+'Altas IAE Act. Emp. Comercio'!G25</f>
        <v>759</v>
      </c>
      <c r="H24" s="4">
        <f>'Altas IAE Act. Prof. Comercio'!H25+'Altas IAE Act. Emp. Comercio'!H25</f>
        <v>142</v>
      </c>
      <c r="I24" s="4">
        <f>'Altas IAE Act. Prof. Comercio'!I25+'Altas IAE Act. Emp. Comercio'!I25</f>
        <v>169</v>
      </c>
      <c r="J24" s="4">
        <f>'Altas IAE Act. Prof. Comercio'!J25+'Altas IAE Act. Emp. Comercio'!J25</f>
        <v>4928</v>
      </c>
      <c r="K24" s="4">
        <f>'Altas IAE Act. Prof. Comercio'!K25+'Altas IAE Act. Emp. Comercio'!K25</f>
        <v>25061</v>
      </c>
      <c r="L24" s="4">
        <f>'Altas IAE Act. Prof. Comercio'!L25+'Altas IAE Act. Emp. Comercio'!L25</f>
        <v>3918</v>
      </c>
      <c r="M24" s="4">
        <f>'Altas IAE Act. Prof. Comercio'!M25+'Altas IAE Act. Emp. Comercio'!M25</f>
        <v>403</v>
      </c>
      <c r="N24" s="4">
        <f>'Altas IAE Act. Prof. Comercio'!N25+'Altas IAE Act. Emp. Comercio'!N25</f>
        <v>1461</v>
      </c>
      <c r="O24" s="4">
        <f>'Altas IAE Act. Prof. Comercio'!O25+'Altas IAE Act. Emp. Comercio'!O25</f>
        <v>17</v>
      </c>
      <c r="P24" s="4">
        <f>'Altas IAE Act. Prof. Comercio'!P25+'Altas IAE Act. Emp. Comercio'!P25</f>
        <v>3610</v>
      </c>
      <c r="Q24" s="4">
        <f>'Altas IAE Act. Prof. Comercio'!Q25+'Altas IAE Act. Emp. Comercio'!Q25</f>
        <v>46352</v>
      </c>
      <c r="R24" s="4">
        <f>'Altas IAE Act. Prof. Comercio'!R25+'Altas IAE Act. Emp. Comercio'!R25</f>
        <v>602</v>
      </c>
      <c r="S24" s="4">
        <f>'Altas IAE Act. Prof. Comercio'!S25+'Altas IAE Act. Emp. Comercio'!S25</f>
        <v>919</v>
      </c>
      <c r="T24" s="4">
        <f>'Altas IAE Act. Prof. Comercio'!T25+'Altas IAE Act. Emp. Comercio'!T25</f>
        <v>78746</v>
      </c>
      <c r="U24" s="4">
        <f>'Altas IAE Act. Prof. Comercio'!U25+'Altas IAE Act. Emp. Comercio'!U25</f>
        <v>357776</v>
      </c>
    </row>
    <row r="25" spans="2:21" x14ac:dyDescent="0.2">
      <c r="B25" s="34">
        <v>2019</v>
      </c>
      <c r="C25" s="4">
        <f>'Altas IAE Act. Prof. Comercio'!C26+'Altas IAE Act. Emp. Comercio'!C26</f>
        <v>1547</v>
      </c>
      <c r="D25" s="4">
        <f>'Altas IAE Act. Prof. Comercio'!D26+'Altas IAE Act. Emp. Comercio'!D26</f>
        <v>1067</v>
      </c>
      <c r="E25" s="4">
        <f>'Altas IAE Act. Prof. Comercio'!E26+'Altas IAE Act. Emp. Comercio'!E26</f>
        <v>74</v>
      </c>
      <c r="F25" s="4">
        <f>'Altas IAE Act. Prof. Comercio'!F26+'Altas IAE Act. Emp. Comercio'!F26</f>
        <v>3172</v>
      </c>
      <c r="G25" s="4">
        <f>'Altas IAE Act. Prof. Comercio'!G26+'Altas IAE Act. Emp. Comercio'!G26</f>
        <v>765</v>
      </c>
      <c r="H25" s="4">
        <f>'Altas IAE Act. Prof. Comercio'!H26+'Altas IAE Act. Emp. Comercio'!H26</f>
        <v>144</v>
      </c>
      <c r="I25" s="4">
        <f>'Altas IAE Act. Prof. Comercio'!I26+'Altas IAE Act. Emp. Comercio'!I26</f>
        <v>179</v>
      </c>
      <c r="J25" s="4">
        <f>'Altas IAE Act. Prof. Comercio'!J26+'Altas IAE Act. Emp. Comercio'!J26</f>
        <v>4842</v>
      </c>
      <c r="K25" s="4">
        <f>'Altas IAE Act. Prof. Comercio'!K26+'Altas IAE Act. Emp. Comercio'!K26</f>
        <v>25067</v>
      </c>
      <c r="L25" s="4">
        <f>'Altas IAE Act. Prof. Comercio'!L26+'Altas IAE Act. Emp. Comercio'!L26</f>
        <v>3976</v>
      </c>
      <c r="M25" s="4">
        <f>'Altas IAE Act. Prof. Comercio'!M26+'Altas IAE Act. Emp. Comercio'!M26</f>
        <v>385</v>
      </c>
      <c r="N25" s="4">
        <f>'Altas IAE Act. Prof. Comercio'!N26+'Altas IAE Act. Emp. Comercio'!N26</f>
        <v>1470</v>
      </c>
      <c r="O25" s="4">
        <f>'Altas IAE Act. Prof. Comercio'!O26+'Altas IAE Act. Emp. Comercio'!O26</f>
        <v>14</v>
      </c>
      <c r="P25" s="4">
        <f>'Altas IAE Act. Prof. Comercio'!P26+'Altas IAE Act. Emp. Comercio'!P26</f>
        <v>3665</v>
      </c>
      <c r="Q25" s="4">
        <f>'Altas IAE Act. Prof. Comercio'!Q26+'Altas IAE Act. Emp. Comercio'!Q26</f>
        <v>46367</v>
      </c>
      <c r="R25" s="4">
        <f>'Altas IAE Act. Prof. Comercio'!R26+'Altas IAE Act. Emp. Comercio'!R26</f>
        <v>598</v>
      </c>
      <c r="S25" s="4">
        <f>'Altas IAE Act. Prof. Comercio'!S26+'Altas IAE Act. Emp. Comercio'!S26</f>
        <v>934</v>
      </c>
      <c r="T25" s="4">
        <f>'Altas IAE Act. Prof. Comercio'!T26+'Altas IAE Act. Emp. Comercio'!T26</f>
        <v>78755</v>
      </c>
      <c r="U25" s="4">
        <f>'Altas IAE Act. Prof. Comercio'!U26+'Altas IAE Act. Emp. Comercio'!U26</f>
        <v>356112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5.5703125" customWidth="1"/>
  </cols>
  <sheetData>
    <row r="1" spans="1:21" x14ac:dyDescent="0.2">
      <c r="A1" s="8" t="s">
        <v>36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Act. Emp. Serv.'!C7+'Altas IAE Act. Prof. Serv.'!C7</f>
        <v>1172</v>
      </c>
      <c r="D6" s="4">
        <f>'Altas IAE Act. Emp. Serv.'!D7+'Altas IAE Act. Prof. Serv.'!D7</f>
        <v>849</v>
      </c>
      <c r="E6" s="4">
        <f>'Altas IAE Act. Emp. Serv.'!E7+'Altas IAE Act. Prof. Serv.'!E7</f>
        <v>100</v>
      </c>
      <c r="F6" s="4">
        <f>'Altas IAE Act. Emp. Serv.'!F7+'Altas IAE Act. Prof. Serv.'!F7</f>
        <v>3567</v>
      </c>
      <c r="G6" s="4">
        <f>'Altas IAE Act. Emp. Serv.'!G7+'Altas IAE Act. Prof. Serv.'!G7</f>
        <v>700</v>
      </c>
      <c r="H6" s="4">
        <f>'Altas IAE Act. Emp. Serv.'!H7+'Altas IAE Act. Prof. Serv.'!H7</f>
        <v>150</v>
      </c>
      <c r="I6" s="4">
        <f>'Altas IAE Act. Emp. Serv.'!I7+'Altas IAE Act. Prof. Serv.'!I7</f>
        <v>134</v>
      </c>
      <c r="J6" s="4">
        <f>'Altas IAE Act. Emp. Serv.'!J7+'Altas IAE Act. Prof. Serv.'!J7</f>
        <v>6026</v>
      </c>
      <c r="K6" s="4">
        <f>'Altas IAE Act. Emp. Serv.'!K7+'Altas IAE Act. Prof. Serv.'!K7</f>
        <v>31169</v>
      </c>
      <c r="L6" s="4">
        <f>'Altas IAE Act. Emp. Serv.'!L7+'Altas IAE Act. Prof. Serv.'!L7</f>
        <v>3106</v>
      </c>
      <c r="M6" s="4">
        <f>'Altas IAE Act. Emp. Serv.'!M7+'Altas IAE Act. Prof. Serv.'!M7</f>
        <v>307</v>
      </c>
      <c r="N6" s="4">
        <f>'Altas IAE Act. Emp. Serv.'!N7+'Altas IAE Act. Prof. Serv.'!N7</f>
        <v>1230</v>
      </c>
      <c r="O6" s="4">
        <f>'Altas IAE Act. Emp. Serv.'!O7+'Altas IAE Act. Prof. Serv.'!O7</f>
        <v>25</v>
      </c>
      <c r="P6" s="4">
        <f>'Altas IAE Act. Emp. Serv.'!P7+'Altas IAE Act. Prof. Serv.'!P7</f>
        <v>4514</v>
      </c>
      <c r="Q6" s="4">
        <f>'Altas IAE Act. Emp. Serv.'!Q7+'Altas IAE Act. Prof. Serv.'!Q7</f>
        <v>53049</v>
      </c>
      <c r="R6" s="4">
        <f>'Altas IAE Act. Emp. Serv.'!R7+'Altas IAE Act. Prof. Serv.'!R7</f>
        <v>520</v>
      </c>
      <c r="S6" s="4">
        <f>'Altas IAE Act. Emp. Serv.'!S7+'Altas IAE Act. Prof. Serv.'!S7</f>
        <v>811</v>
      </c>
      <c r="T6" s="4">
        <f>'Altas IAE Act. Emp. Serv.'!T7+'Altas IAE Act. Prof. Serv.'!T7</f>
        <v>87354</v>
      </c>
      <c r="U6" s="4">
        <f>'Altas IAE Act. Emp. Serv.'!U7+'Altas IAE Act. Prof. Serv.'!U7</f>
        <v>434753</v>
      </c>
    </row>
    <row r="7" spans="1:21" x14ac:dyDescent="0.2">
      <c r="B7" s="1">
        <v>2001</v>
      </c>
      <c r="C7" s="4">
        <f>'Altas IAE Act. Emp. Serv.'!C8+'Altas IAE Act. Prof. Serv.'!C8</f>
        <v>1267</v>
      </c>
      <c r="D7" s="4">
        <f>'Altas IAE Act. Emp. Serv.'!D8+'Altas IAE Act. Prof. Serv.'!D8</f>
        <v>862</v>
      </c>
      <c r="E7" s="4">
        <f>'Altas IAE Act. Emp. Serv.'!E8+'Altas IAE Act. Prof. Serv.'!E8</f>
        <v>96</v>
      </c>
      <c r="F7" s="4">
        <f>'Altas IAE Act. Emp. Serv.'!F8+'Altas IAE Act. Prof. Serv.'!F8</f>
        <v>3756</v>
      </c>
      <c r="G7" s="4">
        <f>'Altas IAE Act. Emp. Serv.'!G8+'Altas IAE Act. Prof. Serv.'!G8</f>
        <v>708</v>
      </c>
      <c r="H7" s="4">
        <f>'Altas IAE Act. Emp. Serv.'!H8+'Altas IAE Act. Prof. Serv.'!H8</f>
        <v>156</v>
      </c>
      <c r="I7" s="4">
        <f>'Altas IAE Act. Emp. Serv.'!I8+'Altas IAE Act. Prof. Serv.'!I8</f>
        <v>141</v>
      </c>
      <c r="J7" s="4">
        <f>'Altas IAE Act. Emp. Serv.'!J8+'Altas IAE Act. Prof. Serv.'!J8</f>
        <v>6258</v>
      </c>
      <c r="K7" s="4">
        <f>'Altas IAE Act. Emp. Serv.'!K8+'Altas IAE Act. Prof. Serv.'!K8</f>
        <v>31211</v>
      </c>
      <c r="L7" s="4">
        <f>'Altas IAE Act. Emp. Serv.'!L8+'Altas IAE Act. Prof. Serv.'!L8</f>
        <v>3293</v>
      </c>
      <c r="M7" s="4">
        <f>'Altas IAE Act. Emp. Serv.'!M8+'Altas IAE Act. Prof. Serv.'!M8</f>
        <v>325</v>
      </c>
      <c r="N7" s="4">
        <f>'Altas IAE Act. Emp. Serv.'!N8+'Altas IAE Act. Prof. Serv.'!N8</f>
        <v>1266</v>
      </c>
      <c r="O7" s="4">
        <f>'Altas IAE Act. Emp. Serv.'!O8+'Altas IAE Act. Prof. Serv.'!O8</f>
        <v>23</v>
      </c>
      <c r="P7" s="4">
        <f>'Altas IAE Act. Emp. Serv.'!P8+'Altas IAE Act. Prof. Serv.'!P8</f>
        <v>4704</v>
      </c>
      <c r="Q7" s="4">
        <f>'Altas IAE Act. Emp. Serv.'!Q8+'Altas IAE Act. Prof. Serv.'!Q8</f>
        <v>54066</v>
      </c>
      <c r="R7" s="4">
        <f>'Altas IAE Act. Emp. Serv.'!R8+'Altas IAE Act. Prof. Serv.'!R8</f>
        <v>525</v>
      </c>
      <c r="S7" s="4">
        <f>'Altas IAE Act. Emp. Serv.'!S8+'Altas IAE Act. Prof. Serv.'!S8</f>
        <v>820</v>
      </c>
      <c r="T7" s="4">
        <f>'Altas IAE Act. Emp. Serv.'!T8+'Altas IAE Act. Prof. Serv.'!T8</f>
        <v>88848</v>
      </c>
      <c r="U7" s="4">
        <f>'Altas IAE Act. Emp. Serv.'!U8+'Altas IAE Act. Prof. Serv.'!U8</f>
        <v>434178</v>
      </c>
    </row>
    <row r="8" spans="1:21" x14ac:dyDescent="0.2">
      <c r="B8" s="1">
        <v>2002</v>
      </c>
      <c r="C8" s="4">
        <f>'Altas IAE Act. Emp. Serv.'!C9+'Altas IAE Act. Prof. Serv.'!C9</f>
        <v>1333</v>
      </c>
      <c r="D8" s="4">
        <f>'Altas IAE Act. Emp. Serv.'!D9+'Altas IAE Act. Prof. Serv.'!D9</f>
        <v>959</v>
      </c>
      <c r="E8" s="4">
        <f>'Altas IAE Act. Emp. Serv.'!E9+'Altas IAE Act. Prof. Serv.'!E9</f>
        <v>94</v>
      </c>
      <c r="F8" s="4">
        <f>'Altas IAE Act. Emp. Serv.'!F9+'Altas IAE Act. Prof. Serv.'!F9</f>
        <v>4115</v>
      </c>
      <c r="G8" s="4">
        <f>'Altas IAE Act. Emp. Serv.'!G9+'Altas IAE Act. Prof. Serv.'!G9</f>
        <v>746</v>
      </c>
      <c r="H8" s="4">
        <f>'Altas IAE Act. Emp. Serv.'!H9+'Altas IAE Act. Prof. Serv.'!H9</f>
        <v>165</v>
      </c>
      <c r="I8" s="4">
        <f>'Altas IAE Act. Emp. Serv.'!I9+'Altas IAE Act. Prof. Serv.'!I9</f>
        <v>161</v>
      </c>
      <c r="J8" s="4">
        <f>'Altas IAE Act. Emp. Serv.'!J9+'Altas IAE Act. Prof. Serv.'!J9</f>
        <v>6672</v>
      </c>
      <c r="K8" s="4">
        <f>'Altas IAE Act. Emp. Serv.'!K9+'Altas IAE Act. Prof. Serv.'!K9</f>
        <v>32563</v>
      </c>
      <c r="L8" s="4">
        <f>'Altas IAE Act. Emp. Serv.'!L9+'Altas IAE Act. Prof. Serv.'!L9</f>
        <v>3695</v>
      </c>
      <c r="M8" s="4">
        <f>'Altas IAE Act. Emp. Serv.'!M9+'Altas IAE Act. Prof. Serv.'!M9</f>
        <v>342</v>
      </c>
      <c r="N8" s="4">
        <f>'Altas IAE Act. Emp. Serv.'!N9+'Altas IAE Act. Prof. Serv.'!N9</f>
        <v>1468</v>
      </c>
      <c r="O8" s="4">
        <f>'Altas IAE Act. Emp. Serv.'!O9+'Altas IAE Act. Prof. Serv.'!O9</f>
        <v>23</v>
      </c>
      <c r="P8" s="4">
        <f>'Altas IAE Act. Emp. Serv.'!P9+'Altas IAE Act. Prof. Serv.'!P9</f>
        <v>4955</v>
      </c>
      <c r="Q8" s="4">
        <f>'Altas IAE Act. Emp. Serv.'!Q9+'Altas IAE Act. Prof. Serv.'!Q9</f>
        <v>57291</v>
      </c>
      <c r="R8" s="4">
        <f>'Altas IAE Act. Emp. Serv.'!R9+'Altas IAE Act. Prof. Serv.'!R9</f>
        <v>562</v>
      </c>
      <c r="S8" s="4">
        <f>'Altas IAE Act. Emp. Serv.'!S9+'Altas IAE Act. Prof. Serv.'!S9</f>
        <v>886</v>
      </c>
      <c r="T8" s="4">
        <f>'Altas IAE Act. Emp. Serv.'!T9+'Altas IAE Act. Prof. Serv.'!T9</f>
        <v>94840</v>
      </c>
      <c r="U8" s="4">
        <f>'Altas IAE Act. Emp. Serv.'!U9+'Altas IAE Act. Prof. Serv.'!U9</f>
        <v>433948</v>
      </c>
    </row>
    <row r="9" spans="1:21" x14ac:dyDescent="0.2">
      <c r="B9" s="1">
        <v>2003</v>
      </c>
      <c r="C9" s="4">
        <f>'Altas IAE Act. Emp. Serv.'!C10+'Altas IAE Act. Prof. Serv.'!C10</f>
        <v>1510</v>
      </c>
      <c r="D9" s="4">
        <f>'Altas IAE Act. Emp. Serv.'!D10+'Altas IAE Act. Prof. Serv.'!D10</f>
        <v>1074</v>
      </c>
      <c r="E9" s="4">
        <f>'Altas IAE Act. Emp. Serv.'!E10+'Altas IAE Act. Prof. Serv.'!E10</f>
        <v>105</v>
      </c>
      <c r="F9" s="4">
        <f>'Altas IAE Act. Emp. Serv.'!F10+'Altas IAE Act. Prof. Serv.'!F10</f>
        <v>4714</v>
      </c>
      <c r="G9" s="4">
        <f>'Altas IAE Act. Emp. Serv.'!G10+'Altas IAE Act. Prof. Serv.'!G10</f>
        <v>844</v>
      </c>
      <c r="H9" s="4">
        <f>'Altas IAE Act. Emp. Serv.'!H10+'Altas IAE Act. Prof. Serv.'!H10</f>
        <v>174</v>
      </c>
      <c r="I9" s="4">
        <f>'Altas IAE Act. Emp. Serv.'!I10+'Altas IAE Act. Prof. Serv.'!I10</f>
        <v>174</v>
      </c>
      <c r="J9" s="4">
        <f>'Altas IAE Act. Emp. Serv.'!J10+'Altas IAE Act. Prof. Serv.'!J10</f>
        <v>7455</v>
      </c>
      <c r="K9" s="4">
        <f>'Altas IAE Act. Emp. Serv.'!K10+'Altas IAE Act. Prof. Serv.'!K10</f>
        <v>36606</v>
      </c>
      <c r="L9" s="4">
        <f>'Altas IAE Act. Emp. Serv.'!L10+'Altas IAE Act. Prof. Serv.'!L10</f>
        <v>4226</v>
      </c>
      <c r="M9" s="4">
        <f>'Altas IAE Act. Emp. Serv.'!M10+'Altas IAE Act. Prof. Serv.'!M10</f>
        <v>381</v>
      </c>
      <c r="N9" s="4">
        <f>'Altas IAE Act. Emp. Serv.'!N10+'Altas IAE Act. Prof. Serv.'!N10</f>
        <v>1698</v>
      </c>
      <c r="O9" s="4">
        <f>'Altas IAE Act. Emp. Serv.'!O10+'Altas IAE Act. Prof. Serv.'!O10</f>
        <v>23</v>
      </c>
      <c r="P9" s="4">
        <f>'Altas IAE Act. Emp. Serv.'!P10+'Altas IAE Act. Prof. Serv.'!P10</f>
        <v>5463</v>
      </c>
      <c r="Q9" s="4">
        <f>'Altas IAE Act. Emp. Serv.'!Q10+'Altas IAE Act. Prof. Serv.'!Q10</f>
        <v>64447</v>
      </c>
      <c r="R9" s="4">
        <f>'Altas IAE Act. Emp. Serv.'!R10+'Altas IAE Act. Prof. Serv.'!R10</f>
        <v>591</v>
      </c>
      <c r="S9" s="4">
        <f>'Altas IAE Act. Emp. Serv.'!S10+'Altas IAE Act. Prof. Serv.'!S10</f>
        <v>974</v>
      </c>
      <c r="T9" s="4">
        <f>'Altas IAE Act. Emp. Serv.'!T10+'Altas IAE Act. Prof. Serv.'!T10</f>
        <v>106981</v>
      </c>
      <c r="U9" s="4">
        <f>'Altas IAE Act. Emp. Serv.'!U10+'Altas IAE Act. Prof. Serv.'!U10</f>
        <v>496622</v>
      </c>
    </row>
    <row r="10" spans="1:21" x14ac:dyDescent="0.2">
      <c r="B10" s="1">
        <v>2004</v>
      </c>
      <c r="C10" s="4">
        <f>'Altas IAE Act. Emp. Serv.'!C11+'Altas IAE Act. Prof. Serv.'!C11</f>
        <v>1691</v>
      </c>
      <c r="D10" s="4">
        <f>'Altas IAE Act. Emp. Serv.'!D11+'Altas IAE Act. Prof. Serv.'!D11</f>
        <v>1281</v>
      </c>
      <c r="E10" s="4">
        <f>'Altas IAE Act. Emp. Serv.'!E11+'Altas IAE Act. Prof. Serv.'!E11</f>
        <v>103</v>
      </c>
      <c r="F10" s="4">
        <f>'Altas IAE Act. Emp. Serv.'!F11+'Altas IAE Act. Prof. Serv.'!F11</f>
        <v>4960</v>
      </c>
      <c r="G10" s="4">
        <f>'Altas IAE Act. Emp. Serv.'!G11+'Altas IAE Act. Prof. Serv.'!G11</f>
        <v>939</v>
      </c>
      <c r="H10" s="4">
        <f>'Altas IAE Act. Emp. Serv.'!H11+'Altas IAE Act. Prof. Serv.'!H11</f>
        <v>177</v>
      </c>
      <c r="I10" s="4">
        <f>'Altas IAE Act. Emp. Serv.'!I11+'Altas IAE Act. Prof. Serv.'!I11</f>
        <v>197</v>
      </c>
      <c r="J10" s="4">
        <f>'Altas IAE Act. Emp. Serv.'!J11+'Altas IAE Act. Prof. Serv.'!J11</f>
        <v>7998</v>
      </c>
      <c r="K10" s="4">
        <f>'Altas IAE Act. Emp. Serv.'!K11+'Altas IAE Act. Prof. Serv.'!K11</f>
        <v>38921</v>
      </c>
      <c r="L10" s="4">
        <f>'Altas IAE Act. Emp. Serv.'!L11+'Altas IAE Act. Prof. Serv.'!L11</f>
        <v>4544</v>
      </c>
      <c r="M10" s="4">
        <f>'Altas IAE Act. Emp. Serv.'!M11+'Altas IAE Act. Prof. Serv.'!M11</f>
        <v>401</v>
      </c>
      <c r="N10" s="4">
        <f>'Altas IAE Act. Emp. Serv.'!N11+'Altas IAE Act. Prof. Serv.'!N11</f>
        <v>1950</v>
      </c>
      <c r="O10" s="4">
        <f>'Altas IAE Act. Emp. Serv.'!O11+'Altas IAE Act. Prof. Serv.'!O11</f>
        <v>22</v>
      </c>
      <c r="P10" s="4">
        <f>'Altas IAE Act. Emp. Serv.'!P11+'Altas IAE Act. Prof. Serv.'!P11</f>
        <v>5851</v>
      </c>
      <c r="Q10" s="4">
        <f>'Altas IAE Act. Emp. Serv.'!Q11+'Altas IAE Act. Prof. Serv.'!Q11</f>
        <v>69035</v>
      </c>
      <c r="R10" s="4">
        <f>'Altas IAE Act. Emp. Serv.'!R11+'Altas IAE Act. Prof. Serv.'!R11</f>
        <v>641</v>
      </c>
      <c r="S10" s="4">
        <f>'Altas IAE Act. Emp. Serv.'!S11+'Altas IAE Act. Prof. Serv.'!S11</f>
        <v>1126</v>
      </c>
      <c r="T10" s="4">
        <f>'Altas IAE Act. Emp. Serv.'!T11+'Altas IAE Act. Prof. Serv.'!T11</f>
        <v>115735</v>
      </c>
      <c r="U10" s="4">
        <f>'Altas IAE Act. Emp. Serv.'!U11+'Altas IAE Act. Prof. Serv.'!U11</f>
        <v>526682</v>
      </c>
    </row>
    <row r="11" spans="1:21" x14ac:dyDescent="0.2">
      <c r="B11" s="1">
        <v>2005</v>
      </c>
      <c r="C11" s="4">
        <f>'Altas IAE Act. Emp. Serv.'!C12+'Altas IAE Act. Prof. Serv.'!C12</f>
        <v>1901</v>
      </c>
      <c r="D11" s="4">
        <f>'Altas IAE Act. Emp. Serv.'!D12+'Altas IAE Act. Prof. Serv.'!D12</f>
        <v>1406</v>
      </c>
      <c r="E11" s="4">
        <f>'Altas IAE Act. Emp. Serv.'!E12+'Altas IAE Act. Prof. Serv.'!E12</f>
        <v>110</v>
      </c>
      <c r="F11" s="4">
        <f>'Altas IAE Act. Emp. Serv.'!F12+'Altas IAE Act. Prof. Serv.'!F12</f>
        <v>5473</v>
      </c>
      <c r="G11" s="4">
        <f>'Altas IAE Act. Emp. Serv.'!G12+'Altas IAE Act. Prof. Serv.'!G12</f>
        <v>1065</v>
      </c>
      <c r="H11" s="4">
        <f>'Altas IAE Act. Emp. Serv.'!H12+'Altas IAE Act. Prof. Serv.'!H12</f>
        <v>190</v>
      </c>
      <c r="I11" s="4">
        <f>'Altas IAE Act. Emp. Serv.'!I12+'Altas IAE Act. Prof. Serv.'!I12</f>
        <v>209</v>
      </c>
      <c r="J11" s="4">
        <f>'Altas IAE Act. Emp. Serv.'!J12+'Altas IAE Act. Prof. Serv.'!J12</f>
        <v>8717</v>
      </c>
      <c r="K11" s="4">
        <f>'Altas IAE Act. Emp. Serv.'!K12+'Altas IAE Act. Prof. Serv.'!K12</f>
        <v>44895</v>
      </c>
      <c r="L11" s="4">
        <f>'Altas IAE Act. Emp. Serv.'!L12+'Altas IAE Act. Prof. Serv.'!L12</f>
        <v>5114</v>
      </c>
      <c r="M11" s="4">
        <f>'Altas IAE Act. Emp. Serv.'!M12+'Altas IAE Act. Prof. Serv.'!M12</f>
        <v>447</v>
      </c>
      <c r="N11" s="4">
        <f>'Altas IAE Act. Emp. Serv.'!N12+'Altas IAE Act. Prof. Serv.'!N12</f>
        <v>2069</v>
      </c>
      <c r="O11" s="4">
        <f>'Altas IAE Act. Emp. Serv.'!O12+'Altas IAE Act. Prof. Serv.'!O12</f>
        <v>28</v>
      </c>
      <c r="P11" s="4">
        <f>'Altas IAE Act. Emp. Serv.'!P12+'Altas IAE Act. Prof. Serv.'!P12</f>
        <v>6282</v>
      </c>
      <c r="Q11" s="4">
        <f>'Altas IAE Act. Emp. Serv.'!Q12+'Altas IAE Act. Prof. Serv.'!Q12</f>
        <v>77906</v>
      </c>
      <c r="R11" s="4">
        <f>'Altas IAE Act. Emp. Serv.'!R12+'Altas IAE Act. Prof. Serv.'!R12</f>
        <v>671</v>
      </c>
      <c r="S11" s="4">
        <f>'Altas IAE Act. Emp. Serv.'!S12+'Altas IAE Act. Prof. Serv.'!S12</f>
        <v>1236</v>
      </c>
      <c r="T11" s="4">
        <f>'Altas IAE Act. Emp. Serv.'!T12+'Altas IAE Act. Prof. Serv.'!T12</f>
        <v>129286</v>
      </c>
      <c r="U11" s="4">
        <f>'Altas IAE Act. Emp. Serv.'!U12+'Altas IAE Act. Prof. Serv.'!U12</f>
        <v>593805</v>
      </c>
    </row>
    <row r="12" spans="1:21" x14ac:dyDescent="0.2">
      <c r="B12" s="1">
        <v>2006</v>
      </c>
      <c r="C12" s="4">
        <f>'Altas IAE Act. Emp. Serv.'!C13+'Altas IAE Act. Prof. Serv.'!C13</f>
        <v>2046</v>
      </c>
      <c r="D12" s="4">
        <f>'Altas IAE Act. Emp. Serv.'!D13+'Altas IAE Act. Prof. Serv.'!D13</f>
        <v>1501</v>
      </c>
      <c r="E12" s="4">
        <f>'Altas IAE Act. Emp. Serv.'!E13+'Altas IAE Act. Prof. Serv.'!E13</f>
        <v>106</v>
      </c>
      <c r="F12" s="4">
        <f>'Altas IAE Act. Emp. Serv.'!F13+'Altas IAE Act. Prof. Serv.'!F13</f>
        <v>5637</v>
      </c>
      <c r="G12" s="4">
        <f>'Altas IAE Act. Emp. Serv.'!G13+'Altas IAE Act. Prof. Serv.'!G13</f>
        <v>1154</v>
      </c>
      <c r="H12" s="4">
        <f>'Altas IAE Act. Emp. Serv.'!H13+'Altas IAE Act. Prof. Serv.'!H13</f>
        <v>189</v>
      </c>
      <c r="I12" s="4">
        <f>'Altas IAE Act. Emp. Serv.'!I13+'Altas IAE Act. Prof. Serv.'!I13</f>
        <v>216</v>
      </c>
      <c r="J12" s="4">
        <f>'Altas IAE Act. Emp. Serv.'!J13+'Altas IAE Act. Prof. Serv.'!J13</f>
        <v>8984</v>
      </c>
      <c r="K12" s="4">
        <f>'Altas IAE Act. Emp. Serv.'!K13+'Altas IAE Act. Prof. Serv.'!K13</f>
        <v>48006</v>
      </c>
      <c r="L12" s="4">
        <f>'Altas IAE Act. Emp. Serv.'!L13+'Altas IAE Act. Prof. Serv.'!L13</f>
        <v>5467</v>
      </c>
      <c r="M12" s="4">
        <f>'Altas IAE Act. Emp. Serv.'!M13+'Altas IAE Act. Prof. Serv.'!M13</f>
        <v>460</v>
      </c>
      <c r="N12" s="4">
        <f>'Altas IAE Act. Emp. Serv.'!N13+'Altas IAE Act. Prof. Serv.'!N13</f>
        <v>2138</v>
      </c>
      <c r="O12" s="4">
        <f>'Altas IAE Act. Emp. Serv.'!O13+'Altas IAE Act. Prof. Serv.'!O13</f>
        <v>28</v>
      </c>
      <c r="P12" s="4">
        <f>'Altas IAE Act. Emp. Serv.'!P13+'Altas IAE Act. Prof. Serv.'!P13</f>
        <v>6482</v>
      </c>
      <c r="Q12" s="4">
        <f>'Altas IAE Act. Emp. Serv.'!Q13+'Altas IAE Act. Prof. Serv.'!Q13</f>
        <v>82414</v>
      </c>
      <c r="R12" s="4">
        <f>'Altas IAE Act. Emp. Serv.'!R13+'Altas IAE Act. Prof. Serv.'!R13</f>
        <v>708</v>
      </c>
      <c r="S12" s="4">
        <f>'Altas IAE Act. Emp. Serv.'!S13+'Altas IAE Act. Prof. Serv.'!S13</f>
        <v>1330</v>
      </c>
      <c r="T12" s="4">
        <f>'Altas IAE Act. Emp. Serv.'!T13+'Altas IAE Act. Prof. Serv.'!T13</f>
        <v>136983</v>
      </c>
      <c r="U12" s="4">
        <f>'Altas IAE Act. Emp. Serv.'!U13+'Altas IAE Act. Prof. Serv.'!U13</f>
        <v>615288</v>
      </c>
    </row>
    <row r="13" spans="1:21" x14ac:dyDescent="0.2">
      <c r="B13" s="1">
        <v>2007</v>
      </c>
      <c r="C13" s="4">
        <f>'Altas IAE Act. Emp. Serv.'!C14+'Altas IAE Act. Prof. Serv.'!C14</f>
        <v>2231</v>
      </c>
      <c r="D13" s="4">
        <f>'Altas IAE Act. Emp. Serv.'!D14+'Altas IAE Act. Prof. Serv.'!D14</f>
        <v>1614</v>
      </c>
      <c r="E13" s="4">
        <f>'Altas IAE Act. Emp. Serv.'!E14+'Altas IAE Act. Prof. Serv.'!E14</f>
        <v>121</v>
      </c>
      <c r="F13" s="4">
        <f>'Altas IAE Act. Emp. Serv.'!F14+'Altas IAE Act. Prof. Serv.'!F14</f>
        <v>5979</v>
      </c>
      <c r="G13" s="4">
        <f>'Altas IAE Act. Emp. Serv.'!G14+'Altas IAE Act. Prof. Serv.'!G14</f>
        <v>1222</v>
      </c>
      <c r="H13" s="4">
        <f>'Altas IAE Act. Emp. Serv.'!H14+'Altas IAE Act. Prof. Serv.'!H14</f>
        <v>197</v>
      </c>
      <c r="I13" s="4">
        <f>'Altas IAE Act. Emp. Serv.'!I14+'Altas IAE Act. Prof. Serv.'!I14</f>
        <v>234</v>
      </c>
      <c r="J13" s="4">
        <f>'Altas IAE Act. Emp. Serv.'!J14+'Altas IAE Act. Prof. Serv.'!J14</f>
        <v>9363</v>
      </c>
      <c r="K13" s="4">
        <f>'Altas IAE Act. Emp. Serv.'!K14+'Altas IAE Act. Prof. Serv.'!K14</f>
        <v>50670</v>
      </c>
      <c r="L13" s="4">
        <f>'Altas IAE Act. Emp. Serv.'!L14+'Altas IAE Act. Prof. Serv.'!L14</f>
        <v>5803</v>
      </c>
      <c r="M13" s="4">
        <f>'Altas IAE Act. Emp. Serv.'!M14+'Altas IAE Act. Prof. Serv.'!M14</f>
        <v>483</v>
      </c>
      <c r="N13" s="4">
        <f>'Altas IAE Act. Emp. Serv.'!N14+'Altas IAE Act. Prof. Serv.'!N14</f>
        <v>2335</v>
      </c>
      <c r="O13" s="4">
        <f>'Altas IAE Act. Emp. Serv.'!O14+'Altas IAE Act. Prof. Serv.'!O14</f>
        <v>26</v>
      </c>
      <c r="P13" s="4">
        <f>'Altas IAE Act. Emp. Serv.'!P14+'Altas IAE Act. Prof. Serv.'!P14</f>
        <v>6583</v>
      </c>
      <c r="Q13" s="4">
        <f>'Altas IAE Act. Emp. Serv.'!Q14+'Altas IAE Act. Prof. Serv.'!Q14</f>
        <v>86861</v>
      </c>
      <c r="R13" s="4">
        <f>'Altas IAE Act. Emp. Serv.'!R14+'Altas IAE Act. Prof. Serv.'!R14</f>
        <v>767</v>
      </c>
      <c r="S13" s="4">
        <f>'Altas IAE Act. Emp. Serv.'!S14+'Altas IAE Act. Prof. Serv.'!S14</f>
        <v>1452</v>
      </c>
      <c r="T13" s="4">
        <f>'Altas IAE Act. Emp. Serv.'!T14+'Altas IAE Act. Prof. Serv.'!T14</f>
        <v>144698</v>
      </c>
      <c r="U13" s="4">
        <f>'Altas IAE Act. Emp. Serv.'!U14+'Altas IAE Act. Prof. Serv.'!U14</f>
        <v>644578</v>
      </c>
    </row>
    <row r="14" spans="1:21" x14ac:dyDescent="0.2">
      <c r="B14" s="1">
        <v>2008</v>
      </c>
      <c r="C14" s="4">
        <f>'Altas IAE Act. Emp. Serv.'!C15+'Altas IAE Act. Prof. Serv.'!C15</f>
        <v>2310</v>
      </c>
      <c r="D14" s="4">
        <f>'Altas IAE Act. Emp. Serv.'!D15+'Altas IAE Act. Prof. Serv.'!D15</f>
        <v>1618</v>
      </c>
      <c r="E14" s="4">
        <f>'Altas IAE Act. Emp. Serv.'!E15+'Altas IAE Act. Prof. Serv.'!E15</f>
        <v>121</v>
      </c>
      <c r="F14" s="4">
        <f>'Altas IAE Act. Emp. Serv.'!F15+'Altas IAE Act. Prof. Serv.'!F15</f>
        <v>5860</v>
      </c>
      <c r="G14" s="4">
        <f>'Altas IAE Act. Emp. Serv.'!G15+'Altas IAE Act. Prof. Serv.'!G15</f>
        <v>1211</v>
      </c>
      <c r="H14" s="4">
        <f>'Altas IAE Act. Emp. Serv.'!H15+'Altas IAE Act. Prof. Serv.'!H15</f>
        <v>220</v>
      </c>
      <c r="I14" s="4">
        <f>'Altas IAE Act. Emp. Serv.'!I15+'Altas IAE Act. Prof. Serv.'!I15</f>
        <v>256</v>
      </c>
      <c r="J14" s="4">
        <f>'Altas IAE Act. Emp. Serv.'!J15+'Altas IAE Act. Prof. Serv.'!J15</f>
        <v>9248</v>
      </c>
      <c r="K14" s="4">
        <f>'Altas IAE Act. Emp. Serv.'!K15+'Altas IAE Act. Prof. Serv.'!K15</f>
        <v>51860</v>
      </c>
      <c r="L14" s="4">
        <f>'Altas IAE Act. Emp. Serv.'!L15+'Altas IAE Act. Prof. Serv.'!L15</f>
        <v>5821</v>
      </c>
      <c r="M14" s="4">
        <f>'Altas IAE Act. Emp. Serv.'!M15+'Altas IAE Act. Prof. Serv.'!M15</f>
        <v>491</v>
      </c>
      <c r="N14" s="4">
        <f>'Altas IAE Act. Emp. Serv.'!N15+'Altas IAE Act. Prof. Serv.'!N15</f>
        <v>2374</v>
      </c>
      <c r="O14" s="4">
        <f>'Altas IAE Act. Emp. Serv.'!O15+'Altas IAE Act. Prof. Serv.'!O15</f>
        <v>28</v>
      </c>
      <c r="P14" s="4">
        <f>'Altas IAE Act. Emp. Serv.'!P15+'Altas IAE Act. Prof. Serv.'!P15</f>
        <v>6470</v>
      </c>
      <c r="Q14" s="4">
        <f>'Altas IAE Act. Emp. Serv.'!Q15+'Altas IAE Act. Prof. Serv.'!Q15</f>
        <v>87888</v>
      </c>
      <c r="R14" s="4">
        <f>'Altas IAE Act. Emp. Serv.'!R15+'Altas IAE Act. Prof. Serv.'!R15</f>
        <v>760</v>
      </c>
      <c r="S14" s="4">
        <f>'Altas IAE Act. Emp. Serv.'!S15+'Altas IAE Act. Prof. Serv.'!S15</f>
        <v>1477</v>
      </c>
      <c r="T14" s="4">
        <f>'Altas IAE Act. Emp. Serv.'!T15+'Altas IAE Act. Prof. Serv.'!T15</f>
        <v>146451</v>
      </c>
      <c r="U14" s="4">
        <f>'Altas IAE Act. Emp. Serv.'!U15+'Altas IAE Act. Prof. Serv.'!U15</f>
        <v>654627</v>
      </c>
    </row>
    <row r="15" spans="1:21" x14ac:dyDescent="0.2">
      <c r="B15" s="1">
        <v>2009</v>
      </c>
      <c r="C15" s="4">
        <f>'Altas IAE Act. Emp. Serv.'!C16+'Altas IAE Act. Prof. Serv.'!C16</f>
        <v>2342</v>
      </c>
      <c r="D15" s="4">
        <f>'Altas IAE Act. Emp. Serv.'!D16+'Altas IAE Act. Prof. Serv.'!D16</f>
        <v>1635</v>
      </c>
      <c r="E15" s="4">
        <f>'Altas IAE Act. Emp. Serv.'!E16+'Altas IAE Act. Prof. Serv.'!E16</f>
        <v>126</v>
      </c>
      <c r="F15" s="4">
        <f>'Altas IAE Act. Emp. Serv.'!F16+'Altas IAE Act. Prof. Serv.'!F16</f>
        <v>5689</v>
      </c>
      <c r="G15" s="4">
        <f>'Altas IAE Act. Emp. Serv.'!G16+'Altas IAE Act. Prof. Serv.'!G16</f>
        <v>1214</v>
      </c>
      <c r="H15" s="4">
        <f>'Altas IAE Act. Emp. Serv.'!H16+'Altas IAE Act. Prof. Serv.'!H16</f>
        <v>223</v>
      </c>
      <c r="I15" s="4">
        <f>'Altas IAE Act. Emp. Serv.'!I16+'Altas IAE Act. Prof. Serv.'!I16</f>
        <v>264</v>
      </c>
      <c r="J15" s="4">
        <f>'Altas IAE Act. Emp. Serv.'!J16+'Altas IAE Act. Prof. Serv.'!J16</f>
        <v>8976</v>
      </c>
      <c r="K15" s="4">
        <f>'Altas IAE Act. Emp. Serv.'!K16+'Altas IAE Act. Prof. Serv.'!K16</f>
        <v>52329</v>
      </c>
      <c r="L15" s="4">
        <f>'Altas IAE Act. Emp. Serv.'!L16+'Altas IAE Act. Prof. Serv.'!L16</f>
        <v>5966</v>
      </c>
      <c r="M15" s="4">
        <f>'Altas IAE Act. Emp. Serv.'!M16+'Altas IAE Act. Prof. Serv.'!M16</f>
        <v>511</v>
      </c>
      <c r="N15" s="4">
        <f>'Altas IAE Act. Emp. Serv.'!N16+'Altas IAE Act. Prof. Serv.'!N16</f>
        <v>2432</v>
      </c>
      <c r="O15" s="4">
        <f>'Altas IAE Act. Emp. Serv.'!O16+'Altas IAE Act. Prof. Serv.'!O16</f>
        <v>29</v>
      </c>
      <c r="P15" s="4">
        <f>'Altas IAE Act. Emp. Serv.'!P16+'Altas IAE Act. Prof. Serv.'!P16</f>
        <v>6283</v>
      </c>
      <c r="Q15" s="4">
        <f>'Altas IAE Act. Emp. Serv.'!Q16+'Altas IAE Act. Prof. Serv.'!Q16</f>
        <v>88019</v>
      </c>
      <c r="R15" s="4">
        <f>'Altas IAE Act. Emp. Serv.'!R16+'Altas IAE Act. Prof. Serv.'!R16</f>
        <v>775</v>
      </c>
      <c r="S15" s="4">
        <f>'Altas IAE Act. Emp. Serv.'!S16+'Altas IAE Act. Prof. Serv.'!S16</f>
        <v>1501</v>
      </c>
      <c r="T15" s="4">
        <f>'Altas IAE Act. Emp. Serv.'!T16+'Altas IAE Act. Prof. Serv.'!T16</f>
        <v>147274</v>
      </c>
      <c r="U15" s="4">
        <f>'Altas IAE Act. Emp. Serv.'!U16+'Altas IAE Act. Prof. Serv.'!U16</f>
        <v>659619</v>
      </c>
    </row>
    <row r="16" spans="1:21" x14ac:dyDescent="0.2">
      <c r="B16" s="1">
        <v>2010</v>
      </c>
      <c r="C16" s="4">
        <f>'Altas IAE Act. Emp. Serv.'!C17+'Altas IAE Act. Prof. Serv.'!C17</f>
        <v>2455</v>
      </c>
      <c r="D16" s="4">
        <f>'Altas IAE Act. Emp. Serv.'!D17+'Altas IAE Act. Prof. Serv.'!D17</f>
        <v>1651</v>
      </c>
      <c r="E16" s="4">
        <f>'Altas IAE Act. Emp. Serv.'!E17+'Altas IAE Act. Prof. Serv.'!E17</f>
        <v>127</v>
      </c>
      <c r="F16" s="4">
        <f>'Altas IAE Act. Emp. Serv.'!F17+'Altas IAE Act. Prof. Serv.'!F17</f>
        <v>5892</v>
      </c>
      <c r="G16" s="4">
        <f>'Altas IAE Act. Emp. Serv.'!G17+'Altas IAE Act. Prof. Serv.'!G17</f>
        <v>1227</v>
      </c>
      <c r="H16" s="4">
        <f>'Altas IAE Act. Emp. Serv.'!H17+'Altas IAE Act. Prof. Serv.'!H17</f>
        <v>234</v>
      </c>
      <c r="I16" s="4">
        <f>'Altas IAE Act. Emp. Serv.'!I17+'Altas IAE Act. Prof. Serv.'!I17</f>
        <v>262</v>
      </c>
      <c r="J16" s="4">
        <f>'Altas IAE Act. Emp. Serv.'!J17+'Altas IAE Act. Prof. Serv.'!J17</f>
        <v>9152</v>
      </c>
      <c r="K16" s="4">
        <f>'Altas IAE Act. Emp. Serv.'!K17+'Altas IAE Act. Prof. Serv.'!K17</f>
        <v>54288</v>
      </c>
      <c r="L16" s="4">
        <f>'Altas IAE Act. Emp. Serv.'!L17+'Altas IAE Act. Prof. Serv.'!L17</f>
        <v>6182</v>
      </c>
      <c r="M16" s="4">
        <f>'Altas IAE Act. Emp. Serv.'!M17+'Altas IAE Act. Prof. Serv.'!M17</f>
        <v>526</v>
      </c>
      <c r="N16" s="4">
        <f>'Altas IAE Act. Emp. Serv.'!N17+'Altas IAE Act. Prof. Serv.'!N17</f>
        <v>2463</v>
      </c>
      <c r="O16" s="4">
        <f>'Altas IAE Act. Emp. Serv.'!O17+'Altas IAE Act. Prof. Serv.'!O17</f>
        <v>24</v>
      </c>
      <c r="P16" s="4">
        <f>'Altas IAE Act. Emp. Serv.'!P17+'Altas IAE Act. Prof. Serv.'!P17</f>
        <v>6362</v>
      </c>
      <c r="Q16" s="4">
        <f>'Altas IAE Act. Emp. Serv.'!Q17+'Altas IAE Act. Prof. Serv.'!Q17</f>
        <v>90845</v>
      </c>
      <c r="R16" s="4">
        <f>'Altas IAE Act. Emp. Serv.'!R17+'Altas IAE Act. Prof. Serv.'!R17</f>
        <v>790</v>
      </c>
      <c r="S16" s="4">
        <f>'Altas IAE Act. Emp. Serv.'!S17+'Altas IAE Act. Prof. Serv.'!S17</f>
        <v>1540</v>
      </c>
      <c r="T16" s="4">
        <f>'Altas IAE Act. Emp. Serv.'!T17+'Altas IAE Act. Prof. Serv.'!T17</f>
        <v>151287</v>
      </c>
      <c r="U16" s="4">
        <f>'Altas IAE Act. Emp. Serv.'!U17+'Altas IAE Act. Prof. Serv.'!U17</f>
        <v>671774</v>
      </c>
    </row>
    <row r="17" spans="2:22" x14ac:dyDescent="0.2">
      <c r="B17" s="1">
        <v>2011</v>
      </c>
      <c r="C17" s="4">
        <f>'Altas IAE Act. Emp. Serv.'!C18+'Altas IAE Act. Prof. Serv.'!C18</f>
        <v>2456</v>
      </c>
      <c r="D17" s="4">
        <f>'Altas IAE Act. Emp. Serv.'!D18+'Altas IAE Act. Prof. Serv.'!D18</f>
        <v>1612</v>
      </c>
      <c r="E17" s="4">
        <f>'Altas IAE Act. Emp. Serv.'!E18+'Altas IAE Act. Prof. Serv.'!E18</f>
        <v>128</v>
      </c>
      <c r="F17" s="4">
        <f>'Altas IAE Act. Emp. Serv.'!F18+'Altas IAE Act. Prof. Serv.'!F18</f>
        <v>5802</v>
      </c>
      <c r="G17" s="4">
        <f>'Altas IAE Act. Emp. Serv.'!G18+'Altas IAE Act. Prof. Serv.'!G18</f>
        <v>1217</v>
      </c>
      <c r="H17" s="4">
        <f>'Altas IAE Act. Emp. Serv.'!H18+'Altas IAE Act. Prof. Serv.'!H18</f>
        <v>228</v>
      </c>
      <c r="I17" s="4">
        <f>'Altas IAE Act. Emp. Serv.'!I18+'Altas IAE Act. Prof. Serv.'!I18</f>
        <v>285</v>
      </c>
      <c r="J17" s="4">
        <f>'Altas IAE Act. Emp. Serv.'!J18+'Altas IAE Act. Prof. Serv.'!J18</f>
        <v>9075</v>
      </c>
      <c r="K17" s="4">
        <f>'Altas IAE Act. Emp. Serv.'!K18+'Altas IAE Act. Prof. Serv.'!K18</f>
        <v>55483</v>
      </c>
      <c r="L17" s="4">
        <f>'Altas IAE Act. Emp. Serv.'!L18+'Altas IAE Act. Prof. Serv.'!L18</f>
        <v>6201</v>
      </c>
      <c r="M17" s="4">
        <f>'Altas IAE Act. Emp. Serv.'!M18+'Altas IAE Act. Prof. Serv.'!M18</f>
        <v>544</v>
      </c>
      <c r="N17" s="4">
        <f>'Altas IAE Act. Emp. Serv.'!N18+'Altas IAE Act. Prof. Serv.'!N18</f>
        <v>2478</v>
      </c>
      <c r="O17" s="4">
        <f>'Altas IAE Act. Emp. Serv.'!O18+'Altas IAE Act. Prof. Serv.'!O18</f>
        <v>25</v>
      </c>
      <c r="P17" s="4">
        <f>'Altas IAE Act. Emp. Serv.'!P18+'Altas IAE Act. Prof. Serv.'!P18</f>
        <v>6270</v>
      </c>
      <c r="Q17" s="4">
        <f>'Altas IAE Act. Emp. Serv.'!Q18+'Altas IAE Act. Prof. Serv.'!Q18</f>
        <v>91804</v>
      </c>
      <c r="R17" s="4">
        <f>'Altas IAE Act. Emp. Serv.'!R18+'Altas IAE Act. Prof. Serv.'!R18</f>
        <v>772</v>
      </c>
      <c r="S17" s="4">
        <f>'Altas IAE Act. Emp. Serv.'!S18+'Altas IAE Act. Prof. Serv.'!S18</f>
        <v>1530</v>
      </c>
      <c r="T17" s="4">
        <f>'Altas IAE Act. Emp. Serv.'!T18+'Altas IAE Act. Prof. Serv.'!T18</f>
        <v>152082</v>
      </c>
      <c r="U17" s="4">
        <f>'Altas IAE Act. Emp. Serv.'!U18+'Altas IAE Act. Prof. Serv.'!U18</f>
        <v>677097</v>
      </c>
    </row>
    <row r="18" spans="2:22" x14ac:dyDescent="0.2">
      <c r="B18" s="1">
        <v>2012</v>
      </c>
      <c r="C18" s="4">
        <f>'Altas IAE Act. Emp. Serv.'!C19+'Altas IAE Act. Prof. Serv.'!C19</f>
        <v>2509</v>
      </c>
      <c r="D18" s="4">
        <f>'Altas IAE Act. Emp. Serv.'!D19+'Altas IAE Act. Prof. Serv.'!D19</f>
        <v>1689</v>
      </c>
      <c r="E18" s="4">
        <f>'Altas IAE Act. Emp. Serv.'!E19+'Altas IAE Act. Prof. Serv.'!E19</f>
        <v>132</v>
      </c>
      <c r="F18" s="4">
        <f>'Altas IAE Act. Emp. Serv.'!F19+'Altas IAE Act. Prof. Serv.'!F19</f>
        <v>6046</v>
      </c>
      <c r="G18" s="4">
        <f>'Altas IAE Act. Emp. Serv.'!G19+'Altas IAE Act. Prof. Serv.'!G19</f>
        <v>1212</v>
      </c>
      <c r="H18" s="4">
        <f>'Altas IAE Act. Emp. Serv.'!H19+'Altas IAE Act. Prof. Serv.'!H19</f>
        <v>238</v>
      </c>
      <c r="I18" s="4">
        <f>'Altas IAE Act. Emp. Serv.'!I19+'Altas IAE Act. Prof. Serv.'!I19</f>
        <v>289</v>
      </c>
      <c r="J18" s="4">
        <f>'Altas IAE Act. Emp. Serv.'!J19+'Altas IAE Act. Prof. Serv.'!J19</f>
        <v>9445</v>
      </c>
      <c r="K18" s="4">
        <f>'Altas IAE Act. Emp. Serv.'!K19+'Altas IAE Act. Prof. Serv.'!K19</f>
        <v>57161</v>
      </c>
      <c r="L18" s="4">
        <f>'Altas IAE Act. Emp. Serv.'!L19+'Altas IAE Act. Prof. Serv.'!L19</f>
        <v>6516</v>
      </c>
      <c r="M18" s="4">
        <f>'Altas IAE Act. Emp. Serv.'!M19+'Altas IAE Act. Prof. Serv.'!M19</f>
        <v>544</v>
      </c>
      <c r="N18" s="4">
        <f>'Altas IAE Act. Emp. Serv.'!N19+'Altas IAE Act. Prof. Serv.'!N19</f>
        <v>2418</v>
      </c>
      <c r="O18" s="4">
        <f>'Altas IAE Act. Emp. Serv.'!O19+'Altas IAE Act. Prof. Serv.'!O19</f>
        <v>24</v>
      </c>
      <c r="P18" s="4">
        <f>'Altas IAE Act. Emp. Serv.'!P19+'Altas IAE Act. Prof. Serv.'!P19</f>
        <v>6294</v>
      </c>
      <c r="Q18" s="4">
        <f>'Altas IAE Act. Emp. Serv.'!Q19+'Altas IAE Act. Prof. Serv.'!Q19</f>
        <v>94517</v>
      </c>
      <c r="R18" s="4">
        <f>'Altas IAE Act. Emp. Serv.'!R19+'Altas IAE Act. Prof. Serv.'!R19</f>
        <v>794</v>
      </c>
      <c r="S18" s="4">
        <f>'Altas IAE Act. Emp. Serv.'!S19+'Altas IAE Act. Prof. Serv.'!S19</f>
        <v>1557</v>
      </c>
      <c r="T18" s="4">
        <f>'Altas IAE Act. Emp. Serv.'!T19+'Altas IAE Act. Prof. Serv.'!T19</f>
        <v>156904</v>
      </c>
      <c r="U18" s="4">
        <f>'Altas IAE Act. Emp. Serv.'!U19+'Altas IAE Act. Prof. Serv.'!U19</f>
        <v>688174</v>
      </c>
    </row>
    <row r="19" spans="2:22" x14ac:dyDescent="0.2">
      <c r="B19" s="1">
        <v>2013</v>
      </c>
      <c r="C19" s="4">
        <f>'Altas IAE Act. Emp. Serv.'!C20+'Altas IAE Act. Prof. Serv.'!C20</f>
        <v>3194</v>
      </c>
      <c r="D19" s="4">
        <f>'Altas IAE Act. Emp. Serv.'!D20+'Altas IAE Act. Prof. Serv.'!D20</f>
        <v>1919</v>
      </c>
      <c r="E19" s="4">
        <f>'Altas IAE Act. Emp. Serv.'!E20+'Altas IAE Act. Prof. Serv.'!E20</f>
        <v>154</v>
      </c>
      <c r="F19" s="4">
        <f>'Altas IAE Act. Emp. Serv.'!F20+'Altas IAE Act. Prof. Serv.'!F20</f>
        <v>6562</v>
      </c>
      <c r="G19" s="4">
        <f>'Altas IAE Act. Emp. Serv.'!G20+'Altas IAE Act. Prof. Serv.'!G20</f>
        <v>1431</v>
      </c>
      <c r="H19" s="4">
        <f>'Altas IAE Act. Emp. Serv.'!H20+'Altas IAE Act. Prof. Serv.'!H20</f>
        <v>266</v>
      </c>
      <c r="I19" s="4">
        <f>'Altas IAE Act. Emp. Serv.'!I20+'Altas IAE Act. Prof. Serv.'!I20</f>
        <v>307</v>
      </c>
      <c r="J19" s="4">
        <f>'Altas IAE Act. Emp. Serv.'!J20+'Altas IAE Act. Prof. Serv.'!J20</f>
        <v>9938</v>
      </c>
      <c r="K19" s="4">
        <f>'Altas IAE Act. Emp. Serv.'!K20+'Altas IAE Act. Prof. Serv.'!K20</f>
        <v>56122</v>
      </c>
      <c r="L19" s="4">
        <f>'Altas IAE Act. Emp. Serv.'!L20+'Altas IAE Act. Prof. Serv.'!L20</f>
        <v>7310</v>
      </c>
      <c r="M19" s="4">
        <f>'Altas IAE Act. Emp. Serv.'!M20+'Altas IAE Act. Prof. Serv.'!M20</f>
        <v>593</v>
      </c>
      <c r="N19" s="4">
        <f>'Altas IAE Act. Emp. Serv.'!N20+'Altas IAE Act. Prof. Serv.'!N20</f>
        <v>3176</v>
      </c>
      <c r="O19" s="4">
        <f>'Altas IAE Act. Emp. Serv.'!O20+'Altas IAE Act. Prof. Serv.'!O20</f>
        <v>28</v>
      </c>
      <c r="P19" s="4">
        <f>'Altas IAE Act. Emp. Serv.'!P20+'Altas IAE Act. Prof. Serv.'!P20</f>
        <v>6956</v>
      </c>
      <c r="Q19" s="4">
        <f>'Altas IAE Act. Emp. Serv.'!Q20+'Altas IAE Act. Prof. Serv.'!Q20</f>
        <v>97956</v>
      </c>
      <c r="R19" s="4">
        <f>'Altas IAE Act. Emp. Serv.'!R20+'Altas IAE Act. Prof. Serv.'!R20</f>
        <v>866</v>
      </c>
      <c r="S19" s="4">
        <f>'Altas IAE Act. Emp. Serv.'!S20+'Altas IAE Act. Prof. Serv.'!S20</f>
        <v>1691</v>
      </c>
      <c r="T19" s="4">
        <f>'Altas IAE Act. Emp. Serv.'!T20+'Altas IAE Act. Prof. Serv.'!T20</f>
        <v>162688</v>
      </c>
      <c r="U19" s="4">
        <f>'Altas IAE Act. Emp. Serv.'!U20+'Altas IAE Act. Prof. Serv.'!U20</f>
        <v>708044</v>
      </c>
    </row>
    <row r="20" spans="2:22" x14ac:dyDescent="0.2">
      <c r="B20" s="1">
        <v>2014</v>
      </c>
      <c r="C20" s="4">
        <f>'Altas IAE Act. Emp. Serv.'!C21+'Altas IAE Act. Prof. Serv.'!C21</f>
        <v>3331</v>
      </c>
      <c r="D20" s="4">
        <f>'Altas IAE Act. Emp. Serv.'!D21+'Altas IAE Act. Prof. Serv.'!D21</f>
        <v>2019</v>
      </c>
      <c r="E20" s="4">
        <f>'Altas IAE Act. Emp. Serv.'!E21+'Altas IAE Act. Prof. Serv.'!E21</f>
        <v>152</v>
      </c>
      <c r="F20" s="4">
        <f>'Altas IAE Act. Emp. Serv.'!F21+'Altas IAE Act. Prof. Serv.'!F21</f>
        <v>6800</v>
      </c>
      <c r="G20" s="4">
        <f>'Altas IAE Act. Emp. Serv.'!G21+'Altas IAE Act. Prof. Serv.'!G21</f>
        <v>1502</v>
      </c>
      <c r="H20" s="4">
        <f>'Altas IAE Act. Emp. Serv.'!H21+'Altas IAE Act. Prof. Serv.'!H21</f>
        <v>287</v>
      </c>
      <c r="I20" s="4">
        <f>'Altas IAE Act. Emp. Serv.'!I21+'Altas IAE Act. Prof. Serv.'!I21</f>
        <v>308</v>
      </c>
      <c r="J20" s="4">
        <f>'Altas IAE Act. Emp. Serv.'!J21+'Altas IAE Act. Prof. Serv.'!J21</f>
        <v>10337</v>
      </c>
      <c r="K20" s="4">
        <f>'Altas IAE Act. Emp. Serv.'!K21+'Altas IAE Act. Prof. Serv.'!K21</f>
        <v>58929</v>
      </c>
      <c r="L20" s="4">
        <f>'Altas IAE Act. Emp. Serv.'!L21+'Altas IAE Act. Prof. Serv.'!L21</f>
        <v>7729</v>
      </c>
      <c r="M20" s="4">
        <f>'Altas IAE Act. Emp. Serv.'!M21+'Altas IAE Act. Prof. Serv.'!M21</f>
        <v>625</v>
      </c>
      <c r="N20" s="4">
        <f>'Altas IAE Act. Emp. Serv.'!N21+'Altas IAE Act. Prof. Serv.'!N21</f>
        <v>3373</v>
      </c>
      <c r="O20" s="4">
        <f>'Altas IAE Act. Emp. Serv.'!O21+'Altas IAE Act. Prof. Serv.'!O21</f>
        <v>30</v>
      </c>
      <c r="P20" s="4">
        <f>'Altas IAE Act. Emp. Serv.'!P21+'Altas IAE Act. Prof. Serv.'!P21</f>
        <v>7240</v>
      </c>
      <c r="Q20" s="4">
        <f>'Altas IAE Act. Emp. Serv.'!Q21+'Altas IAE Act. Prof. Serv.'!Q21</f>
        <v>102662</v>
      </c>
      <c r="R20" s="4">
        <f>'Altas IAE Act. Emp. Serv.'!R21+'Altas IAE Act. Prof. Serv.'!R21</f>
        <v>884</v>
      </c>
      <c r="S20" s="4">
        <f>'Altas IAE Act. Emp. Serv.'!S21+'Altas IAE Act. Prof. Serv.'!S21</f>
        <v>1794</v>
      </c>
      <c r="T20" s="4">
        <f>'Altas IAE Act. Emp. Serv.'!T21+'Altas IAE Act. Prof. Serv.'!T21</f>
        <v>169851</v>
      </c>
      <c r="U20" s="4">
        <f>'Altas IAE Act. Emp. Serv.'!U21+'Altas IAE Act. Prof. Serv.'!U21</f>
        <v>732202</v>
      </c>
    </row>
    <row r="21" spans="2:22" x14ac:dyDescent="0.2">
      <c r="B21" s="1">
        <v>2015</v>
      </c>
      <c r="C21" s="4">
        <f>'Altas IAE Act. Emp. Serv.'!C22+'Altas IAE Act. Prof. Serv.'!C22</f>
        <v>3406</v>
      </c>
      <c r="D21" s="4">
        <f>'Altas IAE Act. Emp. Serv.'!D22+'Altas IAE Act. Prof. Serv.'!D22</f>
        <v>2082</v>
      </c>
      <c r="E21" s="4">
        <f>'Altas IAE Act. Emp. Serv.'!E22+'Altas IAE Act. Prof. Serv.'!E22</f>
        <v>159</v>
      </c>
      <c r="F21" s="4">
        <f>'Altas IAE Act. Emp. Serv.'!F22+'Altas IAE Act. Prof. Serv.'!F22</f>
        <v>7074</v>
      </c>
      <c r="G21" s="4">
        <f>'Altas IAE Act. Emp. Serv.'!G22+'Altas IAE Act. Prof. Serv.'!G22</f>
        <v>1568</v>
      </c>
      <c r="H21" s="4">
        <f>'Altas IAE Act. Emp. Serv.'!H22+'Altas IAE Act. Prof. Serv.'!H22</f>
        <v>309</v>
      </c>
      <c r="I21" s="4">
        <f>'Altas IAE Act. Emp. Serv.'!I22+'Altas IAE Act. Prof. Serv.'!I22</f>
        <v>324</v>
      </c>
      <c r="J21" s="4">
        <f>'Altas IAE Act. Emp. Serv.'!J22+'Altas IAE Act. Prof. Serv.'!J22</f>
        <v>10802</v>
      </c>
      <c r="K21" s="4">
        <f>'Altas IAE Act. Emp. Serv.'!K22+'Altas IAE Act. Prof. Serv.'!K22</f>
        <v>61397</v>
      </c>
      <c r="L21" s="4">
        <f>'Altas IAE Act. Emp. Serv.'!L22+'Altas IAE Act. Prof. Serv.'!L22</f>
        <v>8085</v>
      </c>
      <c r="M21" s="4">
        <f>'Altas IAE Act. Emp. Serv.'!M22+'Altas IAE Act. Prof. Serv.'!M22</f>
        <v>653</v>
      </c>
      <c r="N21" s="4">
        <f>'Altas IAE Act. Emp. Serv.'!N22+'Altas IAE Act. Prof. Serv.'!N22</f>
        <v>3504</v>
      </c>
      <c r="O21" s="4">
        <f>'Altas IAE Act. Emp. Serv.'!O22+'Altas IAE Act. Prof. Serv.'!O22</f>
        <v>31</v>
      </c>
      <c r="P21" s="4">
        <f>'Altas IAE Act. Emp. Serv.'!P22+'Altas IAE Act. Prof. Serv.'!P22</f>
        <v>7560</v>
      </c>
      <c r="Q21" s="4">
        <f>'Altas IAE Act. Emp. Serv.'!Q22+'Altas IAE Act. Prof. Serv.'!Q22</f>
        <v>106954</v>
      </c>
      <c r="R21" s="4">
        <f>'Altas IAE Act. Emp. Serv.'!R22+'Altas IAE Act. Prof. Serv.'!R22</f>
        <v>945</v>
      </c>
      <c r="S21" s="4">
        <f>'Altas IAE Act. Emp. Serv.'!S22+'Altas IAE Act. Prof. Serv.'!S22</f>
        <v>1899</v>
      </c>
      <c r="T21" s="4">
        <f>'Altas IAE Act. Emp. Serv.'!T22+'Altas IAE Act. Prof. Serv.'!T22</f>
        <v>177827</v>
      </c>
      <c r="U21" s="4">
        <f>'Altas IAE Act. Emp. Serv.'!U22+'Altas IAE Act. Prof. Serv.'!U22</f>
        <v>758879</v>
      </c>
    </row>
    <row r="22" spans="2:22" x14ac:dyDescent="0.2">
      <c r="B22" s="1">
        <v>2016</v>
      </c>
      <c r="C22" s="4">
        <f>'Altas IAE Act. Emp. Serv.'!C23+'Altas IAE Act. Prof. Serv.'!C23</f>
        <v>3527</v>
      </c>
      <c r="D22" s="4">
        <f>'Altas IAE Act. Emp. Serv.'!D23+'Altas IAE Act. Prof. Serv.'!D23</f>
        <v>2101</v>
      </c>
      <c r="E22" s="4">
        <f>'Altas IAE Act. Emp. Serv.'!E23+'Altas IAE Act. Prof. Serv.'!E23</f>
        <v>150</v>
      </c>
      <c r="F22" s="4">
        <f>'Altas IAE Act. Emp. Serv.'!F23+'Altas IAE Act. Prof. Serv.'!F23</f>
        <v>7459</v>
      </c>
      <c r="G22" s="4">
        <f>'Altas IAE Act. Emp. Serv.'!G23+'Altas IAE Act. Prof. Serv.'!G23</f>
        <v>1620</v>
      </c>
      <c r="H22" s="4">
        <f>'Altas IAE Act. Emp. Serv.'!H23+'Altas IAE Act. Prof. Serv.'!H23</f>
        <v>328</v>
      </c>
      <c r="I22" s="4">
        <f>'Altas IAE Act. Emp. Serv.'!I23+'Altas IAE Act. Prof. Serv.'!I23</f>
        <v>324</v>
      </c>
      <c r="J22" s="4">
        <f>'Altas IAE Act. Emp. Serv.'!J23+'Altas IAE Act. Prof. Serv.'!J23</f>
        <v>11471</v>
      </c>
      <c r="K22" s="4">
        <f>'Altas IAE Act. Emp. Serv.'!K23+'Altas IAE Act. Prof. Serv.'!K23</f>
        <v>63781</v>
      </c>
      <c r="L22" s="4">
        <f>'Altas IAE Act. Emp. Serv.'!L23+'Altas IAE Act. Prof. Serv.'!L23</f>
        <v>8703</v>
      </c>
      <c r="M22" s="4">
        <f>'Altas IAE Act. Emp. Serv.'!M23+'Altas IAE Act. Prof. Serv.'!M23</f>
        <v>656</v>
      </c>
      <c r="N22" s="4">
        <f>'Altas IAE Act. Emp. Serv.'!N23+'Altas IAE Act. Prof. Serv.'!N23</f>
        <v>3740</v>
      </c>
      <c r="O22" s="4">
        <f>'Altas IAE Act. Emp. Serv.'!O23+'Altas IAE Act. Prof. Serv.'!O23</f>
        <v>28</v>
      </c>
      <c r="P22" s="4">
        <f>'Altas IAE Act. Emp. Serv.'!P23+'Altas IAE Act. Prof. Serv.'!P23</f>
        <v>7890</v>
      </c>
      <c r="Q22" s="4">
        <f>'Altas IAE Act. Emp. Serv.'!Q23+'Altas IAE Act. Prof. Serv.'!Q23</f>
        <v>111778</v>
      </c>
      <c r="R22" s="4">
        <f>'Altas IAE Act. Emp. Serv.'!R23+'Altas IAE Act. Prof. Serv.'!R23</f>
        <v>972</v>
      </c>
      <c r="S22" s="4">
        <f>'Altas IAE Act. Emp. Serv.'!S23+'Altas IAE Act. Prof. Serv.'!S23</f>
        <v>2001</v>
      </c>
      <c r="T22" s="4">
        <f>'Altas IAE Act. Emp. Serv.'!T23+'Altas IAE Act. Prof. Serv.'!T23</f>
        <v>185990</v>
      </c>
      <c r="U22" s="4">
        <f>'Altas IAE Act. Emp. Serv.'!U23+'Altas IAE Act. Prof. Serv.'!U23</f>
        <v>783627</v>
      </c>
      <c r="V22" s="4"/>
    </row>
    <row r="23" spans="2:22" x14ac:dyDescent="0.2">
      <c r="B23" s="34">
        <v>2017</v>
      </c>
      <c r="C23" s="4">
        <f>'Altas IAE Act. Emp. Serv.'!C24+'Altas IAE Act. Prof. Serv.'!C24</f>
        <v>3620</v>
      </c>
      <c r="D23" s="4">
        <f>'Altas IAE Act. Emp. Serv.'!D24+'Altas IAE Act. Prof. Serv.'!D24</f>
        <v>2142</v>
      </c>
      <c r="E23" s="4">
        <f>'Altas IAE Act. Emp. Serv.'!E24+'Altas IAE Act. Prof. Serv.'!E24</f>
        <v>146</v>
      </c>
      <c r="F23" s="4">
        <f>'Altas IAE Act. Emp. Serv.'!F24+'Altas IAE Act. Prof. Serv.'!F24</f>
        <v>7828</v>
      </c>
      <c r="G23" s="4">
        <f>'Altas IAE Act. Emp. Serv.'!G24+'Altas IAE Act. Prof. Serv.'!G24</f>
        <v>1690</v>
      </c>
      <c r="H23" s="4">
        <f>'Altas IAE Act. Emp. Serv.'!H24+'Altas IAE Act. Prof. Serv.'!H24</f>
        <v>337</v>
      </c>
      <c r="I23" s="4">
        <f>'Altas IAE Act. Emp. Serv.'!I24+'Altas IAE Act. Prof. Serv.'!I24</f>
        <v>316</v>
      </c>
      <c r="J23" s="4">
        <f>'Altas IAE Act. Emp. Serv.'!J24+'Altas IAE Act. Prof. Serv.'!J24</f>
        <v>11809</v>
      </c>
      <c r="K23" s="4">
        <f>'Altas IAE Act. Emp. Serv.'!K24+'Altas IAE Act. Prof. Serv.'!K24</f>
        <v>64875</v>
      </c>
      <c r="L23" s="4">
        <f>'Altas IAE Act. Emp. Serv.'!L24+'Altas IAE Act. Prof. Serv.'!L24</f>
        <v>9175</v>
      </c>
      <c r="M23" s="4">
        <f>'Altas IAE Act. Emp. Serv.'!M24+'Altas IAE Act. Prof. Serv.'!M24</f>
        <v>677</v>
      </c>
      <c r="N23" s="4">
        <f>'Altas IAE Act. Emp. Serv.'!N24+'Altas IAE Act. Prof. Serv.'!N24</f>
        <v>3924</v>
      </c>
      <c r="O23" s="4">
        <f>'Altas IAE Act. Emp. Serv.'!O24+'Altas IAE Act. Prof. Serv.'!O24</f>
        <v>30</v>
      </c>
      <c r="P23" s="4">
        <f>'Altas IAE Act. Emp. Serv.'!P24+'Altas IAE Act. Prof. Serv.'!P24</f>
        <v>8033</v>
      </c>
      <c r="Q23" s="4">
        <f>'Altas IAE Act. Emp. Serv.'!Q24+'Altas IAE Act. Prof. Serv.'!Q24</f>
        <v>114602</v>
      </c>
      <c r="R23" s="4">
        <f>'Altas IAE Act. Emp. Serv.'!R24+'Altas IAE Act. Prof. Serv.'!R24</f>
        <v>1001</v>
      </c>
      <c r="S23" s="4">
        <f>'Altas IAE Act. Emp. Serv.'!S24+'Altas IAE Act. Prof. Serv.'!S24</f>
        <v>2053</v>
      </c>
      <c r="T23" s="4">
        <f>'Altas IAE Act. Emp. Serv.'!T24+'Altas IAE Act. Prof. Serv.'!T24</f>
        <v>190812</v>
      </c>
      <c r="U23" s="4">
        <f>'Altas IAE Act. Emp. Serv.'!U24+'Altas IAE Act. Prof. Serv.'!U24</f>
        <v>795843</v>
      </c>
      <c r="V23" s="4"/>
    </row>
    <row r="24" spans="2:22" x14ac:dyDescent="0.2">
      <c r="B24" s="34">
        <v>2018</v>
      </c>
      <c r="C24" s="4">
        <f>'Altas IAE Act. Emp. Serv.'!C25+'Altas IAE Act. Prof. Serv.'!C25</f>
        <v>3925</v>
      </c>
      <c r="D24" s="4">
        <f>'Altas IAE Act. Emp. Serv.'!D25+'Altas IAE Act. Prof. Serv.'!D25</f>
        <v>2331</v>
      </c>
      <c r="E24" s="4">
        <f>'Altas IAE Act. Emp. Serv.'!E25+'Altas IAE Act. Prof. Serv.'!E25</f>
        <v>157</v>
      </c>
      <c r="F24" s="4">
        <f>'Altas IAE Act. Emp. Serv.'!F25+'Altas IAE Act. Prof. Serv.'!F25</f>
        <v>8513</v>
      </c>
      <c r="G24" s="4">
        <f>'Altas IAE Act. Emp. Serv.'!G25+'Altas IAE Act. Prof. Serv.'!G25</f>
        <v>1747</v>
      </c>
      <c r="H24" s="4">
        <f>'Altas IAE Act. Emp. Serv.'!H25+'Altas IAE Act. Prof. Serv.'!H25</f>
        <v>331</v>
      </c>
      <c r="I24" s="4">
        <f>'Altas IAE Act. Emp. Serv.'!I25+'Altas IAE Act. Prof. Serv.'!I25</f>
        <v>333</v>
      </c>
      <c r="J24" s="4">
        <f>'Altas IAE Act. Emp. Serv.'!J25+'Altas IAE Act. Prof. Serv.'!J25</f>
        <v>12338</v>
      </c>
      <c r="K24" s="4">
        <f>'Altas IAE Act. Emp. Serv.'!K25+'Altas IAE Act. Prof. Serv.'!K25</f>
        <v>67895</v>
      </c>
      <c r="L24" s="4">
        <f>'Altas IAE Act. Emp. Serv.'!L25+'Altas IAE Act. Prof. Serv.'!L25</f>
        <v>9753</v>
      </c>
      <c r="M24" s="4">
        <f>'Altas IAE Act. Emp. Serv.'!M25+'Altas IAE Act. Prof. Serv.'!M25</f>
        <v>732</v>
      </c>
      <c r="N24" s="4">
        <f>'Altas IAE Act. Emp. Serv.'!N25+'Altas IAE Act. Prof. Serv.'!N25</f>
        <v>4203</v>
      </c>
      <c r="O24" s="4">
        <f>'Altas IAE Act. Emp. Serv.'!O25+'Altas IAE Act. Prof. Serv.'!O25</f>
        <v>36</v>
      </c>
      <c r="P24" s="4">
        <f>'Altas IAE Act. Emp. Serv.'!P25+'Altas IAE Act. Prof. Serv.'!P25</f>
        <v>8507</v>
      </c>
      <c r="Q24" s="4">
        <f>'Altas IAE Act. Emp. Serv.'!Q25+'Altas IAE Act. Prof. Serv.'!Q25</f>
        <v>120801</v>
      </c>
      <c r="R24" s="4">
        <f>'Altas IAE Act. Emp. Serv.'!R25+'Altas IAE Act. Prof. Serv.'!R25</f>
        <v>1087</v>
      </c>
      <c r="S24" s="4">
        <f>'Altas IAE Act. Emp. Serv.'!S25+'Altas IAE Act. Prof. Serv.'!S25</f>
        <v>2176</v>
      </c>
      <c r="T24" s="4">
        <f>'Altas IAE Act. Emp. Serv.'!T25+'Altas IAE Act. Prof. Serv.'!T25</f>
        <v>201056</v>
      </c>
      <c r="U24" s="4">
        <f>'Altas IAE Act. Emp. Serv.'!U25+'Altas IAE Act. Prof. Serv.'!U25</f>
        <v>826273</v>
      </c>
      <c r="V24" s="4"/>
    </row>
    <row r="25" spans="2:22" x14ac:dyDescent="0.2">
      <c r="B25" s="34">
        <v>2019</v>
      </c>
      <c r="C25" s="4">
        <f>'Altas IAE Act. Emp. Serv.'!C26+'Altas IAE Act. Prof. Serv.'!C26</f>
        <v>3990</v>
      </c>
      <c r="D25" s="4">
        <f>'Altas IAE Act. Emp. Serv.'!D26+'Altas IAE Act. Prof. Serv.'!D26</f>
        <v>2389</v>
      </c>
      <c r="E25" s="4">
        <f>'Altas IAE Act. Emp. Serv.'!E26+'Altas IAE Act. Prof. Serv.'!E26</f>
        <v>164</v>
      </c>
      <c r="F25" s="4">
        <f>'Altas IAE Act. Emp. Serv.'!F26+'Altas IAE Act. Prof. Serv.'!F26</f>
        <v>8799</v>
      </c>
      <c r="G25" s="4">
        <f>'Altas IAE Act. Emp. Serv.'!G26+'Altas IAE Act. Prof. Serv.'!G26</f>
        <v>1807</v>
      </c>
      <c r="H25" s="4">
        <f>'Altas IAE Act. Emp. Serv.'!H26+'Altas IAE Act. Prof. Serv.'!H26</f>
        <v>348</v>
      </c>
      <c r="I25" s="4">
        <f>'Altas IAE Act. Emp. Serv.'!I26+'Altas IAE Act. Prof. Serv.'!I26</f>
        <v>343</v>
      </c>
      <c r="J25" s="4">
        <f>'Altas IAE Act. Emp. Serv.'!J26+'Altas IAE Act. Prof. Serv.'!J26</f>
        <v>12564</v>
      </c>
      <c r="K25" s="4">
        <f>'Altas IAE Act. Emp. Serv.'!K26+'Altas IAE Act. Prof. Serv.'!K26</f>
        <v>69085</v>
      </c>
      <c r="L25" s="4">
        <f>'Altas IAE Act. Emp. Serv.'!L26+'Altas IAE Act. Prof. Serv.'!L26</f>
        <v>10380</v>
      </c>
      <c r="M25" s="4">
        <f>'Altas IAE Act. Emp. Serv.'!M26+'Altas IAE Act. Prof. Serv.'!M26</f>
        <v>741</v>
      </c>
      <c r="N25" s="4">
        <f>'Altas IAE Act. Emp. Serv.'!N26+'Altas IAE Act. Prof. Serv.'!N26</f>
        <v>4312</v>
      </c>
      <c r="O25" s="4">
        <f>'Altas IAE Act. Emp. Serv.'!O26+'Altas IAE Act. Prof. Serv.'!O26</f>
        <v>36</v>
      </c>
      <c r="P25" s="4">
        <f>'Altas IAE Act. Emp. Serv.'!P26+'Altas IAE Act. Prof. Serv.'!P26</f>
        <v>8881</v>
      </c>
      <c r="Q25" s="4">
        <f>'Altas IAE Act. Emp. Serv.'!Q26+'Altas IAE Act. Prof. Serv.'!Q26</f>
        <v>123839</v>
      </c>
      <c r="R25" s="4">
        <f>'Altas IAE Act. Emp. Serv.'!R26+'Altas IAE Act. Prof. Serv.'!R26</f>
        <v>1117</v>
      </c>
      <c r="S25" s="4">
        <f>'Altas IAE Act. Emp. Serv.'!S26+'Altas IAE Act. Prof. Serv.'!S26</f>
        <v>2279</v>
      </c>
      <c r="T25" s="4">
        <f>'Altas IAE Act. Emp. Serv.'!T26+'Altas IAE Act. Prof. Serv.'!T26</f>
        <v>206211</v>
      </c>
      <c r="U25" s="4">
        <f>'Altas IAE Act. Emp. Serv.'!U26+'Altas IAE Act. Prof. Serv.'!U26</f>
        <v>837493</v>
      </c>
    </row>
  </sheetData>
  <phoneticPr fontId="1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C25" sqref="C25:U25"/>
    </sheetView>
  </sheetViews>
  <sheetFormatPr baseColWidth="10" defaultColWidth="11.42578125" defaultRowHeight="12.75" x14ac:dyDescent="0.2"/>
  <cols>
    <col min="1" max="1" width="25.7109375" customWidth="1"/>
  </cols>
  <sheetData>
    <row r="1" spans="1:21" x14ac:dyDescent="0.2">
      <c r="A1" s="8" t="s">
        <v>37</v>
      </c>
      <c r="B1" s="1"/>
    </row>
    <row r="2" spans="1:21" ht="25.5" x14ac:dyDescent="0.2">
      <c r="A2" s="6" t="s">
        <v>32</v>
      </c>
    </row>
    <row r="3" spans="1:21" ht="38.25" x14ac:dyDescent="0.2">
      <c r="A3" s="7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f>'Altas IAE Agricultura'!C6+'Altas IAE Industria'!C6+'Altas IAE Construcción'!C6+'Altas IAE Servicios'!C6</f>
        <v>1515</v>
      </c>
      <c r="D6" s="4">
        <f>'Altas IAE Agricultura'!D6+'Altas IAE Industria'!D6+'Altas IAE Construcción'!D6+'Altas IAE Servicios'!D6</f>
        <v>1189</v>
      </c>
      <c r="E6" s="4">
        <f>'Altas IAE Agricultura'!E6+'Altas IAE Industria'!E6+'Altas IAE Construcción'!E6+'Altas IAE Servicios'!E6</f>
        <v>146</v>
      </c>
      <c r="F6" s="4">
        <f>'Altas IAE Agricultura'!F6+'Altas IAE Industria'!F6+'Altas IAE Construcción'!F6+'Altas IAE Servicios'!F6</f>
        <v>4050</v>
      </c>
      <c r="G6" s="4">
        <f>'Altas IAE Agricultura'!G6+'Altas IAE Industria'!G6+'Altas IAE Construcción'!G6+'Altas IAE Servicios'!G6</f>
        <v>878</v>
      </c>
      <c r="H6" s="4">
        <f>'Altas IAE Agricultura'!H6+'Altas IAE Industria'!H6+'Altas IAE Construcción'!H6+'Altas IAE Servicios'!H6</f>
        <v>211</v>
      </c>
      <c r="I6" s="4">
        <f>'Altas IAE Agricultura'!I6+'Altas IAE Industria'!I6+'Altas IAE Construcción'!I6+'Altas IAE Servicios'!I6</f>
        <v>182</v>
      </c>
      <c r="J6" s="4">
        <f>'Altas IAE Agricultura'!J6+'Altas IAE Industria'!J6+'Altas IAE Construcción'!J6+'Altas IAE Servicios'!J6</f>
        <v>6819</v>
      </c>
      <c r="K6" s="4">
        <f>'Altas IAE Agricultura'!K6+'Altas IAE Industria'!K6+'Altas IAE Construcción'!K6+'Altas IAE Servicios'!K6</f>
        <v>36414</v>
      </c>
      <c r="L6" s="4">
        <f>'Altas IAE Agricultura'!L6+'Altas IAE Industria'!L6+'Altas IAE Construcción'!L6+'Altas IAE Servicios'!L6</f>
        <v>4043</v>
      </c>
      <c r="M6" s="4">
        <f>'Altas IAE Agricultura'!M6+'Altas IAE Industria'!M6+'Altas IAE Construcción'!M6+'Altas IAE Servicios'!M6</f>
        <v>418</v>
      </c>
      <c r="N6" s="4">
        <f>'Altas IAE Agricultura'!N6+'Altas IAE Industria'!N6+'Altas IAE Construcción'!N6+'Altas IAE Servicios'!N6</f>
        <v>1544</v>
      </c>
      <c r="O6" s="4">
        <f>'Altas IAE Agricultura'!O6+'Altas IAE Industria'!O6+'Altas IAE Construcción'!O6+'Altas IAE Servicios'!O6</f>
        <v>32</v>
      </c>
      <c r="P6" s="4">
        <f>'Altas IAE Agricultura'!P6+'Altas IAE Industria'!P6+'Altas IAE Construcción'!P6+'Altas IAE Servicios'!P6</f>
        <v>5019</v>
      </c>
      <c r="Q6" s="4">
        <f>'Altas IAE Agricultura'!Q6+'Altas IAE Industria'!Q6+'Altas IAE Construcción'!Q6+'Altas IAE Servicios'!Q6</f>
        <v>62460</v>
      </c>
      <c r="R6" s="4">
        <f>'Altas IAE Agricultura'!R6+'Altas IAE Industria'!R6+'Altas IAE Construcción'!R6+'Altas IAE Servicios'!R6</f>
        <v>635</v>
      </c>
      <c r="S6" s="4">
        <f>'Altas IAE Agricultura'!S6+'Altas IAE Industria'!S6+'Altas IAE Construcción'!S6+'Altas IAE Servicios'!S6</f>
        <v>1138</v>
      </c>
      <c r="T6" s="4">
        <f>'Altas IAE Agricultura'!T6+'Altas IAE Industria'!T6+'Altas IAE Construcción'!T6+'Altas IAE Servicios'!T6</f>
        <v>105359</v>
      </c>
      <c r="U6" s="4">
        <f>'Altas IAE Agricultura'!U6+'Altas IAE Industria'!U6+'Altas IAE Construcción'!U6+'Altas IAE Servicios'!U6</f>
        <v>534037</v>
      </c>
    </row>
    <row r="7" spans="1:21" x14ac:dyDescent="0.2">
      <c r="B7" s="1">
        <v>2001</v>
      </c>
      <c r="C7" s="4">
        <f>'Altas IAE Agricultura'!C7+'Altas IAE Industria'!C7+'Altas IAE Construcción'!C7+'Altas IAE Servicios'!C7</f>
        <v>1644</v>
      </c>
      <c r="D7" s="4">
        <f>'Altas IAE Agricultura'!D7+'Altas IAE Industria'!D7+'Altas IAE Construcción'!D7+'Altas IAE Servicios'!D7</f>
        <v>1228</v>
      </c>
      <c r="E7" s="4">
        <f>'Altas IAE Agricultura'!E7+'Altas IAE Industria'!E7+'Altas IAE Construcción'!E7+'Altas IAE Servicios'!E7</f>
        <v>152</v>
      </c>
      <c r="F7" s="4">
        <f>'Altas IAE Agricultura'!F7+'Altas IAE Industria'!F7+'Altas IAE Construcción'!F7+'Altas IAE Servicios'!F7</f>
        <v>4317</v>
      </c>
      <c r="G7" s="4">
        <f>'Altas IAE Agricultura'!G7+'Altas IAE Industria'!G7+'Altas IAE Construcción'!G7+'Altas IAE Servicios'!G7</f>
        <v>896</v>
      </c>
      <c r="H7" s="4">
        <f>'Altas IAE Agricultura'!H7+'Altas IAE Industria'!H7+'Altas IAE Construcción'!H7+'Altas IAE Servicios'!H7</f>
        <v>225</v>
      </c>
      <c r="I7" s="4">
        <f>'Altas IAE Agricultura'!I7+'Altas IAE Industria'!I7+'Altas IAE Construcción'!I7+'Altas IAE Servicios'!I7</f>
        <v>195</v>
      </c>
      <c r="J7" s="4">
        <f>'Altas IAE Agricultura'!J7+'Altas IAE Industria'!J7+'Altas IAE Construcción'!J7+'Altas IAE Servicios'!J7</f>
        <v>7090</v>
      </c>
      <c r="K7" s="4">
        <f>'Altas IAE Agricultura'!K7+'Altas IAE Industria'!K7+'Altas IAE Construcción'!K7+'Altas IAE Servicios'!K7</f>
        <v>36563</v>
      </c>
      <c r="L7" s="4">
        <f>'Altas IAE Agricultura'!L7+'Altas IAE Industria'!L7+'Altas IAE Construcción'!L7+'Altas IAE Servicios'!L7</f>
        <v>4375</v>
      </c>
      <c r="M7" s="4">
        <f>'Altas IAE Agricultura'!M7+'Altas IAE Industria'!M7+'Altas IAE Construcción'!M7+'Altas IAE Servicios'!M7</f>
        <v>448</v>
      </c>
      <c r="N7" s="4">
        <f>'Altas IAE Agricultura'!N7+'Altas IAE Industria'!N7+'Altas IAE Construcción'!N7+'Altas IAE Servicios'!N7</f>
        <v>1631</v>
      </c>
      <c r="O7" s="4">
        <f>'Altas IAE Agricultura'!O7+'Altas IAE Industria'!O7+'Altas IAE Construcción'!O7+'Altas IAE Servicios'!O7</f>
        <v>31</v>
      </c>
      <c r="P7" s="4">
        <f>'Altas IAE Agricultura'!P7+'Altas IAE Industria'!P7+'Altas IAE Construcción'!P7+'Altas IAE Servicios'!P7</f>
        <v>5241</v>
      </c>
      <c r="Q7" s="4">
        <f>'Altas IAE Agricultura'!Q7+'Altas IAE Industria'!Q7+'Altas IAE Construcción'!Q7+'Altas IAE Servicios'!Q7</f>
        <v>64036</v>
      </c>
      <c r="R7" s="4">
        <f>'Altas IAE Agricultura'!R7+'Altas IAE Industria'!R7+'Altas IAE Construcción'!R7+'Altas IAE Servicios'!R7</f>
        <v>641</v>
      </c>
      <c r="S7" s="4">
        <f>'Altas IAE Agricultura'!S7+'Altas IAE Industria'!S7+'Altas IAE Construcción'!S7+'Altas IAE Servicios'!S7</f>
        <v>1169</v>
      </c>
      <c r="T7" s="4">
        <f>'Altas IAE Agricultura'!T7+'Altas IAE Industria'!T7+'Altas IAE Construcción'!T7+'Altas IAE Servicios'!T7</f>
        <v>107715</v>
      </c>
      <c r="U7" s="4">
        <f>'Altas IAE Agricultura'!U7+'Altas IAE Industria'!U7+'Altas IAE Construcción'!U7+'Altas IAE Servicios'!U7</f>
        <v>534831</v>
      </c>
    </row>
    <row r="8" spans="1:21" x14ac:dyDescent="0.2">
      <c r="B8" s="1">
        <v>2002</v>
      </c>
      <c r="C8" s="4">
        <f>'Altas IAE Agricultura'!C8+'Altas IAE Industria'!C8+'Altas IAE Construcción'!C8+'Altas IAE Servicios'!C8</f>
        <v>1761</v>
      </c>
      <c r="D8" s="4">
        <f>'Altas IAE Agricultura'!D8+'Altas IAE Industria'!D8+'Altas IAE Construcción'!D8+'Altas IAE Servicios'!D8</f>
        <v>1388</v>
      </c>
      <c r="E8" s="4">
        <f>'Altas IAE Agricultura'!E8+'Altas IAE Industria'!E8+'Altas IAE Construcción'!E8+'Altas IAE Servicios'!E8</f>
        <v>161</v>
      </c>
      <c r="F8" s="4">
        <f>'Altas IAE Agricultura'!F8+'Altas IAE Industria'!F8+'Altas IAE Construcción'!F8+'Altas IAE Servicios'!F8</f>
        <v>4755</v>
      </c>
      <c r="G8" s="4">
        <f>'Altas IAE Agricultura'!G8+'Altas IAE Industria'!G8+'Altas IAE Construcción'!G8+'Altas IAE Servicios'!G8</f>
        <v>969</v>
      </c>
      <c r="H8" s="4">
        <f>'Altas IAE Agricultura'!H8+'Altas IAE Industria'!H8+'Altas IAE Construcción'!H8+'Altas IAE Servicios'!H8</f>
        <v>230</v>
      </c>
      <c r="I8" s="4">
        <f>'Altas IAE Agricultura'!I8+'Altas IAE Industria'!I8+'Altas IAE Construcción'!I8+'Altas IAE Servicios'!I8</f>
        <v>226</v>
      </c>
      <c r="J8" s="4">
        <f>'Altas IAE Agricultura'!J8+'Altas IAE Industria'!J8+'Altas IAE Construcción'!J8+'Altas IAE Servicios'!J8</f>
        <v>7599</v>
      </c>
      <c r="K8" s="4">
        <f>'Altas IAE Agricultura'!K8+'Altas IAE Industria'!K8+'Altas IAE Construcción'!K8+'Altas IAE Servicios'!K8</f>
        <v>38113</v>
      </c>
      <c r="L8" s="4">
        <f>'Altas IAE Agricultura'!L8+'Altas IAE Industria'!L8+'Altas IAE Construcción'!L8+'Altas IAE Servicios'!L8</f>
        <v>4896</v>
      </c>
      <c r="M8" s="4">
        <f>'Altas IAE Agricultura'!M8+'Altas IAE Industria'!M8+'Altas IAE Construcción'!M8+'Altas IAE Servicios'!M8</f>
        <v>470</v>
      </c>
      <c r="N8" s="4">
        <f>'Altas IAE Agricultura'!N8+'Altas IAE Industria'!N8+'Altas IAE Construcción'!N8+'Altas IAE Servicios'!N8</f>
        <v>1873</v>
      </c>
      <c r="O8" s="4">
        <f>'Altas IAE Agricultura'!O8+'Altas IAE Industria'!O8+'Altas IAE Construcción'!O8+'Altas IAE Servicios'!O8</f>
        <v>32</v>
      </c>
      <c r="P8" s="4">
        <f>'Altas IAE Agricultura'!P8+'Altas IAE Industria'!P8+'Altas IAE Construcción'!P8+'Altas IAE Servicios'!P8</f>
        <v>5542</v>
      </c>
      <c r="Q8" s="4">
        <f>'Altas IAE Agricultura'!Q8+'Altas IAE Industria'!Q8+'Altas IAE Construcción'!Q8+'Altas IAE Servicios'!Q8</f>
        <v>68015</v>
      </c>
      <c r="R8" s="4">
        <f>'Altas IAE Agricultura'!R8+'Altas IAE Industria'!R8+'Altas IAE Construcción'!R8+'Altas IAE Servicios'!R8</f>
        <v>701</v>
      </c>
      <c r="S8" s="4">
        <f>'Altas IAE Agricultura'!S8+'Altas IAE Industria'!S8+'Altas IAE Construcción'!S8+'Altas IAE Servicios'!S8</f>
        <v>1281</v>
      </c>
      <c r="T8" s="4">
        <f>'Altas IAE Agricultura'!T8+'Altas IAE Industria'!T8+'Altas IAE Construcción'!T8+'Altas IAE Servicios'!T8</f>
        <v>115526</v>
      </c>
      <c r="U8" s="4">
        <f>'Altas IAE Agricultura'!U8+'Altas IAE Industria'!U8+'Altas IAE Construcción'!U8+'Altas IAE Servicios'!U8</f>
        <v>539872</v>
      </c>
    </row>
    <row r="9" spans="1:21" x14ac:dyDescent="0.2">
      <c r="B9" s="1">
        <v>2003</v>
      </c>
      <c r="C9" s="4">
        <f>'Altas IAE Agricultura'!C9+'Altas IAE Industria'!C9+'Altas IAE Construcción'!C9+'Altas IAE Servicios'!C9</f>
        <v>1992</v>
      </c>
      <c r="D9" s="4">
        <f>'Altas IAE Agricultura'!D9+'Altas IAE Industria'!D9+'Altas IAE Construcción'!D9+'Altas IAE Servicios'!D9</f>
        <v>1587</v>
      </c>
      <c r="E9" s="4">
        <f>'Altas IAE Agricultura'!E9+'Altas IAE Industria'!E9+'Altas IAE Construcción'!E9+'Altas IAE Servicios'!E9</f>
        <v>180</v>
      </c>
      <c r="F9" s="4">
        <f>'Altas IAE Agricultura'!F9+'Altas IAE Industria'!F9+'Altas IAE Construcción'!F9+'Altas IAE Servicios'!F9</f>
        <v>5444</v>
      </c>
      <c r="G9" s="4">
        <f>'Altas IAE Agricultura'!G9+'Altas IAE Industria'!G9+'Altas IAE Construcción'!G9+'Altas IAE Servicios'!G9</f>
        <v>1123</v>
      </c>
      <c r="H9" s="4">
        <f>'Altas IAE Agricultura'!H9+'Altas IAE Industria'!H9+'Altas IAE Construcción'!H9+'Altas IAE Servicios'!H9</f>
        <v>254</v>
      </c>
      <c r="I9" s="4">
        <f>'Altas IAE Agricultura'!I9+'Altas IAE Industria'!I9+'Altas IAE Construcción'!I9+'Altas IAE Servicios'!I9</f>
        <v>245</v>
      </c>
      <c r="J9" s="4">
        <f>'Altas IAE Agricultura'!J9+'Altas IAE Industria'!J9+'Altas IAE Construcción'!J9+'Altas IAE Servicios'!J9</f>
        <v>8519</v>
      </c>
      <c r="K9" s="4">
        <f>'Altas IAE Agricultura'!K9+'Altas IAE Industria'!K9+'Altas IAE Construcción'!K9+'Altas IAE Servicios'!K9</f>
        <v>43232</v>
      </c>
      <c r="L9" s="4">
        <f>'Altas IAE Agricultura'!L9+'Altas IAE Industria'!L9+'Altas IAE Construcción'!L9+'Altas IAE Servicios'!L9</f>
        <v>5566</v>
      </c>
      <c r="M9" s="4">
        <f>'Altas IAE Agricultura'!M9+'Altas IAE Industria'!M9+'Altas IAE Construcción'!M9+'Altas IAE Servicios'!M9</f>
        <v>526</v>
      </c>
      <c r="N9" s="4">
        <f>'Altas IAE Agricultura'!N9+'Altas IAE Industria'!N9+'Altas IAE Construcción'!N9+'Altas IAE Servicios'!N9</f>
        <v>2135</v>
      </c>
      <c r="O9" s="4">
        <f>'Altas IAE Agricultura'!O9+'Altas IAE Industria'!O9+'Altas IAE Construcción'!O9+'Altas IAE Servicios'!O9</f>
        <v>32</v>
      </c>
      <c r="P9" s="4">
        <f>'Altas IAE Agricultura'!P9+'Altas IAE Industria'!P9+'Altas IAE Construcción'!P9+'Altas IAE Servicios'!P9</f>
        <v>6126</v>
      </c>
      <c r="Q9" s="4">
        <f>'Altas IAE Agricultura'!Q9+'Altas IAE Industria'!Q9+'Altas IAE Construcción'!Q9+'Altas IAE Servicios'!Q9</f>
        <v>76961</v>
      </c>
      <c r="R9" s="4">
        <f>'Altas IAE Agricultura'!R9+'Altas IAE Industria'!R9+'Altas IAE Construcción'!R9+'Altas IAE Servicios'!R9</f>
        <v>753</v>
      </c>
      <c r="S9" s="4">
        <f>'Altas IAE Agricultura'!S9+'Altas IAE Industria'!S9+'Altas IAE Construcción'!S9+'Altas IAE Servicios'!S9</f>
        <v>1427</v>
      </c>
      <c r="T9" s="4">
        <f>'Altas IAE Agricultura'!T9+'Altas IAE Industria'!T9+'Altas IAE Construcción'!T9+'Altas IAE Servicios'!T9</f>
        <v>130949</v>
      </c>
      <c r="U9" s="4">
        <f>'Altas IAE Agricultura'!U9+'Altas IAE Industria'!U9+'Altas IAE Construcción'!U9+'Altas IAE Servicios'!U9</f>
        <v>619016</v>
      </c>
    </row>
    <row r="10" spans="1:21" x14ac:dyDescent="0.2">
      <c r="B10" s="1">
        <v>2004</v>
      </c>
      <c r="C10" s="4">
        <f>'Altas IAE Agricultura'!C10+'Altas IAE Industria'!C10+'Altas IAE Construcción'!C10+'Altas IAE Servicios'!C10</f>
        <v>2216</v>
      </c>
      <c r="D10" s="4">
        <f>'Altas IAE Agricultura'!D10+'Altas IAE Industria'!D10+'Altas IAE Construcción'!D10+'Altas IAE Servicios'!D10</f>
        <v>1837</v>
      </c>
      <c r="E10" s="4">
        <f>'Altas IAE Agricultura'!E10+'Altas IAE Industria'!E10+'Altas IAE Construcción'!E10+'Altas IAE Servicios'!E10</f>
        <v>173</v>
      </c>
      <c r="F10" s="4">
        <f>'Altas IAE Agricultura'!F10+'Altas IAE Industria'!F10+'Altas IAE Construcción'!F10+'Altas IAE Servicios'!F10</f>
        <v>5750</v>
      </c>
      <c r="G10" s="4">
        <f>'Altas IAE Agricultura'!G10+'Altas IAE Industria'!G10+'Altas IAE Construcción'!G10+'Altas IAE Servicios'!G10</f>
        <v>1253</v>
      </c>
      <c r="H10" s="4">
        <f>'Altas IAE Agricultura'!H10+'Altas IAE Industria'!H10+'Altas IAE Construcción'!H10+'Altas IAE Servicios'!H10</f>
        <v>262</v>
      </c>
      <c r="I10" s="4">
        <f>'Altas IAE Agricultura'!I10+'Altas IAE Industria'!I10+'Altas IAE Construcción'!I10+'Altas IAE Servicios'!I10</f>
        <v>275</v>
      </c>
      <c r="J10" s="4">
        <f>'Altas IAE Agricultura'!J10+'Altas IAE Industria'!J10+'Altas IAE Construcción'!J10+'Altas IAE Servicios'!J10</f>
        <v>9180</v>
      </c>
      <c r="K10" s="4">
        <f>'Altas IAE Agricultura'!K10+'Altas IAE Industria'!K10+'Altas IAE Construcción'!K10+'Altas IAE Servicios'!K10</f>
        <v>46142</v>
      </c>
      <c r="L10" s="4">
        <f>'Altas IAE Agricultura'!L10+'Altas IAE Industria'!L10+'Altas IAE Construcción'!L10+'Altas IAE Servicios'!L10</f>
        <v>5971</v>
      </c>
      <c r="M10" s="4">
        <f>'Altas IAE Agricultura'!M10+'Altas IAE Industria'!M10+'Altas IAE Construcción'!M10+'Altas IAE Servicios'!M10</f>
        <v>571</v>
      </c>
      <c r="N10" s="4">
        <f>'Altas IAE Agricultura'!N10+'Altas IAE Industria'!N10+'Altas IAE Construcción'!N10+'Altas IAE Servicios'!N10</f>
        <v>2448</v>
      </c>
      <c r="O10" s="4">
        <f>'Altas IAE Agricultura'!O10+'Altas IAE Industria'!O10+'Altas IAE Construcción'!O10+'Altas IAE Servicios'!O10</f>
        <v>30</v>
      </c>
      <c r="P10" s="4">
        <f>'Altas IAE Agricultura'!P10+'Altas IAE Industria'!P10+'Altas IAE Construcción'!P10+'Altas IAE Servicios'!P10</f>
        <v>6584</v>
      </c>
      <c r="Q10" s="4">
        <f>'Altas IAE Agricultura'!Q10+'Altas IAE Industria'!Q10+'Altas IAE Construcción'!Q10+'Altas IAE Servicios'!Q10</f>
        <v>82692</v>
      </c>
      <c r="R10" s="4">
        <f>'Altas IAE Agricultura'!R10+'Altas IAE Industria'!R10+'Altas IAE Construcción'!R10+'Altas IAE Servicios'!R10</f>
        <v>834</v>
      </c>
      <c r="S10" s="4">
        <f>'Altas IAE Agricultura'!S10+'Altas IAE Industria'!S10+'Altas IAE Construcción'!S10+'Altas IAE Servicios'!S10</f>
        <v>1627</v>
      </c>
      <c r="T10" s="4">
        <f>'Altas IAE Agricultura'!T10+'Altas IAE Industria'!T10+'Altas IAE Construcción'!T10+'Altas IAE Servicios'!T10</f>
        <v>141991</v>
      </c>
      <c r="U10" s="4">
        <f>'Altas IAE Agricultura'!U10+'Altas IAE Industria'!U10+'Altas IAE Construcción'!U10+'Altas IAE Servicios'!U10</f>
        <v>659671</v>
      </c>
    </row>
    <row r="11" spans="1:21" x14ac:dyDescent="0.2">
      <c r="B11" s="1">
        <v>2005</v>
      </c>
      <c r="C11" s="4">
        <f>'Altas IAE Agricultura'!C11+'Altas IAE Industria'!C11+'Altas IAE Construcción'!C11+'Altas IAE Servicios'!C11</f>
        <v>2471</v>
      </c>
      <c r="D11" s="4">
        <f>'Altas IAE Agricultura'!D11+'Altas IAE Industria'!D11+'Altas IAE Construcción'!D11+'Altas IAE Servicios'!D11</f>
        <v>2022</v>
      </c>
      <c r="E11" s="4">
        <f>'Altas IAE Agricultura'!E11+'Altas IAE Industria'!E11+'Altas IAE Construcción'!E11+'Altas IAE Servicios'!E11</f>
        <v>184</v>
      </c>
      <c r="F11" s="4">
        <f>'Altas IAE Agricultura'!F11+'Altas IAE Industria'!F11+'Altas IAE Construcción'!F11+'Altas IAE Servicios'!F11</f>
        <v>6359</v>
      </c>
      <c r="G11" s="4">
        <f>'Altas IAE Agricultura'!G11+'Altas IAE Industria'!G11+'Altas IAE Construcción'!G11+'Altas IAE Servicios'!G11</f>
        <v>1412</v>
      </c>
      <c r="H11" s="4">
        <f>'Altas IAE Agricultura'!H11+'Altas IAE Industria'!H11+'Altas IAE Construcción'!H11+'Altas IAE Servicios'!H11</f>
        <v>286</v>
      </c>
      <c r="I11" s="4">
        <f>'Altas IAE Agricultura'!I11+'Altas IAE Industria'!I11+'Altas IAE Construcción'!I11+'Altas IAE Servicios'!I11</f>
        <v>293</v>
      </c>
      <c r="J11" s="4">
        <f>'Altas IAE Agricultura'!J11+'Altas IAE Industria'!J11+'Altas IAE Construcción'!J11+'Altas IAE Servicios'!J11</f>
        <v>10004</v>
      </c>
      <c r="K11" s="4">
        <f>'Altas IAE Agricultura'!K11+'Altas IAE Industria'!K11+'Altas IAE Construcción'!K11+'Altas IAE Servicios'!K11</f>
        <v>53512</v>
      </c>
      <c r="L11" s="4">
        <f>'Altas IAE Agricultura'!L11+'Altas IAE Industria'!L11+'Altas IAE Construcción'!L11+'Altas IAE Servicios'!L11</f>
        <v>6744</v>
      </c>
      <c r="M11" s="4">
        <f>'Altas IAE Agricultura'!M11+'Altas IAE Industria'!M11+'Altas IAE Construcción'!M11+'Altas IAE Servicios'!M11</f>
        <v>629</v>
      </c>
      <c r="N11" s="4">
        <f>'Altas IAE Agricultura'!N11+'Altas IAE Industria'!N11+'Altas IAE Construcción'!N11+'Altas IAE Servicios'!N11</f>
        <v>2601</v>
      </c>
      <c r="O11" s="4">
        <f>'Altas IAE Agricultura'!O11+'Altas IAE Industria'!O11+'Altas IAE Construcción'!O11+'Altas IAE Servicios'!O11</f>
        <v>37</v>
      </c>
      <c r="P11" s="4">
        <f>'Altas IAE Agricultura'!P11+'Altas IAE Industria'!P11+'Altas IAE Construcción'!P11+'Altas IAE Servicios'!P11</f>
        <v>7117</v>
      </c>
      <c r="Q11" s="4">
        <f>'Altas IAE Agricultura'!Q11+'Altas IAE Industria'!Q11+'Altas IAE Construcción'!Q11+'Altas IAE Servicios'!Q11</f>
        <v>93671</v>
      </c>
      <c r="R11" s="4">
        <f>'Altas IAE Agricultura'!R11+'Altas IAE Industria'!R11+'Altas IAE Construcción'!R11+'Altas IAE Servicios'!R11</f>
        <v>883</v>
      </c>
      <c r="S11" s="4">
        <f>'Altas IAE Agricultura'!S11+'Altas IAE Industria'!S11+'Altas IAE Construcción'!S11+'Altas IAE Servicios'!S11</f>
        <v>1793</v>
      </c>
      <c r="T11" s="4">
        <f>'Altas IAE Agricultura'!T11+'Altas IAE Industria'!T11+'Altas IAE Construcción'!T11+'Altas IAE Servicios'!T11</f>
        <v>158751</v>
      </c>
      <c r="U11" s="4">
        <f>'Altas IAE Agricultura'!U11+'Altas IAE Industria'!U11+'Altas IAE Construcción'!U11+'Altas IAE Servicios'!U11</f>
        <v>745839</v>
      </c>
    </row>
    <row r="12" spans="1:21" x14ac:dyDescent="0.2">
      <c r="B12" s="1">
        <v>2006</v>
      </c>
      <c r="C12" s="4">
        <f>'Altas IAE Agricultura'!C12+'Altas IAE Industria'!C12+'Altas IAE Construcción'!C12+'Altas IAE Servicios'!C12</f>
        <v>2641</v>
      </c>
      <c r="D12" s="4">
        <f>'Altas IAE Agricultura'!D12+'Altas IAE Industria'!D12+'Altas IAE Construcción'!D12+'Altas IAE Servicios'!D12</f>
        <v>2160</v>
      </c>
      <c r="E12" s="4">
        <f>'Altas IAE Agricultura'!E12+'Altas IAE Industria'!E12+'Altas IAE Construcción'!E12+'Altas IAE Servicios'!E12</f>
        <v>185</v>
      </c>
      <c r="F12" s="4">
        <f>'Altas IAE Agricultura'!F12+'Altas IAE Industria'!F12+'Altas IAE Construcción'!F12+'Altas IAE Servicios'!F12</f>
        <v>6563</v>
      </c>
      <c r="G12" s="4">
        <f>'Altas IAE Agricultura'!G12+'Altas IAE Industria'!G12+'Altas IAE Construcción'!G12+'Altas IAE Servicios'!G12</f>
        <v>1544</v>
      </c>
      <c r="H12" s="4">
        <f>'Altas IAE Agricultura'!H12+'Altas IAE Industria'!H12+'Altas IAE Construcción'!H12+'Altas IAE Servicios'!H12</f>
        <v>281</v>
      </c>
      <c r="I12" s="4">
        <f>'Altas IAE Agricultura'!I12+'Altas IAE Industria'!I12+'Altas IAE Construcción'!I12+'Altas IAE Servicios'!I12</f>
        <v>310</v>
      </c>
      <c r="J12" s="4">
        <f>'Altas IAE Agricultura'!J12+'Altas IAE Industria'!J12+'Altas IAE Construcción'!J12+'Altas IAE Servicios'!J12</f>
        <v>10326</v>
      </c>
      <c r="K12" s="4">
        <f>'Altas IAE Agricultura'!K12+'Altas IAE Industria'!K12+'Altas IAE Construcción'!K12+'Altas IAE Servicios'!K12</f>
        <v>57516</v>
      </c>
      <c r="L12" s="4">
        <f>'Altas IAE Agricultura'!L12+'Altas IAE Industria'!L12+'Altas IAE Construcción'!L12+'Altas IAE Servicios'!L12</f>
        <v>7138</v>
      </c>
      <c r="M12" s="4">
        <f>'Altas IAE Agricultura'!M12+'Altas IAE Industria'!M12+'Altas IAE Construcción'!M12+'Altas IAE Servicios'!M12</f>
        <v>648</v>
      </c>
      <c r="N12" s="4">
        <f>'Altas IAE Agricultura'!N12+'Altas IAE Industria'!N12+'Altas IAE Construcción'!N12+'Altas IAE Servicios'!N12</f>
        <v>2663</v>
      </c>
      <c r="O12" s="4">
        <f>'Altas IAE Agricultura'!O12+'Altas IAE Industria'!O12+'Altas IAE Construcción'!O12+'Altas IAE Servicios'!O12</f>
        <v>38</v>
      </c>
      <c r="P12" s="4">
        <f>'Altas IAE Agricultura'!P12+'Altas IAE Industria'!P12+'Altas IAE Construcción'!P12+'Altas IAE Servicios'!P12</f>
        <v>7359</v>
      </c>
      <c r="Q12" s="4">
        <f>'Altas IAE Agricultura'!Q12+'Altas IAE Industria'!Q12+'Altas IAE Construcción'!Q12+'Altas IAE Servicios'!Q12</f>
        <v>99372</v>
      </c>
      <c r="R12" s="4">
        <f>'Altas IAE Agricultura'!R12+'Altas IAE Industria'!R12+'Altas IAE Construcción'!R12+'Altas IAE Servicios'!R12</f>
        <v>940</v>
      </c>
      <c r="S12" s="4">
        <f>'Altas IAE Agricultura'!S12+'Altas IAE Industria'!S12+'Altas IAE Construcción'!S12+'Altas IAE Servicios'!S12</f>
        <v>1951</v>
      </c>
      <c r="T12" s="4">
        <f>'Altas IAE Agricultura'!T12+'Altas IAE Industria'!T12+'Altas IAE Construcción'!T12+'Altas IAE Servicios'!T12</f>
        <v>168442</v>
      </c>
      <c r="U12" s="4">
        <f>'Altas IAE Agricultura'!U12+'Altas IAE Industria'!U12+'Altas IAE Construcción'!U12+'Altas IAE Servicios'!U12</f>
        <v>776507</v>
      </c>
    </row>
    <row r="13" spans="1:21" x14ac:dyDescent="0.2">
      <c r="B13" s="1">
        <v>2007</v>
      </c>
      <c r="C13" s="4">
        <f>'Altas IAE Agricultura'!C13+'Altas IAE Industria'!C13+'Altas IAE Construcción'!C13+'Altas IAE Servicios'!C13</f>
        <v>2848</v>
      </c>
      <c r="D13" s="4">
        <f>'Altas IAE Agricultura'!D13+'Altas IAE Industria'!D13+'Altas IAE Construcción'!D13+'Altas IAE Servicios'!D13</f>
        <v>2299</v>
      </c>
      <c r="E13" s="4">
        <f>'Altas IAE Agricultura'!E13+'Altas IAE Industria'!E13+'Altas IAE Construcción'!E13+'Altas IAE Servicios'!E13</f>
        <v>193</v>
      </c>
      <c r="F13" s="4">
        <f>'Altas IAE Agricultura'!F13+'Altas IAE Industria'!F13+'Altas IAE Construcción'!F13+'Altas IAE Servicios'!F13</f>
        <v>6921</v>
      </c>
      <c r="G13" s="4">
        <f>'Altas IAE Agricultura'!G13+'Altas IAE Industria'!G13+'Altas IAE Construcción'!G13+'Altas IAE Servicios'!G13</f>
        <v>1672</v>
      </c>
      <c r="H13" s="4">
        <f>'Altas IAE Agricultura'!H13+'Altas IAE Industria'!H13+'Altas IAE Construcción'!H13+'Altas IAE Servicios'!H13</f>
        <v>285</v>
      </c>
      <c r="I13" s="4">
        <f>'Altas IAE Agricultura'!I13+'Altas IAE Industria'!I13+'Altas IAE Construcción'!I13+'Altas IAE Servicios'!I13</f>
        <v>335</v>
      </c>
      <c r="J13" s="4">
        <f>'Altas IAE Agricultura'!J13+'Altas IAE Industria'!J13+'Altas IAE Construcción'!J13+'Altas IAE Servicios'!J13</f>
        <v>10735</v>
      </c>
      <c r="K13" s="4">
        <f>'Altas IAE Agricultura'!K13+'Altas IAE Industria'!K13+'Altas IAE Construcción'!K13+'Altas IAE Servicios'!K13</f>
        <v>60983</v>
      </c>
      <c r="L13" s="4">
        <f>'Altas IAE Agricultura'!L13+'Altas IAE Industria'!L13+'Altas IAE Construcción'!L13+'Altas IAE Servicios'!L13</f>
        <v>7528</v>
      </c>
      <c r="M13" s="4">
        <f>'Altas IAE Agricultura'!M13+'Altas IAE Industria'!M13+'Altas IAE Construcción'!M13+'Altas IAE Servicios'!M13</f>
        <v>693</v>
      </c>
      <c r="N13" s="4">
        <f>'Altas IAE Agricultura'!N13+'Altas IAE Industria'!N13+'Altas IAE Construcción'!N13+'Altas IAE Servicios'!N13</f>
        <v>2882</v>
      </c>
      <c r="O13" s="4">
        <f>'Altas IAE Agricultura'!O13+'Altas IAE Industria'!O13+'Altas IAE Construcción'!O13+'Altas IAE Servicios'!O13</f>
        <v>36</v>
      </c>
      <c r="P13" s="4">
        <f>'Altas IAE Agricultura'!P13+'Altas IAE Industria'!P13+'Altas IAE Construcción'!P13+'Altas IAE Servicios'!P13</f>
        <v>7503</v>
      </c>
      <c r="Q13" s="4">
        <f>'Altas IAE Agricultura'!Q13+'Altas IAE Industria'!Q13+'Altas IAE Construcción'!Q13+'Altas IAE Servicios'!Q13</f>
        <v>104913</v>
      </c>
      <c r="R13" s="4">
        <f>'Altas IAE Agricultura'!R13+'Altas IAE Industria'!R13+'Altas IAE Construcción'!R13+'Altas IAE Servicios'!R13</f>
        <v>1010</v>
      </c>
      <c r="S13" s="4">
        <f>'Altas IAE Agricultura'!S13+'Altas IAE Industria'!S13+'Altas IAE Construcción'!S13+'Altas IAE Servicios'!S13</f>
        <v>2108</v>
      </c>
      <c r="T13" s="4">
        <f>'Altas IAE Agricultura'!T13+'Altas IAE Industria'!T13+'Altas IAE Construcción'!T13+'Altas IAE Servicios'!T13</f>
        <v>177938</v>
      </c>
      <c r="U13" s="4">
        <f>'Altas IAE Agricultura'!U13+'Altas IAE Industria'!U13+'Altas IAE Construcción'!U13+'Altas IAE Servicios'!U13</f>
        <v>816709</v>
      </c>
    </row>
    <row r="14" spans="1:21" x14ac:dyDescent="0.2">
      <c r="B14" s="1">
        <v>2008</v>
      </c>
      <c r="C14" s="4">
        <f>'Altas IAE Agricultura'!C14+'Altas IAE Industria'!C14+'Altas IAE Construcción'!C14+'Altas IAE Servicios'!C14</f>
        <v>2893</v>
      </c>
      <c r="D14" s="4">
        <f>'Altas IAE Agricultura'!D14+'Altas IAE Industria'!D14+'Altas IAE Construcción'!D14+'Altas IAE Servicios'!D14</f>
        <v>2203</v>
      </c>
      <c r="E14" s="4">
        <f>'Altas IAE Agricultura'!E14+'Altas IAE Industria'!E14+'Altas IAE Construcción'!E14+'Altas IAE Servicios'!E14</f>
        <v>182</v>
      </c>
      <c r="F14" s="4">
        <f>'Altas IAE Agricultura'!F14+'Altas IAE Industria'!F14+'Altas IAE Construcción'!F14+'Altas IAE Servicios'!F14</f>
        <v>6719</v>
      </c>
      <c r="G14" s="4">
        <f>'Altas IAE Agricultura'!G14+'Altas IAE Industria'!G14+'Altas IAE Construcción'!G14+'Altas IAE Servicios'!G14</f>
        <v>1602</v>
      </c>
      <c r="H14" s="4">
        <f>'Altas IAE Agricultura'!H14+'Altas IAE Industria'!H14+'Altas IAE Construcción'!H14+'Altas IAE Servicios'!H14</f>
        <v>309</v>
      </c>
      <c r="I14" s="4">
        <f>'Altas IAE Agricultura'!I14+'Altas IAE Industria'!I14+'Altas IAE Construcción'!I14+'Altas IAE Servicios'!I14</f>
        <v>357</v>
      </c>
      <c r="J14" s="4">
        <f>'Altas IAE Agricultura'!J14+'Altas IAE Industria'!J14+'Altas IAE Construcción'!J14+'Altas IAE Servicios'!J14</f>
        <v>10557</v>
      </c>
      <c r="K14" s="4">
        <f>'Altas IAE Agricultura'!K14+'Altas IAE Industria'!K14+'Altas IAE Construcción'!K14+'Altas IAE Servicios'!K14</f>
        <v>61914</v>
      </c>
      <c r="L14" s="4">
        <f>'Altas IAE Agricultura'!L14+'Altas IAE Industria'!L14+'Altas IAE Construcción'!L14+'Altas IAE Servicios'!L14</f>
        <v>7364</v>
      </c>
      <c r="M14" s="4">
        <f>'Altas IAE Agricultura'!M14+'Altas IAE Industria'!M14+'Altas IAE Construcción'!M14+'Altas IAE Servicios'!M14</f>
        <v>692</v>
      </c>
      <c r="N14" s="4">
        <f>'Altas IAE Agricultura'!N14+'Altas IAE Industria'!N14+'Altas IAE Construcción'!N14+'Altas IAE Servicios'!N14</f>
        <v>2882</v>
      </c>
      <c r="O14" s="4">
        <f>'Altas IAE Agricultura'!O14+'Altas IAE Industria'!O14+'Altas IAE Construcción'!O14+'Altas IAE Servicios'!O14</f>
        <v>37</v>
      </c>
      <c r="P14" s="4">
        <f>'Altas IAE Agricultura'!P14+'Altas IAE Industria'!P14+'Altas IAE Construcción'!P14+'Altas IAE Servicios'!P14</f>
        <v>7288</v>
      </c>
      <c r="Q14" s="4">
        <f>'Altas IAE Agricultura'!Q14+'Altas IAE Industria'!Q14+'Altas IAE Construcción'!Q14+'Altas IAE Servicios'!Q14</f>
        <v>104999</v>
      </c>
      <c r="R14" s="4">
        <f>'Altas IAE Agricultura'!R14+'Altas IAE Industria'!R14+'Altas IAE Construcción'!R14+'Altas IAE Servicios'!R14</f>
        <v>986</v>
      </c>
      <c r="S14" s="4">
        <f>'Altas IAE Agricultura'!S14+'Altas IAE Industria'!S14+'Altas IAE Construcción'!S14+'Altas IAE Servicios'!S14</f>
        <v>2064</v>
      </c>
      <c r="T14" s="4">
        <f>'Altas IAE Agricultura'!T14+'Altas IAE Industria'!T14+'Altas IAE Construcción'!T14+'Altas IAE Servicios'!T14</f>
        <v>178001</v>
      </c>
      <c r="U14" s="4">
        <f>'Altas IAE Agricultura'!U14+'Altas IAE Industria'!U14+'Altas IAE Construcción'!U14+'Altas IAE Servicios'!U14</f>
        <v>822996</v>
      </c>
    </row>
    <row r="15" spans="1:21" x14ac:dyDescent="0.2">
      <c r="B15" s="1">
        <v>2009</v>
      </c>
      <c r="C15" s="4">
        <f>'Altas IAE Agricultura'!C15+'Altas IAE Industria'!C15+'Altas IAE Construcción'!C15+'Altas IAE Servicios'!C15</f>
        <v>2900</v>
      </c>
      <c r="D15" s="4">
        <f>'Altas IAE Agricultura'!D15+'Altas IAE Industria'!D15+'Altas IAE Construcción'!D15+'Altas IAE Servicios'!D15</f>
        <v>2181</v>
      </c>
      <c r="E15" s="4">
        <f>'Altas IAE Agricultura'!E15+'Altas IAE Industria'!E15+'Altas IAE Construcción'!E15+'Altas IAE Servicios'!E15</f>
        <v>183</v>
      </c>
      <c r="F15" s="4">
        <f>'Altas IAE Agricultura'!F15+'Altas IAE Industria'!F15+'Altas IAE Construcción'!F15+'Altas IAE Servicios'!F15</f>
        <v>6476</v>
      </c>
      <c r="G15" s="4">
        <f>'Altas IAE Agricultura'!G15+'Altas IAE Industria'!G15+'Altas IAE Construcción'!G15+'Altas IAE Servicios'!G15</f>
        <v>1573</v>
      </c>
      <c r="H15" s="4">
        <f>'Altas IAE Agricultura'!H15+'Altas IAE Industria'!H15+'Altas IAE Construcción'!H15+'Altas IAE Servicios'!H15</f>
        <v>331</v>
      </c>
      <c r="I15" s="4">
        <f>'Altas IAE Agricultura'!I15+'Altas IAE Industria'!I15+'Altas IAE Construcción'!I15+'Altas IAE Servicios'!I15</f>
        <v>359</v>
      </c>
      <c r="J15" s="4">
        <f>'Altas IAE Agricultura'!J15+'Altas IAE Industria'!J15+'Altas IAE Construcción'!J15+'Altas IAE Servicios'!J15</f>
        <v>10145</v>
      </c>
      <c r="K15" s="4">
        <f>'Altas IAE Agricultura'!K15+'Altas IAE Industria'!K15+'Altas IAE Construcción'!K15+'Altas IAE Servicios'!K15</f>
        <v>62077</v>
      </c>
      <c r="L15" s="4">
        <f>'Altas IAE Agricultura'!L15+'Altas IAE Industria'!L15+'Altas IAE Construcción'!L15+'Altas IAE Servicios'!L15</f>
        <v>7386</v>
      </c>
      <c r="M15" s="4">
        <f>'Altas IAE Agricultura'!M15+'Altas IAE Industria'!M15+'Altas IAE Construcción'!M15+'Altas IAE Servicios'!M15</f>
        <v>710</v>
      </c>
      <c r="N15" s="4">
        <f>'Altas IAE Agricultura'!N15+'Altas IAE Industria'!N15+'Altas IAE Construcción'!N15+'Altas IAE Servicios'!N15</f>
        <v>2904</v>
      </c>
      <c r="O15" s="4">
        <f>'Altas IAE Agricultura'!O15+'Altas IAE Industria'!O15+'Altas IAE Construcción'!O15+'Altas IAE Servicios'!O15</f>
        <v>33</v>
      </c>
      <c r="P15" s="4">
        <f>'Altas IAE Agricultura'!P15+'Altas IAE Industria'!P15+'Altas IAE Construcción'!P15+'Altas IAE Servicios'!P15</f>
        <v>7007</v>
      </c>
      <c r="Q15" s="4">
        <f>'Altas IAE Agricultura'!Q15+'Altas IAE Industria'!Q15+'Altas IAE Construcción'!Q15+'Altas IAE Servicios'!Q15</f>
        <v>104265</v>
      </c>
      <c r="R15" s="4">
        <f>'Altas IAE Agricultura'!R15+'Altas IAE Industria'!R15+'Altas IAE Construcción'!R15+'Altas IAE Servicios'!R15</f>
        <v>977</v>
      </c>
      <c r="S15" s="4">
        <f>'Altas IAE Agricultura'!S15+'Altas IAE Industria'!S15+'Altas IAE Construcción'!S15+'Altas IAE Servicios'!S15</f>
        <v>2065</v>
      </c>
      <c r="T15" s="4">
        <f>'Altas IAE Agricultura'!T15+'Altas IAE Industria'!T15+'Altas IAE Construcción'!T15+'Altas IAE Servicios'!T15</f>
        <v>177161</v>
      </c>
      <c r="U15" s="4">
        <f>'Altas IAE Agricultura'!U15+'Altas IAE Industria'!U15+'Altas IAE Construcción'!U15+'Altas IAE Servicios'!U15</f>
        <v>821509</v>
      </c>
    </row>
    <row r="16" spans="1:21" x14ac:dyDescent="0.2">
      <c r="B16" s="1">
        <v>2010</v>
      </c>
      <c r="C16" s="4">
        <f>'Altas IAE Agricultura'!C16+'Altas IAE Industria'!C16+'Altas IAE Construcción'!C16+'Altas IAE Servicios'!C16</f>
        <v>3018</v>
      </c>
      <c r="D16" s="4">
        <f>'Altas IAE Agricultura'!D16+'Altas IAE Industria'!D16+'Altas IAE Construcción'!D16+'Altas IAE Servicios'!D16</f>
        <v>2144</v>
      </c>
      <c r="E16" s="4">
        <f>'Altas IAE Agricultura'!E16+'Altas IAE Industria'!E16+'Altas IAE Construcción'!E16+'Altas IAE Servicios'!E16</f>
        <v>181</v>
      </c>
      <c r="F16" s="4">
        <f>'Altas IAE Agricultura'!F16+'Altas IAE Industria'!F16+'Altas IAE Construcción'!F16+'Altas IAE Servicios'!F16</f>
        <v>6664</v>
      </c>
      <c r="G16" s="4">
        <f>'Altas IAE Agricultura'!G16+'Altas IAE Industria'!G16+'Altas IAE Construcción'!G16+'Altas IAE Servicios'!G16</f>
        <v>1585</v>
      </c>
      <c r="H16" s="4">
        <f>'Altas IAE Agricultura'!H16+'Altas IAE Industria'!H16+'Altas IAE Construcción'!H16+'Altas IAE Servicios'!H16</f>
        <v>341</v>
      </c>
      <c r="I16" s="4">
        <f>'Altas IAE Agricultura'!I16+'Altas IAE Industria'!I16+'Altas IAE Construcción'!I16+'Altas IAE Servicios'!I16</f>
        <v>357</v>
      </c>
      <c r="J16" s="4">
        <f>'Altas IAE Agricultura'!J16+'Altas IAE Industria'!J16+'Altas IAE Construcción'!J16+'Altas IAE Servicios'!J16</f>
        <v>10257</v>
      </c>
      <c r="K16" s="4">
        <f>'Altas IAE Agricultura'!K16+'Altas IAE Industria'!K16+'Altas IAE Construcción'!K16+'Altas IAE Servicios'!K16</f>
        <v>63981</v>
      </c>
      <c r="L16" s="4">
        <f>'Altas IAE Agricultura'!L16+'Altas IAE Industria'!L16+'Altas IAE Construcción'!L16+'Altas IAE Servicios'!L16</f>
        <v>7544</v>
      </c>
      <c r="M16" s="4">
        <f>'Altas IAE Agricultura'!M16+'Altas IAE Industria'!M16+'Altas IAE Construcción'!M16+'Altas IAE Servicios'!M16</f>
        <v>734</v>
      </c>
      <c r="N16" s="4">
        <f>'Altas IAE Agricultura'!N16+'Altas IAE Industria'!N16+'Altas IAE Construcción'!N16+'Altas IAE Servicios'!N16</f>
        <v>2931</v>
      </c>
      <c r="O16" s="4">
        <f>'Altas IAE Agricultura'!O16+'Altas IAE Industria'!O16+'Altas IAE Construcción'!O16+'Altas IAE Servicios'!O16</f>
        <v>27</v>
      </c>
      <c r="P16" s="4">
        <f>'Altas IAE Agricultura'!P16+'Altas IAE Industria'!P16+'Altas IAE Construcción'!P16+'Altas IAE Servicios'!P16</f>
        <v>7071</v>
      </c>
      <c r="Q16" s="4">
        <f>'Altas IAE Agricultura'!Q16+'Altas IAE Industria'!Q16+'Altas IAE Construcción'!Q16+'Altas IAE Servicios'!Q16</f>
        <v>106835</v>
      </c>
      <c r="R16" s="4">
        <f>'Altas IAE Agricultura'!R16+'Altas IAE Industria'!R16+'Altas IAE Construcción'!R16+'Altas IAE Servicios'!R16</f>
        <v>993</v>
      </c>
      <c r="S16" s="4">
        <f>'Altas IAE Agricultura'!S16+'Altas IAE Industria'!S16+'Altas IAE Construcción'!S16+'Altas IAE Servicios'!S16</f>
        <v>2087</v>
      </c>
      <c r="T16" s="4">
        <f>'Altas IAE Agricultura'!T16+'Altas IAE Industria'!T16+'Altas IAE Construcción'!T16+'Altas IAE Servicios'!T16</f>
        <v>180575</v>
      </c>
      <c r="U16" s="4">
        <f>'Altas IAE Agricultura'!U16+'Altas IAE Industria'!U16+'Altas IAE Construcción'!U16+'Altas IAE Servicios'!U16</f>
        <v>830697</v>
      </c>
    </row>
    <row r="17" spans="2:21" x14ac:dyDescent="0.2">
      <c r="B17" s="1">
        <v>2011</v>
      </c>
      <c r="C17" s="4">
        <f>'Altas IAE Agricultura'!C17+'Altas IAE Industria'!C17+'Altas IAE Construcción'!C17+'Altas IAE Servicios'!C17</f>
        <v>3010</v>
      </c>
      <c r="D17" s="4">
        <f>'Altas IAE Agricultura'!D17+'Altas IAE Industria'!D17+'Altas IAE Construcción'!D17+'Altas IAE Servicios'!D17</f>
        <v>2076</v>
      </c>
      <c r="E17" s="4">
        <f>'Altas IAE Agricultura'!E17+'Altas IAE Industria'!E17+'Altas IAE Construcción'!E17+'Altas IAE Servicios'!E17</f>
        <v>179</v>
      </c>
      <c r="F17" s="4">
        <f>'Altas IAE Agricultura'!F17+'Altas IAE Industria'!F17+'Altas IAE Construcción'!F17+'Altas IAE Servicios'!F17</f>
        <v>6504</v>
      </c>
      <c r="G17" s="4">
        <f>'Altas IAE Agricultura'!G17+'Altas IAE Industria'!G17+'Altas IAE Construcción'!G17+'Altas IAE Servicios'!G17</f>
        <v>1548</v>
      </c>
      <c r="H17" s="4">
        <f>'Altas IAE Agricultura'!H17+'Altas IAE Industria'!H17+'Altas IAE Construcción'!H17+'Altas IAE Servicios'!H17</f>
        <v>336</v>
      </c>
      <c r="I17" s="4">
        <f>'Altas IAE Agricultura'!I17+'Altas IAE Industria'!I17+'Altas IAE Construcción'!I17+'Altas IAE Servicios'!I17</f>
        <v>374</v>
      </c>
      <c r="J17" s="4">
        <f>'Altas IAE Agricultura'!J17+'Altas IAE Industria'!J17+'Altas IAE Construcción'!J17+'Altas IAE Servicios'!J17</f>
        <v>10089</v>
      </c>
      <c r="K17" s="4">
        <f>'Altas IAE Agricultura'!K17+'Altas IAE Industria'!K17+'Altas IAE Construcción'!K17+'Altas IAE Servicios'!K17</f>
        <v>64852</v>
      </c>
      <c r="L17" s="4">
        <f>'Altas IAE Agricultura'!L17+'Altas IAE Industria'!L17+'Altas IAE Construcción'!L17+'Altas IAE Servicios'!L17</f>
        <v>7491</v>
      </c>
      <c r="M17" s="4">
        <f>'Altas IAE Agricultura'!M17+'Altas IAE Industria'!M17+'Altas IAE Construcción'!M17+'Altas IAE Servicios'!M17</f>
        <v>736</v>
      </c>
      <c r="N17" s="4">
        <f>'Altas IAE Agricultura'!N17+'Altas IAE Industria'!N17+'Altas IAE Construcción'!N17+'Altas IAE Servicios'!N17</f>
        <v>2918</v>
      </c>
      <c r="O17" s="4">
        <f>'Altas IAE Agricultura'!O17+'Altas IAE Industria'!O17+'Altas IAE Construcción'!O17+'Altas IAE Servicios'!O17</f>
        <v>28</v>
      </c>
      <c r="P17" s="4">
        <f>'Altas IAE Agricultura'!P17+'Altas IAE Industria'!P17+'Altas IAE Construcción'!P17+'Altas IAE Servicios'!P17</f>
        <v>6951</v>
      </c>
      <c r="Q17" s="4">
        <f>'Altas IAE Agricultura'!Q17+'Altas IAE Industria'!Q17+'Altas IAE Construcción'!Q17+'Altas IAE Servicios'!Q17</f>
        <v>107092</v>
      </c>
      <c r="R17" s="4">
        <f>'Altas IAE Agricultura'!R17+'Altas IAE Industria'!R17+'Altas IAE Construcción'!R17+'Altas IAE Servicios'!R17</f>
        <v>958</v>
      </c>
      <c r="S17" s="4">
        <f>'Altas IAE Agricultura'!S17+'Altas IAE Industria'!S17+'Altas IAE Construcción'!S17+'Altas IAE Servicios'!S17</f>
        <v>2056</v>
      </c>
      <c r="T17" s="4">
        <f>'Altas IAE Agricultura'!T17+'Altas IAE Industria'!T17+'Altas IAE Construcción'!T17+'Altas IAE Servicios'!T17</f>
        <v>179935</v>
      </c>
      <c r="U17" s="4">
        <f>'Altas IAE Agricultura'!U17+'Altas IAE Industria'!U17+'Altas IAE Construcción'!U17+'Altas IAE Servicios'!U17</f>
        <v>828429</v>
      </c>
    </row>
    <row r="18" spans="2:21" x14ac:dyDescent="0.2">
      <c r="B18" s="1">
        <v>2012</v>
      </c>
      <c r="C18" s="4">
        <f>'Altas IAE Agricultura'!C18+'Altas IAE Industria'!C18+'Altas IAE Construcción'!C18+'Altas IAE Servicios'!C18</f>
        <v>3056</v>
      </c>
      <c r="D18" s="4">
        <f>'Altas IAE Agricultura'!D18+'Altas IAE Industria'!D18+'Altas IAE Construcción'!D18+'Altas IAE Servicios'!D18</f>
        <v>2151</v>
      </c>
      <c r="E18" s="4">
        <f>'Altas IAE Agricultura'!E18+'Altas IAE Industria'!E18+'Altas IAE Construcción'!E18+'Altas IAE Servicios'!E18</f>
        <v>173</v>
      </c>
      <c r="F18" s="4">
        <f>'Altas IAE Agricultura'!F18+'Altas IAE Industria'!F18+'Altas IAE Construcción'!F18+'Altas IAE Servicios'!F18</f>
        <v>6744</v>
      </c>
      <c r="G18" s="4">
        <f>'Altas IAE Agricultura'!G18+'Altas IAE Industria'!G18+'Altas IAE Construcción'!G18+'Altas IAE Servicios'!G18</f>
        <v>1514</v>
      </c>
      <c r="H18" s="4">
        <f>'Altas IAE Agricultura'!H18+'Altas IAE Industria'!H18+'Altas IAE Construcción'!H18+'Altas IAE Servicios'!H18</f>
        <v>342</v>
      </c>
      <c r="I18" s="4">
        <f>'Altas IAE Agricultura'!I18+'Altas IAE Industria'!I18+'Altas IAE Construcción'!I18+'Altas IAE Servicios'!I18</f>
        <v>376</v>
      </c>
      <c r="J18" s="4">
        <f>'Altas IAE Agricultura'!J18+'Altas IAE Industria'!J18+'Altas IAE Construcción'!J18+'Altas IAE Servicios'!J18</f>
        <v>10426</v>
      </c>
      <c r="K18" s="4">
        <f>'Altas IAE Agricultura'!K18+'Altas IAE Industria'!K18+'Altas IAE Construcción'!K18+'Altas IAE Servicios'!K18</f>
        <v>66330</v>
      </c>
      <c r="L18" s="4">
        <f>'Altas IAE Agricultura'!L18+'Altas IAE Industria'!L18+'Altas IAE Construcción'!L18+'Altas IAE Servicios'!L18</f>
        <v>7815</v>
      </c>
      <c r="M18" s="4">
        <f>'Altas IAE Agricultura'!M18+'Altas IAE Industria'!M18+'Altas IAE Construcción'!M18+'Altas IAE Servicios'!M18</f>
        <v>714</v>
      </c>
      <c r="N18" s="4">
        <f>'Altas IAE Agricultura'!N18+'Altas IAE Industria'!N18+'Altas IAE Construcción'!N18+'Altas IAE Servicios'!N18</f>
        <v>2786</v>
      </c>
      <c r="O18" s="4">
        <f>'Altas IAE Agricultura'!O18+'Altas IAE Industria'!O18+'Altas IAE Construcción'!O18+'Altas IAE Servicios'!O18</f>
        <v>25</v>
      </c>
      <c r="P18" s="4">
        <f>'Altas IAE Agricultura'!P18+'Altas IAE Industria'!P18+'Altas IAE Construcción'!P18+'Altas IAE Servicios'!P18</f>
        <v>6956</v>
      </c>
      <c r="Q18" s="4">
        <f>'Altas IAE Agricultura'!Q18+'Altas IAE Industria'!Q18+'Altas IAE Construcción'!Q18+'Altas IAE Servicios'!Q18</f>
        <v>109408</v>
      </c>
      <c r="R18" s="4">
        <f>'Altas IAE Agricultura'!R18+'Altas IAE Industria'!R18+'Altas IAE Construcción'!R18+'Altas IAE Servicios'!R18</f>
        <v>977</v>
      </c>
      <c r="S18" s="4">
        <f>'Altas IAE Agricultura'!S18+'Altas IAE Industria'!S18+'Altas IAE Construcción'!S18+'Altas IAE Servicios'!S18</f>
        <v>2063</v>
      </c>
      <c r="T18" s="4">
        <f>'Altas IAE Agricultura'!T18+'Altas IAE Industria'!T18+'Altas IAE Construcción'!T18+'Altas IAE Servicios'!T18</f>
        <v>184042</v>
      </c>
      <c r="U18" s="4">
        <f>'Altas IAE Agricultura'!U18+'Altas IAE Industria'!U18+'Altas IAE Construcción'!U18+'Altas IAE Servicios'!U18</f>
        <v>831768</v>
      </c>
    </row>
    <row r="19" spans="2:21" x14ac:dyDescent="0.2">
      <c r="B19" s="1">
        <v>2013</v>
      </c>
      <c r="C19" s="4">
        <f>'Altas IAE Agricultura'!C19+'Altas IAE Industria'!C19+'Altas IAE Construcción'!C19+'Altas IAE Servicios'!C19</f>
        <v>3875</v>
      </c>
      <c r="D19" s="4">
        <f>'Altas IAE Agricultura'!D19+'Altas IAE Industria'!D19+'Altas IAE Construcción'!D19+'Altas IAE Servicios'!D19</f>
        <v>2445</v>
      </c>
      <c r="E19" s="4">
        <f>'Altas IAE Agricultura'!E19+'Altas IAE Industria'!E19+'Altas IAE Construcción'!E19+'Altas IAE Servicios'!E19</f>
        <v>199</v>
      </c>
      <c r="F19" s="4">
        <f>'Altas IAE Agricultura'!F19+'Altas IAE Industria'!F19+'Altas IAE Construcción'!F19+'Altas IAE Servicios'!F19</f>
        <v>7318</v>
      </c>
      <c r="G19" s="4">
        <f>'Altas IAE Agricultura'!G19+'Altas IAE Industria'!G19+'Altas IAE Construcción'!G19+'Altas IAE Servicios'!G19</f>
        <v>1807</v>
      </c>
      <c r="H19" s="4">
        <f>'Altas IAE Agricultura'!H19+'Altas IAE Industria'!H19+'Altas IAE Construcción'!H19+'Altas IAE Servicios'!H19</f>
        <v>344</v>
      </c>
      <c r="I19" s="4">
        <f>'Altas IAE Agricultura'!I19+'Altas IAE Industria'!I19+'Altas IAE Construcción'!I19+'Altas IAE Servicios'!I19</f>
        <v>403</v>
      </c>
      <c r="J19" s="4">
        <f>'Altas IAE Agricultura'!J19+'Altas IAE Industria'!J19+'Altas IAE Construcción'!J19+'Altas IAE Servicios'!J19</f>
        <v>10952</v>
      </c>
      <c r="K19" s="4">
        <f>'Altas IAE Agricultura'!K19+'Altas IAE Industria'!K19+'Altas IAE Construcción'!K19+'Altas IAE Servicios'!K19</f>
        <v>64582</v>
      </c>
      <c r="L19" s="4">
        <f>'Altas IAE Agricultura'!L19+'Altas IAE Industria'!L19+'Altas IAE Construcción'!L19+'Altas IAE Servicios'!L19</f>
        <v>8678</v>
      </c>
      <c r="M19" s="4">
        <f>'Altas IAE Agricultura'!M19+'Altas IAE Industria'!M19+'Altas IAE Construcción'!M19+'Altas IAE Servicios'!M19</f>
        <v>769</v>
      </c>
      <c r="N19" s="4">
        <f>'Altas IAE Agricultura'!N19+'Altas IAE Industria'!N19+'Altas IAE Construcción'!N19+'Altas IAE Servicios'!N19</f>
        <v>3707</v>
      </c>
      <c r="O19" s="4">
        <f>'Altas IAE Agricultura'!O19+'Altas IAE Industria'!O19+'Altas IAE Construcción'!O19+'Altas IAE Servicios'!O19</f>
        <v>33</v>
      </c>
      <c r="P19" s="4">
        <f>'Altas IAE Agricultura'!P19+'Altas IAE Industria'!P19+'Altas IAE Construcción'!P19+'Altas IAE Servicios'!P19</f>
        <v>7699</v>
      </c>
      <c r="Q19" s="4">
        <f>'Altas IAE Agricultura'!Q19+'Altas IAE Industria'!Q19+'Altas IAE Construcción'!Q19+'Altas IAE Servicios'!Q19</f>
        <v>112811</v>
      </c>
      <c r="R19" s="4">
        <f>'Altas IAE Agricultura'!R19+'Altas IAE Industria'!R19+'Altas IAE Construcción'!R19+'Altas IAE Servicios'!R19</f>
        <v>1057</v>
      </c>
      <c r="S19" s="4">
        <f>'Altas IAE Agricultura'!S19+'Altas IAE Industria'!S19+'Altas IAE Construcción'!S19+'Altas IAE Servicios'!S19</f>
        <v>2248</v>
      </c>
      <c r="T19" s="4">
        <f>'Altas IAE Agricultura'!T19+'Altas IAE Industria'!T19+'Altas IAE Construcción'!T19+'Altas IAE Servicios'!T19</f>
        <v>189554</v>
      </c>
      <c r="U19" s="4">
        <f>'Altas IAE Agricultura'!U19+'Altas IAE Industria'!U19+'Altas IAE Construcción'!U19+'Altas IAE Servicios'!U19</f>
        <v>846853</v>
      </c>
    </row>
    <row r="20" spans="2:21" x14ac:dyDescent="0.2">
      <c r="B20" s="1">
        <v>2014</v>
      </c>
      <c r="C20" s="4">
        <f>'Altas IAE Agricultura'!C20+'Altas IAE Industria'!C20+'Altas IAE Construcción'!C20+'Altas IAE Servicios'!C20</f>
        <v>4035</v>
      </c>
      <c r="D20" s="4">
        <f>'Altas IAE Agricultura'!D20+'Altas IAE Industria'!D20+'Altas IAE Construcción'!D20+'Altas IAE Servicios'!D20</f>
        <v>2581</v>
      </c>
      <c r="E20" s="4">
        <f>'Altas IAE Agricultura'!E20+'Altas IAE Industria'!E20+'Altas IAE Construcción'!E20+'Altas IAE Servicios'!E20</f>
        <v>208</v>
      </c>
      <c r="F20" s="4">
        <f>'Altas IAE Agricultura'!F20+'Altas IAE Industria'!F20+'Altas IAE Construcción'!F20+'Altas IAE Servicios'!F20</f>
        <v>7566</v>
      </c>
      <c r="G20" s="4">
        <f>'Altas IAE Agricultura'!G20+'Altas IAE Industria'!G20+'Altas IAE Construcción'!G20+'Altas IAE Servicios'!G20</f>
        <v>1916</v>
      </c>
      <c r="H20" s="4">
        <f>'Altas IAE Agricultura'!H20+'Altas IAE Industria'!H20+'Altas IAE Construcción'!H20+'Altas IAE Servicios'!H20</f>
        <v>361</v>
      </c>
      <c r="I20" s="4">
        <f>'Altas IAE Agricultura'!I20+'Altas IAE Industria'!I20+'Altas IAE Construcción'!I20+'Altas IAE Servicios'!I20</f>
        <v>403</v>
      </c>
      <c r="J20" s="4">
        <f>'Altas IAE Agricultura'!J20+'Altas IAE Industria'!J20+'Altas IAE Construcción'!J20+'Altas IAE Servicios'!J20</f>
        <v>11352</v>
      </c>
      <c r="K20" s="4">
        <f>'Altas IAE Agricultura'!K20+'Altas IAE Industria'!K20+'Altas IAE Construcción'!K20+'Altas IAE Servicios'!K20</f>
        <v>67679</v>
      </c>
      <c r="L20" s="4">
        <f>'Altas IAE Agricultura'!L20+'Altas IAE Industria'!L20+'Altas IAE Construcción'!L20+'Altas IAE Servicios'!L20</f>
        <v>9199</v>
      </c>
      <c r="M20" s="4">
        <f>'Altas IAE Agricultura'!M20+'Altas IAE Industria'!M20+'Altas IAE Construcción'!M20+'Altas IAE Servicios'!M20</f>
        <v>793</v>
      </c>
      <c r="N20" s="4">
        <f>'Altas IAE Agricultura'!N20+'Altas IAE Industria'!N20+'Altas IAE Construcción'!N20+'Altas IAE Servicios'!N20</f>
        <v>3969</v>
      </c>
      <c r="O20" s="4">
        <f>'Altas IAE Agricultura'!O20+'Altas IAE Industria'!O20+'Altas IAE Construcción'!O20+'Altas IAE Servicios'!O20</f>
        <v>34</v>
      </c>
      <c r="P20" s="4">
        <f>'Altas IAE Agricultura'!P20+'Altas IAE Industria'!P20+'Altas IAE Construcción'!P20+'Altas IAE Servicios'!P20</f>
        <v>8003</v>
      </c>
      <c r="Q20" s="4">
        <f>'Altas IAE Agricultura'!Q20+'Altas IAE Industria'!Q20+'Altas IAE Construcción'!Q20+'Altas IAE Servicios'!Q20</f>
        <v>118099</v>
      </c>
      <c r="R20" s="4">
        <f>'Altas IAE Agricultura'!R20+'Altas IAE Industria'!R20+'Altas IAE Construcción'!R20+'Altas IAE Servicios'!R20</f>
        <v>1076</v>
      </c>
      <c r="S20" s="4">
        <f>'Altas IAE Agricultura'!S20+'Altas IAE Industria'!S20+'Altas IAE Construcción'!S20+'Altas IAE Servicios'!S20</f>
        <v>2395</v>
      </c>
      <c r="T20" s="4">
        <f>'Altas IAE Agricultura'!T20+'Altas IAE Industria'!T20+'Altas IAE Construcción'!T20+'Altas IAE Servicios'!T20</f>
        <v>197876</v>
      </c>
      <c r="U20" s="4">
        <f>'Altas IAE Agricultura'!U20+'Altas IAE Industria'!U20+'Altas IAE Construcción'!U20+'Altas IAE Servicios'!U20</f>
        <v>873284</v>
      </c>
    </row>
    <row r="21" spans="2:21" x14ac:dyDescent="0.2">
      <c r="B21" s="1">
        <v>2015</v>
      </c>
      <c r="C21" s="4">
        <f>'Altas IAE Agricultura'!C21+'Altas IAE Industria'!C21+'Altas IAE Construcción'!C21+'Altas IAE Servicios'!C21</f>
        <v>4131</v>
      </c>
      <c r="D21" s="4">
        <f>'Altas IAE Agricultura'!D21+'Altas IAE Industria'!D21+'Altas IAE Construcción'!D21+'Altas IAE Servicios'!D21</f>
        <v>2679</v>
      </c>
      <c r="E21" s="4">
        <f>'Altas IAE Agricultura'!E21+'Altas IAE Industria'!E21+'Altas IAE Construcción'!E21+'Altas IAE Servicios'!E21</f>
        <v>212</v>
      </c>
      <c r="F21" s="4">
        <f>'Altas IAE Agricultura'!F21+'Altas IAE Industria'!F21+'Altas IAE Construcción'!F21+'Altas IAE Servicios'!F21</f>
        <v>7892</v>
      </c>
      <c r="G21" s="4">
        <f>'Altas IAE Agricultura'!G21+'Altas IAE Industria'!G21+'Altas IAE Construcción'!G21+'Altas IAE Servicios'!G21</f>
        <v>2012</v>
      </c>
      <c r="H21" s="4">
        <f>'Altas IAE Agricultura'!H21+'Altas IAE Industria'!H21+'Altas IAE Construcción'!H21+'Altas IAE Servicios'!H21</f>
        <v>391</v>
      </c>
      <c r="I21" s="4">
        <f>'Altas IAE Agricultura'!I21+'Altas IAE Industria'!I21+'Altas IAE Construcción'!I21+'Altas IAE Servicios'!I21</f>
        <v>429</v>
      </c>
      <c r="J21" s="4">
        <f>'Altas IAE Agricultura'!J21+'Altas IAE Industria'!J21+'Altas IAE Construcción'!J21+'Altas IAE Servicios'!J21</f>
        <v>11880</v>
      </c>
      <c r="K21" s="4">
        <f>'Altas IAE Agricultura'!K21+'Altas IAE Industria'!K21+'Altas IAE Construcción'!K21+'Altas IAE Servicios'!K21</f>
        <v>70510</v>
      </c>
      <c r="L21" s="4">
        <f>'Altas IAE Agricultura'!L21+'Altas IAE Industria'!L21+'Altas IAE Construcción'!L21+'Altas IAE Servicios'!L21</f>
        <v>9644</v>
      </c>
      <c r="M21" s="4">
        <f>'Altas IAE Agricultura'!M21+'Altas IAE Industria'!M21+'Altas IAE Construcción'!M21+'Altas IAE Servicios'!M21</f>
        <v>832</v>
      </c>
      <c r="N21" s="4">
        <f>'Altas IAE Agricultura'!N21+'Altas IAE Industria'!N21+'Altas IAE Construcción'!N21+'Altas IAE Servicios'!N21</f>
        <v>4130</v>
      </c>
      <c r="O21" s="4">
        <f>'Altas IAE Agricultura'!O21+'Altas IAE Industria'!O21+'Altas IAE Construcción'!O21+'Altas IAE Servicios'!O21</f>
        <v>39</v>
      </c>
      <c r="P21" s="4">
        <f>'Altas IAE Agricultura'!P21+'Altas IAE Industria'!P21+'Altas IAE Construcción'!P21+'Altas IAE Servicios'!P21</f>
        <v>8373</v>
      </c>
      <c r="Q21" s="4">
        <f>'Altas IAE Agricultura'!Q21+'Altas IAE Industria'!Q21+'Altas IAE Construcción'!Q21+'Altas IAE Servicios'!Q21</f>
        <v>123154</v>
      </c>
      <c r="R21" s="4">
        <f>'Altas IAE Agricultura'!R21+'Altas IAE Industria'!R21+'Altas IAE Construcción'!R21+'Altas IAE Servicios'!R21</f>
        <v>1164</v>
      </c>
      <c r="S21" s="4">
        <f>'Altas IAE Agricultura'!S21+'Altas IAE Industria'!S21+'Altas IAE Construcción'!S21+'Altas IAE Servicios'!S21</f>
        <v>2542</v>
      </c>
      <c r="T21" s="4">
        <f>'Altas IAE Agricultura'!T21+'Altas IAE Industria'!T21+'Altas IAE Construcción'!T21+'Altas IAE Servicios'!T21</f>
        <v>207251</v>
      </c>
      <c r="U21" s="4">
        <f>'Altas IAE Agricultura'!U21+'Altas IAE Industria'!U21+'Altas IAE Construcción'!U21+'Altas IAE Servicios'!U21</f>
        <v>904170</v>
      </c>
    </row>
    <row r="22" spans="2:21" x14ac:dyDescent="0.2">
      <c r="B22" s="1">
        <v>2016</v>
      </c>
      <c r="C22" s="4">
        <f>'Altas IAE Agricultura'!C22+'Altas IAE Industria'!C22+'Altas IAE Construcción'!C22+'Altas IAE Servicios'!C22</f>
        <v>4264</v>
      </c>
      <c r="D22" s="4">
        <f>'Altas IAE Agricultura'!D22+'Altas IAE Industria'!D22+'Altas IAE Construcción'!D22+'Altas IAE Servicios'!D22</f>
        <v>2724</v>
      </c>
      <c r="E22" s="4">
        <f>'Altas IAE Agricultura'!E22+'Altas IAE Industria'!E22+'Altas IAE Construcción'!E22+'Altas IAE Servicios'!E22</f>
        <v>209</v>
      </c>
      <c r="F22" s="4">
        <f>'Altas IAE Agricultura'!F22+'Altas IAE Industria'!F22+'Altas IAE Construcción'!F22+'Altas IAE Servicios'!F22</f>
        <v>8289</v>
      </c>
      <c r="G22" s="4">
        <f>'Altas IAE Agricultura'!G22+'Altas IAE Industria'!G22+'Altas IAE Construcción'!G22+'Altas IAE Servicios'!G22</f>
        <v>2062</v>
      </c>
      <c r="H22" s="4">
        <f>'Altas IAE Agricultura'!H22+'Altas IAE Industria'!H22+'Altas IAE Construcción'!H22+'Altas IAE Servicios'!H22</f>
        <v>403</v>
      </c>
      <c r="I22" s="4">
        <f>'Altas IAE Agricultura'!I22+'Altas IAE Industria'!I22+'Altas IAE Construcción'!I22+'Altas IAE Servicios'!I22</f>
        <v>425</v>
      </c>
      <c r="J22" s="4">
        <f>'Altas IAE Agricultura'!J22+'Altas IAE Industria'!J22+'Altas IAE Construcción'!J22+'Altas IAE Servicios'!J22</f>
        <v>12595</v>
      </c>
      <c r="K22" s="4">
        <f>'Altas IAE Agricultura'!K22+'Altas IAE Industria'!K22+'Altas IAE Construcción'!K22+'Altas IAE Servicios'!K22</f>
        <v>73174</v>
      </c>
      <c r="L22" s="4">
        <f>'Altas IAE Agricultura'!L22+'Altas IAE Industria'!L22+'Altas IAE Construcción'!L22+'Altas IAE Servicios'!L22</f>
        <v>10344</v>
      </c>
      <c r="M22" s="4">
        <f>'Altas IAE Agricultura'!M22+'Altas IAE Industria'!M22+'Altas IAE Construcción'!M22+'Altas IAE Servicios'!M22</f>
        <v>828</v>
      </c>
      <c r="N22" s="4">
        <f>'Altas IAE Agricultura'!N22+'Altas IAE Industria'!N22+'Altas IAE Construcción'!N22+'Altas IAE Servicios'!N22</f>
        <v>4389</v>
      </c>
      <c r="O22" s="4">
        <f>'Altas IAE Agricultura'!O22+'Altas IAE Industria'!O22+'Altas IAE Construcción'!O22+'Altas IAE Servicios'!O22</f>
        <v>35</v>
      </c>
      <c r="P22" s="4">
        <f>'Altas IAE Agricultura'!P22+'Altas IAE Industria'!P22+'Altas IAE Construcción'!P22+'Altas IAE Servicios'!P22</f>
        <v>8731</v>
      </c>
      <c r="Q22" s="4">
        <f>'Altas IAE Agricultura'!Q22+'Altas IAE Industria'!Q22+'Altas IAE Construcción'!Q22+'Altas IAE Servicios'!Q22</f>
        <v>128404</v>
      </c>
      <c r="R22" s="4">
        <f>'Altas IAE Agricultura'!R22+'Altas IAE Industria'!R22+'Altas IAE Construcción'!R22+'Altas IAE Servicios'!R22</f>
        <v>1192</v>
      </c>
      <c r="S22" s="4">
        <f>'Altas IAE Agricultura'!S22+'Altas IAE Industria'!S22+'Altas IAE Construcción'!S22+'Altas IAE Servicios'!S22</f>
        <v>2701</v>
      </c>
      <c r="T22" s="4">
        <f>'Altas IAE Agricultura'!T22+'Altas IAE Industria'!T22+'Altas IAE Construcción'!T22+'Altas IAE Servicios'!T22</f>
        <v>216309</v>
      </c>
      <c r="U22" s="4">
        <f>'Altas IAE Agricultura'!U22+'Altas IAE Industria'!U22+'Altas IAE Construcción'!U22+'Altas IAE Servicios'!U22</f>
        <v>931190</v>
      </c>
    </row>
    <row r="23" spans="2:21" x14ac:dyDescent="0.2">
      <c r="B23" s="34">
        <v>2017</v>
      </c>
      <c r="C23" s="4">
        <f>'Altas IAE Agricultura'!C23+'Altas IAE Industria'!C23+'Altas IAE Construcción'!C23+'Altas IAE Servicios'!C23</f>
        <v>4390</v>
      </c>
      <c r="D23" s="4">
        <f>'Altas IAE Agricultura'!D23+'Altas IAE Industria'!D23+'Altas IAE Construcción'!D23+'Altas IAE Servicios'!D23</f>
        <v>2787</v>
      </c>
      <c r="E23" s="4">
        <f>'Altas IAE Agricultura'!E23+'Altas IAE Industria'!E23+'Altas IAE Construcción'!E23+'Altas IAE Servicios'!E23</f>
        <v>212</v>
      </c>
      <c r="F23" s="4">
        <f>'Altas IAE Agricultura'!F23+'Altas IAE Industria'!F23+'Altas IAE Construcción'!F23+'Altas IAE Servicios'!F23</f>
        <v>8699</v>
      </c>
      <c r="G23" s="4">
        <f>'Altas IAE Agricultura'!G23+'Altas IAE Industria'!G23+'Altas IAE Construcción'!G23+'Altas IAE Servicios'!G23</f>
        <v>2166</v>
      </c>
      <c r="H23" s="4">
        <f>'Altas IAE Agricultura'!H23+'Altas IAE Industria'!H23+'Altas IAE Construcción'!H23+'Altas IAE Servicios'!H23</f>
        <v>416</v>
      </c>
      <c r="I23" s="4">
        <f>'Altas IAE Agricultura'!I23+'Altas IAE Industria'!I23+'Altas IAE Construcción'!I23+'Altas IAE Servicios'!I23</f>
        <v>423</v>
      </c>
      <c r="J23" s="4">
        <f>'Altas IAE Agricultura'!J23+'Altas IAE Industria'!J23+'Altas IAE Construcción'!J23+'Altas IAE Servicios'!J23</f>
        <v>12956</v>
      </c>
      <c r="K23" s="4">
        <f>'Altas IAE Agricultura'!K23+'Altas IAE Industria'!K23+'Altas IAE Construcción'!K23+'Altas IAE Servicios'!K23</f>
        <v>74289</v>
      </c>
      <c r="L23" s="4">
        <f>'Altas IAE Agricultura'!L23+'Altas IAE Industria'!L23+'Altas IAE Construcción'!L23+'Altas IAE Servicios'!L23</f>
        <v>10916</v>
      </c>
      <c r="M23" s="4">
        <f>'Altas IAE Agricultura'!M23+'Altas IAE Industria'!M23+'Altas IAE Construcción'!M23+'Altas IAE Servicios'!M23</f>
        <v>867</v>
      </c>
      <c r="N23" s="4">
        <f>'Altas IAE Agricultura'!N23+'Altas IAE Industria'!N23+'Altas IAE Construcción'!N23+'Altas IAE Servicios'!N23</f>
        <v>4594</v>
      </c>
      <c r="O23" s="4">
        <f>'Altas IAE Agricultura'!O23+'Altas IAE Industria'!O23+'Altas IAE Construcción'!O23+'Altas IAE Servicios'!O23</f>
        <v>38</v>
      </c>
      <c r="P23" s="4">
        <f>'Altas IAE Agricultura'!P23+'Altas IAE Industria'!P23+'Altas IAE Construcción'!P23+'Altas IAE Servicios'!P23</f>
        <v>8866</v>
      </c>
      <c r="Q23" s="4">
        <f>'Altas IAE Agricultura'!Q23+'Altas IAE Industria'!Q23+'Altas IAE Construcción'!Q23+'Altas IAE Servicios'!Q23</f>
        <v>131525</v>
      </c>
      <c r="R23" s="4">
        <f>'Altas IAE Agricultura'!R23+'Altas IAE Industria'!R23+'Altas IAE Construcción'!R23+'Altas IAE Servicios'!R23</f>
        <v>1223</v>
      </c>
      <c r="S23" s="4">
        <f>'Altas IAE Agricultura'!S23+'Altas IAE Industria'!S23+'Altas IAE Construcción'!S23+'Altas IAE Servicios'!S23</f>
        <v>2762</v>
      </c>
      <c r="T23" s="4">
        <f>'Altas IAE Agricultura'!T23+'Altas IAE Industria'!T23+'Altas IAE Construcción'!T23+'Altas IAE Servicios'!T23</f>
        <v>221734</v>
      </c>
      <c r="U23" s="4">
        <f>'Altas IAE Agricultura'!U23+'Altas IAE Industria'!U23+'Altas IAE Construcción'!U23+'Altas IAE Servicios'!U23</f>
        <v>945109</v>
      </c>
    </row>
    <row r="24" spans="2:21" x14ac:dyDescent="0.2">
      <c r="B24" s="34">
        <v>2018</v>
      </c>
      <c r="C24" s="4">
        <f>'Altas IAE Agricultura'!C24+'Altas IAE Industria'!C24+'Altas IAE Construcción'!C24+'Altas IAE Servicios'!C24</f>
        <v>4795</v>
      </c>
      <c r="D24" s="4">
        <f>'Altas IAE Agricultura'!D24+'Altas IAE Industria'!D24+'Altas IAE Construcción'!D24+'Altas IAE Servicios'!D24</f>
        <v>3028</v>
      </c>
      <c r="E24" s="4">
        <f>'Altas IAE Agricultura'!E24+'Altas IAE Industria'!E24+'Altas IAE Construcción'!E24+'Altas IAE Servicios'!E24</f>
        <v>223</v>
      </c>
      <c r="F24" s="4">
        <f>'Altas IAE Agricultura'!F24+'Altas IAE Industria'!F24+'Altas IAE Construcción'!F24+'Altas IAE Servicios'!F24</f>
        <v>9504</v>
      </c>
      <c r="G24" s="4">
        <f>'Altas IAE Agricultura'!G24+'Altas IAE Industria'!G24+'Altas IAE Construcción'!G24+'Altas IAE Servicios'!G24</f>
        <v>2235</v>
      </c>
      <c r="H24" s="4">
        <f>'Altas IAE Agricultura'!H24+'Altas IAE Industria'!H24+'Altas IAE Construcción'!H24+'Altas IAE Servicios'!H24</f>
        <v>422</v>
      </c>
      <c r="I24" s="4">
        <f>'Altas IAE Agricultura'!I24+'Altas IAE Industria'!I24+'Altas IAE Construcción'!I24+'Altas IAE Servicios'!I24</f>
        <v>450</v>
      </c>
      <c r="J24" s="4">
        <f>'Altas IAE Agricultura'!J24+'Altas IAE Industria'!J24+'Altas IAE Construcción'!J24+'Altas IAE Servicios'!J24</f>
        <v>13552</v>
      </c>
      <c r="K24" s="4">
        <f>'Altas IAE Agricultura'!K24+'Altas IAE Industria'!K24+'Altas IAE Construcción'!K24+'Altas IAE Servicios'!K24</f>
        <v>77461</v>
      </c>
      <c r="L24" s="4">
        <f>'Altas IAE Agricultura'!L24+'Altas IAE Industria'!L24+'Altas IAE Construcción'!L24+'Altas IAE Servicios'!L24</f>
        <v>11609</v>
      </c>
      <c r="M24" s="4">
        <f>'Altas IAE Agricultura'!M24+'Altas IAE Industria'!M24+'Altas IAE Construcción'!M24+'Altas IAE Servicios'!M24</f>
        <v>927</v>
      </c>
      <c r="N24" s="4">
        <f>'Altas IAE Agricultura'!N24+'Altas IAE Industria'!N24+'Altas IAE Construcción'!N24+'Altas IAE Servicios'!N24</f>
        <v>4915</v>
      </c>
      <c r="O24" s="4">
        <f>'Altas IAE Agricultura'!O24+'Altas IAE Industria'!O24+'Altas IAE Construcción'!O24+'Altas IAE Servicios'!O24</f>
        <v>46</v>
      </c>
      <c r="P24" s="4">
        <f>'Altas IAE Agricultura'!P24+'Altas IAE Industria'!P24+'Altas IAE Construcción'!P24+'Altas IAE Servicios'!P24</f>
        <v>9352</v>
      </c>
      <c r="Q24" s="4">
        <f>'Altas IAE Agricultura'!Q24+'Altas IAE Industria'!Q24+'Altas IAE Construcción'!Q24+'Altas IAE Servicios'!Q24</f>
        <v>138519</v>
      </c>
      <c r="R24" s="4">
        <f>'Altas IAE Agricultura'!R24+'Altas IAE Industria'!R24+'Altas IAE Construcción'!R24+'Altas IAE Servicios'!R24</f>
        <v>1325</v>
      </c>
      <c r="S24" s="4">
        <f>'Altas IAE Agricultura'!S24+'Altas IAE Industria'!S24+'Altas IAE Construcción'!S24+'Altas IAE Servicios'!S24</f>
        <v>2927</v>
      </c>
      <c r="T24" s="4">
        <f>'Altas IAE Agricultura'!T24+'Altas IAE Industria'!T24+'Altas IAE Construcción'!T24+'Altas IAE Servicios'!T24</f>
        <v>233306</v>
      </c>
      <c r="U24" s="4">
        <f>'Altas IAE Agricultura'!U24+'Altas IAE Industria'!U24+'Altas IAE Construcción'!U24+'Altas IAE Servicios'!U24</f>
        <v>979880</v>
      </c>
    </row>
    <row r="25" spans="2:21" x14ac:dyDescent="0.2">
      <c r="B25" s="34">
        <v>2019</v>
      </c>
      <c r="C25" s="4">
        <f>'Altas IAE Agricultura'!C25+'Altas IAE Industria'!C25+'Altas IAE Construcción'!C25+'Altas IAE Servicios'!C25</f>
        <v>4859</v>
      </c>
      <c r="D25" s="4">
        <f>'Altas IAE Agricultura'!D25+'Altas IAE Industria'!D25+'Altas IAE Construcción'!D25+'Altas IAE Servicios'!D25</f>
        <v>3114</v>
      </c>
      <c r="E25" s="4">
        <f>'Altas IAE Agricultura'!E25+'Altas IAE Industria'!E25+'Altas IAE Construcción'!E25+'Altas IAE Servicios'!E25</f>
        <v>224</v>
      </c>
      <c r="F25" s="4">
        <f>'Altas IAE Agricultura'!F25+'Altas IAE Industria'!F25+'Altas IAE Construcción'!F25+'Altas IAE Servicios'!F25</f>
        <v>9858</v>
      </c>
      <c r="G25" s="4">
        <f>'Altas IAE Agricultura'!G25+'Altas IAE Industria'!G25+'Altas IAE Construcción'!G25+'Altas IAE Servicios'!G25</f>
        <v>2284</v>
      </c>
      <c r="H25" s="4">
        <f>'Altas IAE Agricultura'!H25+'Altas IAE Industria'!H25+'Altas IAE Construcción'!H25+'Altas IAE Servicios'!H25</f>
        <v>434</v>
      </c>
      <c r="I25" s="4">
        <f>'Altas IAE Agricultura'!I25+'Altas IAE Industria'!I25+'Altas IAE Construcción'!I25+'Altas IAE Servicios'!I25</f>
        <v>460</v>
      </c>
      <c r="J25" s="4">
        <f>'Altas IAE Agricultura'!J25+'Altas IAE Industria'!J25+'Altas IAE Construcción'!J25+'Altas IAE Servicios'!J25</f>
        <v>13813</v>
      </c>
      <c r="K25" s="4">
        <f>'Altas IAE Agricultura'!K25+'Altas IAE Industria'!K25+'Altas IAE Construcción'!K25+'Altas IAE Servicios'!K25</f>
        <v>78618</v>
      </c>
      <c r="L25" s="4">
        <f>'Altas IAE Agricultura'!L25+'Altas IAE Industria'!L25+'Altas IAE Construcción'!L25+'Altas IAE Servicios'!L25</f>
        <v>12414</v>
      </c>
      <c r="M25" s="4">
        <f>'Altas IAE Agricultura'!M25+'Altas IAE Industria'!M25+'Altas IAE Construcción'!M25+'Altas IAE Servicios'!M25</f>
        <v>949</v>
      </c>
      <c r="N25" s="4">
        <f>'Altas IAE Agricultura'!N25+'Altas IAE Industria'!N25+'Altas IAE Construcción'!N25+'Altas IAE Servicios'!N25</f>
        <v>5041</v>
      </c>
      <c r="O25" s="4">
        <f>'Altas IAE Agricultura'!O25+'Altas IAE Industria'!O25+'Altas IAE Construcción'!O25+'Altas IAE Servicios'!O25</f>
        <v>44</v>
      </c>
      <c r="P25" s="4">
        <f>'Altas IAE Agricultura'!P25+'Altas IAE Industria'!P25+'Altas IAE Construcción'!P25+'Altas IAE Servicios'!P25</f>
        <v>9756</v>
      </c>
      <c r="Q25" s="4">
        <f>'Altas IAE Agricultura'!Q25+'Altas IAE Industria'!Q25+'Altas IAE Construcción'!Q25+'Altas IAE Servicios'!Q25</f>
        <v>141868</v>
      </c>
      <c r="R25" s="4">
        <f>'Altas IAE Agricultura'!R25+'Altas IAE Industria'!R25+'Altas IAE Construcción'!R25+'Altas IAE Servicios'!R25</f>
        <v>1355</v>
      </c>
      <c r="S25" s="4">
        <f>'Altas IAE Agricultura'!S25+'Altas IAE Industria'!S25+'Altas IAE Construcción'!S25+'Altas IAE Servicios'!S25</f>
        <v>3025</v>
      </c>
      <c r="T25" s="4">
        <f>'Altas IAE Agricultura'!T25+'Altas IAE Industria'!T25+'Altas IAE Construcción'!T25+'Altas IAE Servicios'!T25</f>
        <v>238826</v>
      </c>
      <c r="U25" s="4">
        <f>'Altas IAE Agricultura'!U25+'Altas IAE Industria'!U25+'Altas IAE Construcción'!U25+'Altas IAE Servicios'!U25</f>
        <v>991453</v>
      </c>
    </row>
  </sheetData>
  <phoneticPr fontId="1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pane xSplit="2" ySplit="5" topLeftCell="C9" activePane="bottomRight" state="frozen"/>
      <selection pane="topRight" activeCell="U24" sqref="U24"/>
      <selection pane="bottomLeft" activeCell="U24" sqref="U24"/>
      <selection pane="bottomRight" activeCell="U30" sqref="U30"/>
    </sheetView>
  </sheetViews>
  <sheetFormatPr baseColWidth="10" defaultColWidth="11.42578125" defaultRowHeight="12.75" x14ac:dyDescent="0.2"/>
  <cols>
    <col min="1" max="1" width="32.42578125" customWidth="1"/>
  </cols>
  <sheetData>
    <row r="1" spans="1:21" ht="25.5" x14ac:dyDescent="0.2">
      <c r="A1" s="8" t="s">
        <v>38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>
        <v>7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8</v>
      </c>
      <c r="L6">
        <v>4</v>
      </c>
      <c r="M6">
        <v>1</v>
      </c>
      <c r="N6">
        <v>0</v>
      </c>
      <c r="O6">
        <v>0</v>
      </c>
      <c r="P6">
        <v>1</v>
      </c>
      <c r="Q6">
        <f>SUM(C6:P6)</f>
        <v>23</v>
      </c>
      <c r="R6">
        <v>0</v>
      </c>
      <c r="S6">
        <v>3</v>
      </c>
      <c r="T6">
        <v>78</v>
      </c>
      <c r="U6">
        <v>826</v>
      </c>
    </row>
    <row r="7" spans="1:21" x14ac:dyDescent="0.2">
      <c r="B7" s="1">
        <v>2001</v>
      </c>
      <c r="C7">
        <v>7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6</v>
      </c>
      <c r="L7">
        <v>3</v>
      </c>
      <c r="M7">
        <v>0</v>
      </c>
      <c r="N7">
        <v>0</v>
      </c>
      <c r="O7">
        <v>0</v>
      </c>
      <c r="P7">
        <v>1</v>
      </c>
      <c r="Q7">
        <f t="shared" ref="Q7:Q14" si="0">SUM(C7:P7)</f>
        <v>19</v>
      </c>
      <c r="R7">
        <v>0</v>
      </c>
      <c r="S7">
        <v>3</v>
      </c>
      <c r="T7">
        <v>74</v>
      </c>
      <c r="U7">
        <v>933</v>
      </c>
    </row>
    <row r="8" spans="1:21" x14ac:dyDescent="0.2">
      <c r="B8" s="1">
        <v>2002</v>
      </c>
      <c r="C8">
        <v>6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5</v>
      </c>
      <c r="L8">
        <v>4</v>
      </c>
      <c r="M8">
        <v>0</v>
      </c>
      <c r="N8">
        <v>1</v>
      </c>
      <c r="O8">
        <v>0</v>
      </c>
      <c r="P8">
        <v>2</v>
      </c>
      <c r="Q8">
        <f t="shared" si="0"/>
        <v>20</v>
      </c>
      <c r="R8">
        <v>0</v>
      </c>
      <c r="S8">
        <v>3</v>
      </c>
      <c r="T8">
        <v>66</v>
      </c>
      <c r="U8">
        <v>815</v>
      </c>
    </row>
    <row r="9" spans="1:21" x14ac:dyDescent="0.2">
      <c r="B9" s="1">
        <v>2003</v>
      </c>
      <c r="C9">
        <v>6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6</v>
      </c>
      <c r="L9">
        <v>4</v>
      </c>
      <c r="M9">
        <v>0</v>
      </c>
      <c r="N9">
        <v>1</v>
      </c>
      <c r="O9">
        <v>0</v>
      </c>
      <c r="P9">
        <v>2</v>
      </c>
      <c r="Q9">
        <f t="shared" si="0"/>
        <v>21</v>
      </c>
      <c r="R9">
        <v>0</v>
      </c>
      <c r="S9">
        <v>3</v>
      </c>
      <c r="T9">
        <v>69</v>
      </c>
      <c r="U9">
        <v>869</v>
      </c>
    </row>
    <row r="10" spans="1:21" x14ac:dyDescent="0.2">
      <c r="B10" s="1">
        <v>2004</v>
      </c>
      <c r="C10">
        <v>6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5</v>
      </c>
      <c r="L10">
        <v>4</v>
      </c>
      <c r="M10">
        <v>0</v>
      </c>
      <c r="N10">
        <v>1</v>
      </c>
      <c r="O10">
        <v>0</v>
      </c>
      <c r="P10">
        <v>2</v>
      </c>
      <c r="Q10">
        <f t="shared" si="0"/>
        <v>19</v>
      </c>
      <c r="R10">
        <v>0</v>
      </c>
      <c r="S10">
        <v>4</v>
      </c>
      <c r="T10">
        <v>68</v>
      </c>
      <c r="U10">
        <v>850</v>
      </c>
    </row>
    <row r="11" spans="1:21" x14ac:dyDescent="0.2">
      <c r="B11" s="1">
        <v>2005</v>
      </c>
      <c r="C11">
        <v>6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8</v>
      </c>
      <c r="L11">
        <v>6</v>
      </c>
      <c r="M11">
        <v>0</v>
      </c>
      <c r="N11">
        <v>1</v>
      </c>
      <c r="O11">
        <v>0</v>
      </c>
      <c r="P11">
        <v>2</v>
      </c>
      <c r="Q11">
        <f t="shared" si="0"/>
        <v>25</v>
      </c>
      <c r="R11">
        <v>0</v>
      </c>
      <c r="S11">
        <v>4</v>
      </c>
      <c r="T11">
        <v>74</v>
      </c>
      <c r="U11">
        <v>885</v>
      </c>
    </row>
    <row r="12" spans="1:21" x14ac:dyDescent="0.2">
      <c r="B12" s="1">
        <v>2006</v>
      </c>
      <c r="C12">
        <v>6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9</v>
      </c>
      <c r="L12">
        <v>6</v>
      </c>
      <c r="M12">
        <v>1</v>
      </c>
      <c r="N12">
        <v>1</v>
      </c>
      <c r="O12">
        <v>0</v>
      </c>
      <c r="P12">
        <v>3</v>
      </c>
      <c r="Q12">
        <f t="shared" si="0"/>
        <v>30</v>
      </c>
      <c r="R12">
        <v>0</v>
      </c>
      <c r="S12">
        <v>6</v>
      </c>
      <c r="T12">
        <v>97</v>
      </c>
      <c r="U12" s="4">
        <v>1016</v>
      </c>
    </row>
    <row r="13" spans="1:21" x14ac:dyDescent="0.2">
      <c r="B13" s="1">
        <v>2007</v>
      </c>
      <c r="C13">
        <v>6</v>
      </c>
      <c r="D13">
        <v>0</v>
      </c>
      <c r="E13">
        <v>0</v>
      </c>
      <c r="F13">
        <v>0</v>
      </c>
      <c r="G13">
        <v>3</v>
      </c>
      <c r="H13">
        <v>0</v>
      </c>
      <c r="I13">
        <v>0</v>
      </c>
      <c r="J13">
        <v>1</v>
      </c>
      <c r="K13">
        <v>11</v>
      </c>
      <c r="L13">
        <v>5</v>
      </c>
      <c r="M13">
        <v>0</v>
      </c>
      <c r="N13">
        <v>1</v>
      </c>
      <c r="O13">
        <v>0</v>
      </c>
      <c r="P13">
        <v>2</v>
      </c>
      <c r="Q13">
        <f t="shared" si="0"/>
        <v>29</v>
      </c>
      <c r="R13">
        <v>0</v>
      </c>
      <c r="S13">
        <v>5</v>
      </c>
      <c r="T13">
        <v>93</v>
      </c>
      <c r="U13">
        <v>961</v>
      </c>
    </row>
    <row r="14" spans="1:21" x14ac:dyDescent="0.2">
      <c r="B14" s="1">
        <v>2008</v>
      </c>
      <c r="C14">
        <v>6</v>
      </c>
      <c r="D14">
        <v>1</v>
      </c>
      <c r="E14">
        <v>0</v>
      </c>
      <c r="F14">
        <v>0</v>
      </c>
      <c r="G14">
        <v>3</v>
      </c>
      <c r="H14">
        <v>0</v>
      </c>
      <c r="I14">
        <v>1</v>
      </c>
      <c r="J14">
        <v>1</v>
      </c>
      <c r="K14">
        <v>10</v>
      </c>
      <c r="L14">
        <v>4</v>
      </c>
      <c r="M14">
        <v>0</v>
      </c>
      <c r="N14">
        <v>1</v>
      </c>
      <c r="O14">
        <v>0</v>
      </c>
      <c r="P14">
        <v>3</v>
      </c>
      <c r="Q14">
        <f t="shared" si="0"/>
        <v>30</v>
      </c>
      <c r="R14">
        <v>0</v>
      </c>
      <c r="S14">
        <v>5</v>
      </c>
      <c r="T14">
        <v>98</v>
      </c>
      <c r="U14">
        <v>973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1" x14ac:dyDescent="0.2">
      <c r="B17" s="1">
        <v>2009</v>
      </c>
      <c r="C17">
        <v>5</v>
      </c>
      <c r="D17">
        <v>1</v>
      </c>
      <c r="E17">
        <v>0</v>
      </c>
      <c r="F17">
        <v>0</v>
      </c>
      <c r="G17">
        <v>2</v>
      </c>
      <c r="H17">
        <v>0</v>
      </c>
      <c r="I17">
        <v>0</v>
      </c>
      <c r="J17">
        <v>1</v>
      </c>
      <c r="K17">
        <v>11</v>
      </c>
      <c r="L17">
        <v>5</v>
      </c>
      <c r="M17">
        <v>0</v>
      </c>
      <c r="N17">
        <v>1</v>
      </c>
      <c r="O17">
        <v>0</v>
      </c>
      <c r="P17">
        <v>3</v>
      </c>
      <c r="Q17">
        <f t="shared" ref="Q17:Q26" si="1">SUM(C17:P17)</f>
        <v>29</v>
      </c>
      <c r="R17">
        <v>0</v>
      </c>
      <c r="S17">
        <v>6</v>
      </c>
      <c r="T17">
        <v>98</v>
      </c>
      <c r="U17">
        <v>949</v>
      </c>
    </row>
    <row r="18" spans="2:21" x14ac:dyDescent="0.2">
      <c r="B18" s="1">
        <v>2010</v>
      </c>
      <c r="C18">
        <v>5</v>
      </c>
      <c r="D18">
        <v>1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11</v>
      </c>
      <c r="L18">
        <v>4</v>
      </c>
      <c r="M18">
        <v>0</v>
      </c>
      <c r="N18">
        <v>1</v>
      </c>
      <c r="O18">
        <v>0</v>
      </c>
      <c r="P18">
        <v>1</v>
      </c>
      <c r="Q18">
        <f t="shared" si="1"/>
        <v>26</v>
      </c>
      <c r="R18">
        <v>0</v>
      </c>
      <c r="S18">
        <v>6</v>
      </c>
      <c r="T18">
        <v>92</v>
      </c>
      <c r="U18">
        <v>909</v>
      </c>
    </row>
    <row r="19" spans="2:21" x14ac:dyDescent="0.2">
      <c r="B19" s="1">
        <v>2011</v>
      </c>
      <c r="C19">
        <v>5</v>
      </c>
      <c r="D19">
        <v>1</v>
      </c>
      <c r="E19">
        <v>0</v>
      </c>
      <c r="F19">
        <v>0</v>
      </c>
      <c r="G19">
        <v>3</v>
      </c>
      <c r="H19">
        <v>0</v>
      </c>
      <c r="I19">
        <v>0</v>
      </c>
      <c r="J19">
        <v>1</v>
      </c>
      <c r="K19">
        <v>11</v>
      </c>
      <c r="L19">
        <v>4</v>
      </c>
      <c r="M19">
        <v>0</v>
      </c>
      <c r="N19">
        <v>1</v>
      </c>
      <c r="O19">
        <v>0</v>
      </c>
      <c r="P19">
        <v>1</v>
      </c>
      <c r="Q19">
        <f t="shared" si="1"/>
        <v>27</v>
      </c>
      <c r="R19">
        <v>0</v>
      </c>
      <c r="S19">
        <v>6</v>
      </c>
      <c r="T19">
        <v>94</v>
      </c>
      <c r="U19">
        <v>857</v>
      </c>
    </row>
    <row r="20" spans="2:21" x14ac:dyDescent="0.2">
      <c r="B20" s="1">
        <v>2012</v>
      </c>
      <c r="C20">
        <v>6</v>
      </c>
      <c r="D20">
        <v>1</v>
      </c>
      <c r="E20">
        <v>0</v>
      </c>
      <c r="F20">
        <v>0</v>
      </c>
      <c r="G20">
        <v>3</v>
      </c>
      <c r="H20">
        <v>0</v>
      </c>
      <c r="I20">
        <v>0</v>
      </c>
      <c r="J20">
        <v>1</v>
      </c>
      <c r="K20">
        <v>11</v>
      </c>
      <c r="L20">
        <v>4</v>
      </c>
      <c r="M20">
        <v>0</v>
      </c>
      <c r="N20">
        <v>1</v>
      </c>
      <c r="O20">
        <v>0</v>
      </c>
      <c r="P20">
        <v>1</v>
      </c>
      <c r="Q20">
        <f t="shared" si="1"/>
        <v>28</v>
      </c>
      <c r="R20">
        <v>0</v>
      </c>
      <c r="S20">
        <v>5</v>
      </c>
      <c r="T20">
        <v>92</v>
      </c>
      <c r="U20">
        <v>806</v>
      </c>
    </row>
    <row r="21" spans="2:21" x14ac:dyDescent="0.2">
      <c r="B21" s="1">
        <v>2013</v>
      </c>
      <c r="C21">
        <v>7</v>
      </c>
      <c r="D21">
        <v>0</v>
      </c>
      <c r="E21">
        <v>0</v>
      </c>
      <c r="F21">
        <v>0</v>
      </c>
      <c r="G21">
        <v>3</v>
      </c>
      <c r="H21">
        <v>0</v>
      </c>
      <c r="I21">
        <v>0</v>
      </c>
      <c r="J21">
        <v>1</v>
      </c>
      <c r="K21">
        <v>10</v>
      </c>
      <c r="L21">
        <v>3</v>
      </c>
      <c r="M21">
        <v>0</v>
      </c>
      <c r="N21">
        <v>1</v>
      </c>
      <c r="O21">
        <v>0</v>
      </c>
      <c r="P21">
        <v>1</v>
      </c>
      <c r="Q21">
        <f t="shared" si="1"/>
        <v>26</v>
      </c>
      <c r="R21">
        <v>0</v>
      </c>
      <c r="S21">
        <v>5</v>
      </c>
      <c r="T21">
        <v>79</v>
      </c>
      <c r="U21">
        <v>723</v>
      </c>
    </row>
    <row r="22" spans="2:21" x14ac:dyDescent="0.2">
      <c r="B22" s="1">
        <v>2014</v>
      </c>
      <c r="C22">
        <v>7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2</v>
      </c>
      <c r="K22">
        <v>9</v>
      </c>
      <c r="L22">
        <v>3</v>
      </c>
      <c r="M22">
        <v>0</v>
      </c>
      <c r="N22">
        <v>1</v>
      </c>
      <c r="O22">
        <v>0</v>
      </c>
      <c r="P22">
        <v>1</v>
      </c>
      <c r="Q22">
        <f t="shared" si="1"/>
        <v>25</v>
      </c>
      <c r="R22">
        <v>0</v>
      </c>
      <c r="S22">
        <v>5</v>
      </c>
      <c r="T22">
        <v>77</v>
      </c>
      <c r="U22">
        <v>679</v>
      </c>
    </row>
    <row r="23" spans="2:21" x14ac:dyDescent="0.2">
      <c r="B23" s="1">
        <v>2015</v>
      </c>
      <c r="C23">
        <v>5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2</v>
      </c>
      <c r="K23">
        <v>9</v>
      </c>
      <c r="L23">
        <v>3</v>
      </c>
      <c r="M23">
        <v>0</v>
      </c>
      <c r="N23">
        <v>1</v>
      </c>
      <c r="O23">
        <v>0</v>
      </c>
      <c r="P23">
        <v>1</v>
      </c>
      <c r="Q23">
        <f t="shared" si="1"/>
        <v>23</v>
      </c>
      <c r="R23">
        <v>0</v>
      </c>
      <c r="S23">
        <v>4</v>
      </c>
      <c r="T23">
        <v>73</v>
      </c>
      <c r="U23">
        <v>622</v>
      </c>
    </row>
    <row r="24" spans="2:21" x14ac:dyDescent="0.2">
      <c r="B24" s="1">
        <v>2016</v>
      </c>
      <c r="C24">
        <v>5</v>
      </c>
      <c r="D24">
        <v>0</v>
      </c>
      <c r="E24">
        <v>0</v>
      </c>
      <c r="F24">
        <v>1</v>
      </c>
      <c r="G24">
        <v>4</v>
      </c>
      <c r="H24">
        <v>0</v>
      </c>
      <c r="I24">
        <v>0</v>
      </c>
      <c r="J24">
        <v>0</v>
      </c>
      <c r="K24">
        <v>7</v>
      </c>
      <c r="L24">
        <v>2</v>
      </c>
      <c r="M24">
        <v>0</v>
      </c>
      <c r="N24">
        <v>2</v>
      </c>
      <c r="O24">
        <v>0</v>
      </c>
      <c r="P24">
        <v>1</v>
      </c>
      <c r="Q24">
        <f t="shared" si="1"/>
        <v>22</v>
      </c>
      <c r="R24">
        <v>0</v>
      </c>
      <c r="S24">
        <v>4</v>
      </c>
      <c r="T24">
        <v>77</v>
      </c>
      <c r="U24">
        <v>649</v>
      </c>
    </row>
    <row r="25" spans="2:21" x14ac:dyDescent="0.2">
      <c r="B25" s="1">
        <v>2017</v>
      </c>
      <c r="C25" s="21">
        <v>4</v>
      </c>
      <c r="D25" s="21">
        <v>1</v>
      </c>
      <c r="E25" s="21" t="s">
        <v>42</v>
      </c>
      <c r="F25" s="21">
        <v>1</v>
      </c>
      <c r="G25" s="21">
        <v>4</v>
      </c>
      <c r="H25" s="21" t="s">
        <v>42</v>
      </c>
      <c r="I25" s="21" t="s">
        <v>42</v>
      </c>
      <c r="J25" s="21">
        <v>1</v>
      </c>
      <c r="K25" s="21">
        <v>10</v>
      </c>
      <c r="L25" s="21">
        <v>1</v>
      </c>
      <c r="M25" s="21">
        <v>0</v>
      </c>
      <c r="N25" s="21">
        <v>1</v>
      </c>
      <c r="O25" s="21">
        <v>0</v>
      </c>
      <c r="P25" s="21">
        <v>2</v>
      </c>
      <c r="Q25" s="21">
        <f t="shared" si="1"/>
        <v>25</v>
      </c>
      <c r="R25" s="21">
        <v>0</v>
      </c>
      <c r="S25" s="21">
        <v>4</v>
      </c>
      <c r="T25" s="21">
        <v>79</v>
      </c>
      <c r="U25" s="21">
        <v>661</v>
      </c>
    </row>
    <row r="26" spans="2:21" x14ac:dyDescent="0.2">
      <c r="B26" s="1">
        <v>2018</v>
      </c>
      <c r="C26" s="21">
        <v>4</v>
      </c>
      <c r="D26" s="21">
        <v>1</v>
      </c>
      <c r="E26" s="21" t="s">
        <v>42</v>
      </c>
      <c r="F26" s="21">
        <v>1</v>
      </c>
      <c r="G26" s="21">
        <v>4</v>
      </c>
      <c r="H26" s="21" t="s">
        <v>42</v>
      </c>
      <c r="I26" s="21" t="s">
        <v>42</v>
      </c>
      <c r="J26" s="21" t="s">
        <v>42</v>
      </c>
      <c r="K26" s="21">
        <v>8</v>
      </c>
      <c r="L26" s="21">
        <v>1</v>
      </c>
      <c r="M26" s="21" t="s">
        <v>42</v>
      </c>
      <c r="N26" s="21">
        <v>1</v>
      </c>
      <c r="O26" s="21" t="s">
        <v>42</v>
      </c>
      <c r="P26" s="21">
        <v>2</v>
      </c>
      <c r="Q26" s="21">
        <f t="shared" si="1"/>
        <v>22</v>
      </c>
      <c r="R26" s="21" t="s">
        <v>42</v>
      </c>
      <c r="S26" s="21">
        <v>4</v>
      </c>
      <c r="T26" s="21">
        <v>79</v>
      </c>
      <c r="U26" s="21">
        <v>647</v>
      </c>
    </row>
    <row r="27" spans="2:21" x14ac:dyDescent="0.2">
      <c r="B27" s="1">
        <v>2019</v>
      </c>
      <c r="C27">
        <v>4</v>
      </c>
      <c r="D27">
        <v>1</v>
      </c>
      <c r="F27">
        <v>2</v>
      </c>
      <c r="G27">
        <v>4</v>
      </c>
      <c r="J27">
        <v>1</v>
      </c>
      <c r="K27">
        <v>9</v>
      </c>
      <c r="L27">
        <v>1</v>
      </c>
      <c r="N27">
        <v>2</v>
      </c>
      <c r="P27">
        <v>2</v>
      </c>
      <c r="Q27">
        <v>26</v>
      </c>
      <c r="S27">
        <v>4</v>
      </c>
      <c r="T27">
        <v>81</v>
      </c>
      <c r="U27">
        <v>629</v>
      </c>
    </row>
    <row r="28" spans="2:21" x14ac:dyDescent="0.2">
      <c r="B28" s="1">
        <v>2020</v>
      </c>
      <c r="C28">
        <v>4</v>
      </c>
      <c r="D28" t="s">
        <v>42</v>
      </c>
      <c r="E28" t="s">
        <v>42</v>
      </c>
      <c r="F28">
        <v>1</v>
      </c>
      <c r="G28">
        <v>4</v>
      </c>
      <c r="H28" t="s">
        <v>42</v>
      </c>
      <c r="I28" t="s">
        <v>42</v>
      </c>
      <c r="J28">
        <v>1</v>
      </c>
      <c r="K28">
        <v>9</v>
      </c>
      <c r="L28">
        <v>1</v>
      </c>
      <c r="M28" t="s">
        <v>42</v>
      </c>
      <c r="N28">
        <v>2</v>
      </c>
      <c r="O28" t="s">
        <v>42</v>
      </c>
      <c r="P28">
        <v>2</v>
      </c>
      <c r="Q28">
        <v>24</v>
      </c>
      <c r="R28" t="s">
        <v>42</v>
      </c>
      <c r="S28">
        <v>4</v>
      </c>
      <c r="T28">
        <v>76</v>
      </c>
      <c r="U28">
        <v>627</v>
      </c>
    </row>
    <row r="29" spans="2:21" x14ac:dyDescent="0.2">
      <c r="B29" s="1">
        <v>2021</v>
      </c>
      <c r="C29">
        <v>4</v>
      </c>
      <c r="D29" t="s">
        <v>42</v>
      </c>
      <c r="E29" t="s">
        <v>42</v>
      </c>
      <c r="F29" t="s">
        <v>42</v>
      </c>
      <c r="G29">
        <v>4</v>
      </c>
      <c r="H29" t="s">
        <v>42</v>
      </c>
      <c r="I29" t="s">
        <v>42</v>
      </c>
      <c r="J29" t="s">
        <v>42</v>
      </c>
      <c r="K29">
        <v>11</v>
      </c>
      <c r="L29">
        <v>1</v>
      </c>
      <c r="M29" t="s">
        <v>42</v>
      </c>
      <c r="N29">
        <v>2</v>
      </c>
      <c r="O29" t="s">
        <v>42</v>
      </c>
      <c r="P29">
        <v>1</v>
      </c>
      <c r="Q29">
        <v>23</v>
      </c>
      <c r="R29" t="s">
        <v>42</v>
      </c>
      <c r="S29">
        <v>4</v>
      </c>
      <c r="T29">
        <v>66</v>
      </c>
      <c r="U29">
        <v>560</v>
      </c>
    </row>
    <row r="36" spans="10:10" x14ac:dyDescent="0.2">
      <c r="J36" t="s">
        <v>43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10" activePane="bottomRight" state="frozen"/>
      <selection pane="topRight" activeCell="U24" sqref="U24"/>
      <selection pane="bottomLeft" activeCell="U24" sqref="U24"/>
      <selection pane="bottomRight" activeCell="E32" sqref="E32"/>
    </sheetView>
  </sheetViews>
  <sheetFormatPr baseColWidth="10" defaultColWidth="11.42578125" defaultRowHeight="12.75" x14ac:dyDescent="0.2"/>
  <cols>
    <col min="1" max="1" width="32.42578125" customWidth="1"/>
  </cols>
  <sheetData>
    <row r="1" spans="1:21" ht="25.5" x14ac:dyDescent="0.2">
      <c r="A1" s="6" t="s">
        <v>44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106</v>
      </c>
      <c r="D6" s="4">
        <v>148</v>
      </c>
      <c r="E6" s="4">
        <v>26</v>
      </c>
      <c r="F6" s="4">
        <v>81</v>
      </c>
      <c r="G6" s="4">
        <v>55</v>
      </c>
      <c r="H6" s="4">
        <v>15</v>
      </c>
      <c r="I6" s="4">
        <v>16</v>
      </c>
      <c r="J6" s="4">
        <v>169</v>
      </c>
      <c r="K6" s="4">
        <v>2173</v>
      </c>
      <c r="L6" s="4">
        <v>245</v>
      </c>
      <c r="M6" s="4">
        <v>37</v>
      </c>
      <c r="N6" s="4">
        <v>41</v>
      </c>
      <c r="O6" s="4">
        <v>1</v>
      </c>
      <c r="P6" s="4">
        <v>119</v>
      </c>
      <c r="Q6" s="4">
        <f>SUM(C6:P6)</f>
        <v>3232</v>
      </c>
      <c r="R6" s="10">
        <v>41</v>
      </c>
      <c r="S6" s="10">
        <v>119</v>
      </c>
      <c r="T6" s="4">
        <v>5548</v>
      </c>
      <c r="U6" s="4">
        <v>36322</v>
      </c>
    </row>
    <row r="7" spans="1:21" x14ac:dyDescent="0.2">
      <c r="B7" s="1">
        <v>2001</v>
      </c>
      <c r="C7" s="4">
        <v>99</v>
      </c>
      <c r="D7" s="4">
        <v>127</v>
      </c>
      <c r="E7" s="4">
        <v>22</v>
      </c>
      <c r="F7" s="4">
        <v>75</v>
      </c>
      <c r="G7" s="4">
        <v>54</v>
      </c>
      <c r="H7" s="4">
        <v>11</v>
      </c>
      <c r="I7" s="4">
        <v>18</v>
      </c>
      <c r="J7" s="4">
        <v>144</v>
      </c>
      <c r="K7" s="4">
        <v>1926</v>
      </c>
      <c r="L7" s="4">
        <v>232</v>
      </c>
      <c r="M7" s="4">
        <v>30</v>
      </c>
      <c r="N7" s="4">
        <v>35</v>
      </c>
      <c r="O7" s="4">
        <v>1</v>
      </c>
      <c r="P7" s="4">
        <v>113</v>
      </c>
      <c r="Q7" s="4">
        <f t="shared" ref="Q7:Q13" si="0">SUM(C7:P7)</f>
        <v>2887</v>
      </c>
      <c r="R7" s="10">
        <v>46</v>
      </c>
      <c r="S7" s="10">
        <v>105</v>
      </c>
      <c r="T7" s="4">
        <v>5106</v>
      </c>
      <c r="U7" s="4">
        <v>34235</v>
      </c>
    </row>
    <row r="8" spans="1:21" x14ac:dyDescent="0.2">
      <c r="B8" s="1">
        <v>2002</v>
      </c>
      <c r="C8" s="4">
        <v>101</v>
      </c>
      <c r="D8" s="4">
        <v>132</v>
      </c>
      <c r="E8" s="4">
        <v>22</v>
      </c>
      <c r="F8" s="4">
        <v>90</v>
      </c>
      <c r="G8" s="4">
        <v>54</v>
      </c>
      <c r="H8" s="4">
        <v>13</v>
      </c>
      <c r="I8" s="4">
        <v>21</v>
      </c>
      <c r="J8" s="4">
        <v>158</v>
      </c>
      <c r="K8" s="4">
        <v>2093</v>
      </c>
      <c r="L8" s="4">
        <v>263</v>
      </c>
      <c r="M8" s="4">
        <v>35</v>
      </c>
      <c r="N8" s="4">
        <v>48</v>
      </c>
      <c r="O8" s="4">
        <v>1</v>
      </c>
      <c r="P8" s="4">
        <v>112</v>
      </c>
      <c r="Q8" s="4">
        <f t="shared" si="0"/>
        <v>3143</v>
      </c>
      <c r="R8" s="10">
        <v>43</v>
      </c>
      <c r="S8" s="10">
        <v>112</v>
      </c>
      <c r="T8" s="4">
        <v>5480</v>
      </c>
      <c r="U8" s="4">
        <v>36638</v>
      </c>
    </row>
    <row r="9" spans="1:21" x14ac:dyDescent="0.2">
      <c r="B9" s="1">
        <v>2003</v>
      </c>
      <c r="C9" s="4">
        <v>116</v>
      </c>
      <c r="D9" s="4">
        <v>154</v>
      </c>
      <c r="E9" s="4">
        <v>24</v>
      </c>
      <c r="F9" s="4">
        <v>98</v>
      </c>
      <c r="G9" s="4">
        <v>56</v>
      </c>
      <c r="H9" s="4">
        <v>13</v>
      </c>
      <c r="I9" s="4">
        <v>21</v>
      </c>
      <c r="J9" s="4">
        <v>166</v>
      </c>
      <c r="K9" s="4">
        <v>2205</v>
      </c>
      <c r="L9" s="4">
        <v>280</v>
      </c>
      <c r="M9" s="4">
        <v>36</v>
      </c>
      <c r="N9" s="4">
        <v>53</v>
      </c>
      <c r="O9" s="4">
        <v>1</v>
      </c>
      <c r="P9" s="4">
        <v>122</v>
      </c>
      <c r="Q9" s="4">
        <f t="shared" si="0"/>
        <v>3345</v>
      </c>
      <c r="R9" s="10">
        <v>49</v>
      </c>
      <c r="S9" s="10">
        <v>121</v>
      </c>
      <c r="T9" s="4">
        <v>5867</v>
      </c>
      <c r="U9" s="4">
        <v>39584</v>
      </c>
    </row>
    <row r="10" spans="1:21" x14ac:dyDescent="0.2">
      <c r="B10" s="1">
        <v>2004</v>
      </c>
      <c r="C10" s="4">
        <v>112</v>
      </c>
      <c r="D10" s="4">
        <v>158</v>
      </c>
      <c r="E10" s="4">
        <v>21</v>
      </c>
      <c r="F10" s="4">
        <v>99</v>
      </c>
      <c r="G10" s="4">
        <v>61</v>
      </c>
      <c r="H10" s="4">
        <v>13</v>
      </c>
      <c r="I10" s="4">
        <v>19</v>
      </c>
      <c r="J10" s="4">
        <v>177</v>
      </c>
      <c r="K10" s="4">
        <v>2249</v>
      </c>
      <c r="L10" s="4">
        <v>287</v>
      </c>
      <c r="M10" s="4">
        <v>36</v>
      </c>
      <c r="N10" s="4">
        <v>47</v>
      </c>
      <c r="O10" s="4">
        <v>1</v>
      </c>
      <c r="P10" s="4">
        <v>128</v>
      </c>
      <c r="Q10" s="4">
        <f t="shared" si="0"/>
        <v>3408</v>
      </c>
      <c r="R10" s="10">
        <v>49</v>
      </c>
      <c r="S10" s="10">
        <v>125</v>
      </c>
      <c r="T10" s="4">
        <v>5982</v>
      </c>
      <c r="U10" s="4">
        <v>39781</v>
      </c>
    </row>
    <row r="11" spans="1:21" x14ac:dyDescent="0.2">
      <c r="B11" s="1">
        <v>2005</v>
      </c>
      <c r="C11" s="4">
        <v>118</v>
      </c>
      <c r="D11" s="4">
        <v>148</v>
      </c>
      <c r="E11" s="4">
        <v>17</v>
      </c>
      <c r="F11" s="4">
        <v>115</v>
      </c>
      <c r="G11" s="4">
        <v>57</v>
      </c>
      <c r="H11" s="4">
        <v>16</v>
      </c>
      <c r="I11" s="4">
        <v>17</v>
      </c>
      <c r="J11" s="4">
        <v>156</v>
      </c>
      <c r="K11" s="4">
        <v>2090</v>
      </c>
      <c r="L11" s="4">
        <v>267</v>
      </c>
      <c r="M11" s="4">
        <v>39</v>
      </c>
      <c r="N11" s="4">
        <v>54</v>
      </c>
      <c r="O11" s="4">
        <v>1</v>
      </c>
      <c r="P11" s="4">
        <v>125</v>
      </c>
      <c r="Q11" s="4">
        <f t="shared" si="0"/>
        <v>3220</v>
      </c>
      <c r="R11" s="10">
        <v>42</v>
      </c>
      <c r="S11" s="10">
        <v>126</v>
      </c>
      <c r="T11" s="4">
        <v>5811</v>
      </c>
      <c r="U11" s="4">
        <v>38924</v>
      </c>
    </row>
    <row r="12" spans="1:21" x14ac:dyDescent="0.2">
      <c r="B12" s="1">
        <v>2006</v>
      </c>
      <c r="C12" s="4">
        <v>145</v>
      </c>
      <c r="D12" s="4">
        <v>162</v>
      </c>
      <c r="E12" s="4">
        <v>18</v>
      </c>
      <c r="F12" s="4">
        <v>129</v>
      </c>
      <c r="G12" s="4">
        <v>64</v>
      </c>
      <c r="H12" s="4">
        <v>15</v>
      </c>
      <c r="I12" s="4">
        <v>18</v>
      </c>
      <c r="J12" s="4">
        <v>184</v>
      </c>
      <c r="K12" s="4">
        <v>2606</v>
      </c>
      <c r="L12" s="4">
        <v>294</v>
      </c>
      <c r="M12" s="4">
        <v>37</v>
      </c>
      <c r="N12" s="4">
        <v>63</v>
      </c>
      <c r="O12" s="4">
        <v>1</v>
      </c>
      <c r="P12" s="4">
        <v>143</v>
      </c>
      <c r="Q12" s="4">
        <f t="shared" si="0"/>
        <v>3879</v>
      </c>
      <c r="R12" s="10">
        <v>44</v>
      </c>
      <c r="S12" s="10">
        <v>143</v>
      </c>
      <c r="T12" s="4">
        <v>6650</v>
      </c>
      <c r="U12" s="4">
        <v>43765</v>
      </c>
    </row>
    <row r="13" spans="1:21" x14ac:dyDescent="0.2">
      <c r="B13" s="1">
        <v>2007</v>
      </c>
      <c r="C13" s="4">
        <v>144</v>
      </c>
      <c r="D13" s="4">
        <v>156</v>
      </c>
      <c r="E13" s="4">
        <v>21</v>
      </c>
      <c r="F13" s="4">
        <v>131</v>
      </c>
      <c r="G13" s="4">
        <v>64</v>
      </c>
      <c r="H13" s="4">
        <v>18</v>
      </c>
      <c r="I13" s="4">
        <v>21</v>
      </c>
      <c r="J13" s="4">
        <v>191</v>
      </c>
      <c r="K13" s="4">
        <v>2609</v>
      </c>
      <c r="L13" s="4">
        <v>284</v>
      </c>
      <c r="M13" s="4">
        <v>40</v>
      </c>
      <c r="N13" s="4">
        <v>70</v>
      </c>
      <c r="O13" s="4">
        <v>1</v>
      </c>
      <c r="P13" s="4">
        <v>138</v>
      </c>
      <c r="Q13" s="4">
        <f t="shared" si="0"/>
        <v>3888</v>
      </c>
      <c r="R13" s="10">
        <v>49</v>
      </c>
      <c r="S13" s="10">
        <v>138</v>
      </c>
      <c r="T13" s="4">
        <v>6658</v>
      </c>
      <c r="U13" s="4">
        <v>43127</v>
      </c>
    </row>
    <row r="14" spans="1:21" x14ac:dyDescent="0.2">
      <c r="B14" s="1">
        <v>2008</v>
      </c>
      <c r="C14" s="4">
        <v>151</v>
      </c>
      <c r="D14" s="4">
        <v>154</v>
      </c>
      <c r="E14" s="4">
        <v>15</v>
      </c>
      <c r="F14" s="4">
        <v>130</v>
      </c>
      <c r="G14" s="4">
        <v>71</v>
      </c>
      <c r="H14" s="4">
        <v>20</v>
      </c>
      <c r="I14" s="4">
        <v>25</v>
      </c>
      <c r="J14" s="4">
        <v>210</v>
      </c>
      <c r="K14" s="4">
        <v>2664</v>
      </c>
      <c r="L14" s="4">
        <v>297</v>
      </c>
      <c r="M14" s="4">
        <v>47</v>
      </c>
      <c r="N14" s="4">
        <v>74</v>
      </c>
      <c r="O14" s="4">
        <v>0</v>
      </c>
      <c r="P14" s="4">
        <v>158</v>
      </c>
      <c r="Q14" s="4">
        <f>SUM(C14:P14)</f>
        <v>4016</v>
      </c>
      <c r="R14" s="10">
        <v>50</v>
      </c>
      <c r="S14" s="10">
        <v>144</v>
      </c>
      <c r="T14" s="4">
        <v>6888</v>
      </c>
      <c r="U14" s="4">
        <v>43731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138</v>
      </c>
      <c r="D17" s="4">
        <v>134</v>
      </c>
      <c r="E17" s="4">
        <v>15</v>
      </c>
      <c r="F17" s="4">
        <v>116</v>
      </c>
      <c r="G17" s="4">
        <v>57</v>
      </c>
      <c r="H17" s="4">
        <v>19</v>
      </c>
      <c r="I17" s="4">
        <v>27</v>
      </c>
      <c r="J17" s="4">
        <v>180</v>
      </c>
      <c r="K17" s="4">
        <v>2472</v>
      </c>
      <c r="L17" s="4">
        <v>257</v>
      </c>
      <c r="M17" s="4">
        <v>43</v>
      </c>
      <c r="N17" s="4">
        <v>71</v>
      </c>
      <c r="O17" s="4">
        <v>0</v>
      </c>
      <c r="P17" s="4">
        <v>132</v>
      </c>
      <c r="Q17" s="4">
        <f t="shared" ref="Q17:Q26" si="1">SUM(C17:P17)</f>
        <v>3661</v>
      </c>
      <c r="R17" s="10">
        <v>55</v>
      </c>
      <c r="S17" s="10">
        <v>130</v>
      </c>
      <c r="T17" s="4">
        <v>6305</v>
      </c>
      <c r="U17" s="4">
        <v>40586</v>
      </c>
    </row>
    <row r="18" spans="2:21" x14ac:dyDescent="0.2">
      <c r="B18" s="1">
        <v>2010</v>
      </c>
      <c r="C18" s="4">
        <v>125</v>
      </c>
      <c r="D18" s="4">
        <v>125</v>
      </c>
      <c r="E18" s="4">
        <v>13</v>
      </c>
      <c r="F18" s="4">
        <v>100</v>
      </c>
      <c r="G18" s="4">
        <v>62</v>
      </c>
      <c r="H18" s="4">
        <v>17</v>
      </c>
      <c r="I18" s="4">
        <v>27</v>
      </c>
      <c r="J18" s="4">
        <v>160</v>
      </c>
      <c r="K18" s="4">
        <v>2281</v>
      </c>
      <c r="L18" s="4">
        <v>237</v>
      </c>
      <c r="M18" s="4">
        <v>43</v>
      </c>
      <c r="N18" s="4">
        <v>68</v>
      </c>
      <c r="O18" s="4">
        <v>0</v>
      </c>
      <c r="P18" s="4">
        <v>113</v>
      </c>
      <c r="Q18" s="4">
        <f t="shared" si="1"/>
        <v>3371</v>
      </c>
      <c r="R18" s="4">
        <v>50</v>
      </c>
      <c r="S18" s="4">
        <v>131</v>
      </c>
      <c r="T18" s="4">
        <v>5876</v>
      </c>
      <c r="U18" s="4">
        <v>37814</v>
      </c>
    </row>
    <row r="19" spans="2:21" x14ac:dyDescent="0.2">
      <c r="B19" s="1">
        <v>2011</v>
      </c>
      <c r="C19" s="4">
        <v>117</v>
      </c>
      <c r="D19" s="4">
        <v>117</v>
      </c>
      <c r="E19" s="4">
        <v>13</v>
      </c>
      <c r="F19" s="4">
        <v>91</v>
      </c>
      <c r="G19" s="4">
        <v>59</v>
      </c>
      <c r="H19" s="4">
        <v>15</v>
      </c>
      <c r="I19" s="4">
        <v>26</v>
      </c>
      <c r="J19" s="4">
        <v>146</v>
      </c>
      <c r="K19" s="4">
        <v>2196</v>
      </c>
      <c r="L19" s="4">
        <v>217</v>
      </c>
      <c r="M19" s="4">
        <v>41</v>
      </c>
      <c r="N19" s="4">
        <v>60</v>
      </c>
      <c r="O19" s="4">
        <v>0</v>
      </c>
      <c r="P19" s="4">
        <v>116</v>
      </c>
      <c r="Q19" s="4">
        <f t="shared" si="1"/>
        <v>3214</v>
      </c>
      <c r="R19" s="4">
        <v>54</v>
      </c>
      <c r="S19" s="4">
        <v>122</v>
      </c>
      <c r="T19" s="4">
        <v>5638</v>
      </c>
      <c r="U19" s="4">
        <v>36259</v>
      </c>
    </row>
    <row r="20" spans="2:21" x14ac:dyDescent="0.2">
      <c r="B20" s="1">
        <v>2012</v>
      </c>
      <c r="C20" s="4">
        <v>119</v>
      </c>
      <c r="D20" s="4">
        <v>114</v>
      </c>
      <c r="E20" s="4">
        <v>12</v>
      </c>
      <c r="F20" s="4">
        <v>89</v>
      </c>
      <c r="G20" s="4">
        <v>54</v>
      </c>
      <c r="H20" s="4">
        <v>18</v>
      </c>
      <c r="I20" s="4">
        <v>31</v>
      </c>
      <c r="J20" s="4">
        <v>130</v>
      </c>
      <c r="K20" s="4">
        <v>2116</v>
      </c>
      <c r="L20" s="4">
        <v>210</v>
      </c>
      <c r="M20" s="4">
        <v>39</v>
      </c>
      <c r="N20" s="4">
        <v>65</v>
      </c>
      <c r="O20" s="4"/>
      <c r="P20" s="4">
        <v>115</v>
      </c>
      <c r="Q20" s="4">
        <f t="shared" si="1"/>
        <v>3112</v>
      </c>
      <c r="R20" s="4">
        <v>45</v>
      </c>
      <c r="S20" s="4">
        <v>114</v>
      </c>
      <c r="T20" s="4">
        <v>5358</v>
      </c>
      <c r="U20" s="4">
        <v>34549</v>
      </c>
    </row>
    <row r="21" spans="2:21" x14ac:dyDescent="0.2">
      <c r="B21" s="1">
        <v>2013</v>
      </c>
      <c r="C21" s="4">
        <v>116</v>
      </c>
      <c r="D21" s="4">
        <v>115</v>
      </c>
      <c r="E21" s="4">
        <v>10</v>
      </c>
      <c r="F21" s="4">
        <v>86</v>
      </c>
      <c r="G21" s="4">
        <v>61</v>
      </c>
      <c r="H21" s="4">
        <v>20</v>
      </c>
      <c r="I21" s="4">
        <v>34</v>
      </c>
      <c r="J21" s="4">
        <v>115</v>
      </c>
      <c r="K21" s="4">
        <v>1966</v>
      </c>
      <c r="L21" s="4">
        <v>196</v>
      </c>
      <c r="M21" s="4">
        <v>39</v>
      </c>
      <c r="N21" s="4">
        <v>59</v>
      </c>
      <c r="O21" s="4"/>
      <c r="P21" s="4">
        <v>106</v>
      </c>
      <c r="Q21" s="4">
        <f t="shared" si="1"/>
        <v>2923</v>
      </c>
      <c r="R21" s="4">
        <v>42</v>
      </c>
      <c r="S21" s="4">
        <v>124</v>
      </c>
      <c r="T21" s="4">
        <v>5140</v>
      </c>
      <c r="U21" s="4">
        <v>33304</v>
      </c>
    </row>
    <row r="22" spans="2:21" x14ac:dyDescent="0.2">
      <c r="B22" s="1">
        <v>2014</v>
      </c>
      <c r="C22">
        <v>118</v>
      </c>
      <c r="D22">
        <v>110</v>
      </c>
      <c r="E22">
        <v>11</v>
      </c>
      <c r="F22">
        <v>82</v>
      </c>
      <c r="G22">
        <v>61</v>
      </c>
      <c r="H22">
        <v>20</v>
      </c>
      <c r="I22">
        <v>34</v>
      </c>
      <c r="J22">
        <v>130</v>
      </c>
      <c r="K22" s="4">
        <v>1894</v>
      </c>
      <c r="L22" s="4">
        <v>193</v>
      </c>
      <c r="M22" s="4">
        <v>37</v>
      </c>
      <c r="N22" s="4">
        <v>61</v>
      </c>
      <c r="O22" s="4">
        <v>0</v>
      </c>
      <c r="P22" s="4">
        <v>99</v>
      </c>
      <c r="Q22" s="4">
        <f t="shared" si="1"/>
        <v>2850</v>
      </c>
      <c r="R22" s="4">
        <v>39</v>
      </c>
      <c r="S22" s="4">
        <v>127</v>
      </c>
      <c r="T22" s="4">
        <v>5054</v>
      </c>
      <c r="U22" s="4">
        <v>32865</v>
      </c>
    </row>
    <row r="23" spans="2:21" x14ac:dyDescent="0.2">
      <c r="B23" s="1">
        <v>2015</v>
      </c>
      <c r="C23">
        <v>125</v>
      </c>
      <c r="D23">
        <v>108</v>
      </c>
      <c r="E23">
        <v>13</v>
      </c>
      <c r="F23">
        <v>88</v>
      </c>
      <c r="G23">
        <v>60</v>
      </c>
      <c r="H23">
        <v>21</v>
      </c>
      <c r="I23">
        <v>29</v>
      </c>
      <c r="J23">
        <v>128</v>
      </c>
      <c r="K23" s="4">
        <v>1916</v>
      </c>
      <c r="L23" s="4">
        <v>203</v>
      </c>
      <c r="M23" s="4">
        <v>35</v>
      </c>
      <c r="N23" s="4">
        <v>63</v>
      </c>
      <c r="O23" s="4"/>
      <c r="P23" s="4">
        <v>104</v>
      </c>
      <c r="Q23" s="4">
        <f t="shared" si="1"/>
        <v>2893</v>
      </c>
      <c r="R23" s="4">
        <v>39</v>
      </c>
      <c r="S23" s="4">
        <v>125</v>
      </c>
      <c r="T23" s="4">
        <v>5141</v>
      </c>
      <c r="U23" s="4">
        <v>33013</v>
      </c>
    </row>
    <row r="24" spans="2:21" x14ac:dyDescent="0.2">
      <c r="B24" s="1">
        <v>2016</v>
      </c>
      <c r="C24" s="4">
        <v>138</v>
      </c>
      <c r="D24" s="4">
        <v>111</v>
      </c>
      <c r="E24" s="4">
        <v>12</v>
      </c>
      <c r="F24" s="4">
        <v>103</v>
      </c>
      <c r="G24" s="4">
        <v>75</v>
      </c>
      <c r="H24" s="4">
        <v>20</v>
      </c>
      <c r="I24" s="4">
        <v>29</v>
      </c>
      <c r="J24" s="4">
        <v>141</v>
      </c>
      <c r="K24" s="4">
        <v>1924</v>
      </c>
      <c r="L24" s="4">
        <v>219</v>
      </c>
      <c r="M24" s="4">
        <v>38</v>
      </c>
      <c r="N24" s="4">
        <v>68</v>
      </c>
      <c r="O24" s="4">
        <v>0</v>
      </c>
      <c r="P24" s="4">
        <v>103</v>
      </c>
      <c r="Q24" s="4">
        <f t="shared" si="1"/>
        <v>2981</v>
      </c>
      <c r="R24" s="4">
        <v>51</v>
      </c>
      <c r="S24" s="4">
        <v>142</v>
      </c>
      <c r="T24" s="4">
        <v>5416</v>
      </c>
      <c r="U24" s="4">
        <v>35433</v>
      </c>
    </row>
    <row r="25" spans="2:21" x14ac:dyDescent="0.2">
      <c r="B25" s="1">
        <v>2017</v>
      </c>
      <c r="C25" s="4">
        <v>144</v>
      </c>
      <c r="D25" s="4">
        <v>120</v>
      </c>
      <c r="E25" s="4">
        <v>14</v>
      </c>
      <c r="F25" s="4">
        <v>98</v>
      </c>
      <c r="G25" s="4">
        <v>71</v>
      </c>
      <c r="H25" s="4">
        <v>19</v>
      </c>
      <c r="I25" s="4">
        <v>26</v>
      </c>
      <c r="J25" s="4">
        <v>143</v>
      </c>
      <c r="K25" s="4">
        <v>1934</v>
      </c>
      <c r="L25" s="4">
        <v>224</v>
      </c>
      <c r="M25" s="4">
        <v>35</v>
      </c>
      <c r="N25" s="4">
        <v>65</v>
      </c>
      <c r="O25" s="4" t="s">
        <v>42</v>
      </c>
      <c r="P25" s="4">
        <v>110</v>
      </c>
      <c r="Q25" s="4">
        <f t="shared" si="1"/>
        <v>3003</v>
      </c>
      <c r="R25" s="4">
        <v>50</v>
      </c>
      <c r="S25" s="4">
        <v>145</v>
      </c>
      <c r="T25" s="4">
        <v>5470</v>
      </c>
      <c r="U25" s="4">
        <v>35589</v>
      </c>
    </row>
    <row r="26" spans="2:21" x14ac:dyDescent="0.2">
      <c r="B26" s="1">
        <v>2018</v>
      </c>
      <c r="C26" s="4">
        <v>156</v>
      </c>
      <c r="D26" s="4">
        <v>119</v>
      </c>
      <c r="E26" s="4">
        <v>17</v>
      </c>
      <c r="F26" s="4">
        <v>129</v>
      </c>
      <c r="G26" s="4">
        <v>91</v>
      </c>
      <c r="H26" s="4">
        <v>25</v>
      </c>
      <c r="I26" s="4">
        <v>30</v>
      </c>
      <c r="J26" s="4">
        <v>144</v>
      </c>
      <c r="K26" s="4">
        <v>1970</v>
      </c>
      <c r="L26" s="4">
        <v>265</v>
      </c>
      <c r="M26" s="4">
        <v>40</v>
      </c>
      <c r="N26" s="4">
        <v>79</v>
      </c>
      <c r="O26" s="4" t="s">
        <v>42</v>
      </c>
      <c r="P26" s="4">
        <v>125</v>
      </c>
      <c r="Q26" s="4">
        <f t="shared" si="1"/>
        <v>3190</v>
      </c>
      <c r="R26" s="4">
        <v>56</v>
      </c>
      <c r="S26" s="4">
        <v>154</v>
      </c>
      <c r="T26" s="4">
        <v>5685</v>
      </c>
      <c r="U26" s="4">
        <v>36112</v>
      </c>
    </row>
    <row r="27" spans="2:21" x14ac:dyDescent="0.2">
      <c r="B27" s="1">
        <v>2019</v>
      </c>
      <c r="C27">
        <v>158</v>
      </c>
      <c r="D27">
        <v>124</v>
      </c>
      <c r="E27">
        <v>17</v>
      </c>
      <c r="F27">
        <v>130</v>
      </c>
      <c r="G27">
        <v>93</v>
      </c>
      <c r="H27">
        <v>20</v>
      </c>
      <c r="I27">
        <v>35</v>
      </c>
      <c r="J27">
        <v>159</v>
      </c>
      <c r="K27">
        <v>1922</v>
      </c>
      <c r="L27">
        <v>265</v>
      </c>
      <c r="M27">
        <v>40</v>
      </c>
      <c r="N27">
        <v>89</v>
      </c>
      <c r="O27">
        <v>1</v>
      </c>
      <c r="P27">
        <v>131</v>
      </c>
      <c r="Q27">
        <v>3184</v>
      </c>
      <c r="R27">
        <v>53</v>
      </c>
      <c r="S27">
        <v>150</v>
      </c>
      <c r="T27">
        <v>5657</v>
      </c>
      <c r="U27">
        <v>35543</v>
      </c>
    </row>
    <row r="28" spans="2:21" x14ac:dyDescent="0.2">
      <c r="B28" s="1">
        <v>2020</v>
      </c>
      <c r="C28">
        <v>164</v>
      </c>
      <c r="D28">
        <v>131</v>
      </c>
      <c r="E28">
        <v>12</v>
      </c>
      <c r="F28">
        <v>135</v>
      </c>
      <c r="G28">
        <v>96</v>
      </c>
      <c r="H28">
        <v>23</v>
      </c>
      <c r="I28">
        <v>36</v>
      </c>
      <c r="J28">
        <v>153</v>
      </c>
      <c r="K28">
        <v>1967</v>
      </c>
      <c r="L28">
        <v>267</v>
      </c>
      <c r="M28">
        <v>44</v>
      </c>
      <c r="N28">
        <v>88</v>
      </c>
      <c r="O28" t="s">
        <v>42</v>
      </c>
      <c r="P28">
        <v>129</v>
      </c>
      <c r="Q28">
        <v>3245</v>
      </c>
      <c r="R28">
        <v>51</v>
      </c>
      <c r="S28">
        <v>164</v>
      </c>
      <c r="T28">
        <v>5843</v>
      </c>
      <c r="U28">
        <v>36408</v>
      </c>
    </row>
    <row r="29" spans="2:21" x14ac:dyDescent="0.2">
      <c r="B29" s="1">
        <v>2021</v>
      </c>
      <c r="C29">
        <v>143</v>
      </c>
      <c r="D29">
        <v>110</v>
      </c>
      <c r="E29">
        <v>11</v>
      </c>
      <c r="F29">
        <v>120</v>
      </c>
      <c r="G29">
        <v>80</v>
      </c>
      <c r="H29">
        <v>23</v>
      </c>
      <c r="I29">
        <v>32</v>
      </c>
      <c r="J29">
        <v>136</v>
      </c>
      <c r="K29">
        <v>1646</v>
      </c>
      <c r="L29">
        <v>221</v>
      </c>
      <c r="M29">
        <v>33</v>
      </c>
      <c r="N29">
        <v>59</v>
      </c>
      <c r="O29" t="s">
        <v>42</v>
      </c>
      <c r="P29">
        <v>100</v>
      </c>
      <c r="Q29">
        <v>2714</v>
      </c>
      <c r="R29">
        <v>44</v>
      </c>
      <c r="S29">
        <v>149</v>
      </c>
      <c r="T29">
        <v>4899</v>
      </c>
      <c r="U29">
        <v>31684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12" activePane="bottomRight" state="frozen"/>
      <selection pane="topRight" activeCell="U24" sqref="U24"/>
      <selection pane="bottomLeft" activeCell="U24" sqref="U24"/>
      <selection pane="bottomRight" activeCell="H31" sqref="H31"/>
    </sheetView>
  </sheetViews>
  <sheetFormatPr baseColWidth="10" defaultColWidth="11.42578125" defaultRowHeight="12.75" x14ac:dyDescent="0.2"/>
  <cols>
    <col min="1" max="1" width="32.5703125" customWidth="1"/>
  </cols>
  <sheetData>
    <row r="1" spans="1:21" ht="51" x14ac:dyDescent="0.2">
      <c r="A1" s="8" t="s">
        <v>45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2</v>
      </c>
      <c r="K6">
        <v>18</v>
      </c>
      <c r="L6">
        <v>5</v>
      </c>
      <c r="M6">
        <v>1</v>
      </c>
      <c r="N6">
        <v>1</v>
      </c>
      <c r="O6">
        <v>0</v>
      </c>
      <c r="P6">
        <v>3</v>
      </c>
      <c r="Q6">
        <f>SUM(C6:P6)</f>
        <v>31</v>
      </c>
      <c r="R6" s="3">
        <v>1</v>
      </c>
      <c r="S6" s="3">
        <v>0</v>
      </c>
      <c r="T6">
        <v>77</v>
      </c>
      <c r="U6">
        <v>560</v>
      </c>
    </row>
    <row r="7" spans="1:21" x14ac:dyDescent="0.2">
      <c r="B7" s="1">
        <v>2001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16</v>
      </c>
      <c r="L7">
        <v>5</v>
      </c>
      <c r="M7">
        <v>1</v>
      </c>
      <c r="N7">
        <v>1</v>
      </c>
      <c r="O7">
        <v>0</v>
      </c>
      <c r="P7">
        <v>3</v>
      </c>
      <c r="Q7">
        <f t="shared" ref="Q7:Q14" si="0">SUM(C7:P7)</f>
        <v>30</v>
      </c>
      <c r="R7" s="3">
        <v>1</v>
      </c>
      <c r="S7" s="3">
        <v>0</v>
      </c>
      <c r="T7">
        <v>98</v>
      </c>
      <c r="U7">
        <v>695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2</v>
      </c>
      <c r="K8">
        <v>22</v>
      </c>
      <c r="L8">
        <v>5</v>
      </c>
      <c r="M8">
        <v>1</v>
      </c>
      <c r="N8">
        <v>1</v>
      </c>
      <c r="O8">
        <v>0</v>
      </c>
      <c r="P8">
        <v>4</v>
      </c>
      <c r="Q8">
        <f t="shared" si="0"/>
        <v>37</v>
      </c>
      <c r="R8" s="3">
        <v>1</v>
      </c>
      <c r="S8" s="3">
        <v>0</v>
      </c>
      <c r="T8">
        <v>86</v>
      </c>
      <c r="U8">
        <v>647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1</v>
      </c>
      <c r="J9">
        <v>3</v>
      </c>
      <c r="K9">
        <v>24</v>
      </c>
      <c r="L9">
        <v>6</v>
      </c>
      <c r="M9">
        <v>1</v>
      </c>
      <c r="N9">
        <v>1</v>
      </c>
      <c r="O9">
        <v>0</v>
      </c>
      <c r="P9">
        <v>4</v>
      </c>
      <c r="Q9">
        <f t="shared" si="0"/>
        <v>42</v>
      </c>
      <c r="R9" s="3">
        <v>1</v>
      </c>
      <c r="S9" s="3">
        <v>0</v>
      </c>
      <c r="T9">
        <v>93</v>
      </c>
      <c r="U9">
        <v>690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3</v>
      </c>
      <c r="G10">
        <v>1</v>
      </c>
      <c r="H10">
        <v>0</v>
      </c>
      <c r="I10">
        <v>1</v>
      </c>
      <c r="J10">
        <v>2</v>
      </c>
      <c r="K10">
        <v>23</v>
      </c>
      <c r="L10">
        <v>6</v>
      </c>
      <c r="M10">
        <v>1</v>
      </c>
      <c r="N10">
        <v>1</v>
      </c>
      <c r="O10">
        <v>0</v>
      </c>
      <c r="P10">
        <v>4</v>
      </c>
      <c r="Q10">
        <f t="shared" si="0"/>
        <v>42</v>
      </c>
      <c r="R10" s="3">
        <v>1</v>
      </c>
      <c r="S10" s="3">
        <v>0</v>
      </c>
      <c r="T10">
        <v>92</v>
      </c>
      <c r="U10">
        <v>672</v>
      </c>
    </row>
    <row r="11" spans="1:21" x14ac:dyDescent="0.2">
      <c r="B11" s="1">
        <v>2005</v>
      </c>
      <c r="C11">
        <v>1</v>
      </c>
      <c r="D11">
        <v>0</v>
      </c>
      <c r="E11">
        <v>0</v>
      </c>
      <c r="F11">
        <v>2</v>
      </c>
      <c r="G11">
        <v>1</v>
      </c>
      <c r="H11">
        <v>0</v>
      </c>
      <c r="I11">
        <v>1</v>
      </c>
      <c r="J11">
        <v>3</v>
      </c>
      <c r="K11">
        <v>28</v>
      </c>
      <c r="L11">
        <v>6</v>
      </c>
      <c r="M11">
        <v>1</v>
      </c>
      <c r="N11">
        <v>1</v>
      </c>
      <c r="O11">
        <v>0</v>
      </c>
      <c r="P11">
        <v>5</v>
      </c>
      <c r="Q11">
        <f t="shared" si="0"/>
        <v>49</v>
      </c>
      <c r="R11" s="3">
        <v>1</v>
      </c>
      <c r="S11" s="3">
        <v>0</v>
      </c>
      <c r="T11">
        <v>100</v>
      </c>
      <c r="U11">
        <v>706</v>
      </c>
    </row>
    <row r="12" spans="1:21" x14ac:dyDescent="0.2">
      <c r="B12" s="1">
        <v>2006</v>
      </c>
      <c r="C12">
        <v>1</v>
      </c>
      <c r="D12">
        <v>0</v>
      </c>
      <c r="E12">
        <v>0</v>
      </c>
      <c r="F12">
        <v>5</v>
      </c>
      <c r="G12">
        <v>1</v>
      </c>
      <c r="H12">
        <v>0</v>
      </c>
      <c r="I12">
        <v>0</v>
      </c>
      <c r="J12">
        <v>3</v>
      </c>
      <c r="K12">
        <v>46</v>
      </c>
      <c r="L12">
        <v>7</v>
      </c>
      <c r="M12">
        <v>1</v>
      </c>
      <c r="N12">
        <v>1</v>
      </c>
      <c r="O12">
        <v>0</v>
      </c>
      <c r="P12">
        <v>5</v>
      </c>
      <c r="Q12">
        <f t="shared" si="0"/>
        <v>70</v>
      </c>
      <c r="R12" s="3">
        <v>1</v>
      </c>
      <c r="S12" s="3">
        <v>0</v>
      </c>
      <c r="T12">
        <v>142</v>
      </c>
      <c r="U12">
        <v>1009</v>
      </c>
    </row>
    <row r="13" spans="1:21" x14ac:dyDescent="0.2">
      <c r="B13" s="1">
        <v>2007</v>
      </c>
      <c r="C13">
        <v>2</v>
      </c>
      <c r="D13">
        <v>0</v>
      </c>
      <c r="E13">
        <v>0</v>
      </c>
      <c r="F13">
        <v>6</v>
      </c>
      <c r="G13">
        <v>1</v>
      </c>
      <c r="H13">
        <v>0</v>
      </c>
      <c r="I13">
        <v>0</v>
      </c>
      <c r="J13">
        <v>3</v>
      </c>
      <c r="K13">
        <v>70</v>
      </c>
      <c r="L13">
        <v>7</v>
      </c>
      <c r="M13">
        <v>1</v>
      </c>
      <c r="N13">
        <v>1</v>
      </c>
      <c r="O13">
        <v>0</v>
      </c>
      <c r="P13">
        <v>5</v>
      </c>
      <c r="Q13">
        <f t="shared" si="0"/>
        <v>96</v>
      </c>
      <c r="R13" s="3">
        <v>1</v>
      </c>
      <c r="S13" s="3">
        <v>0</v>
      </c>
      <c r="T13">
        <v>307</v>
      </c>
      <c r="U13">
        <v>1915</v>
      </c>
    </row>
    <row r="14" spans="1:21" x14ac:dyDescent="0.2">
      <c r="B14" s="1">
        <v>2008</v>
      </c>
      <c r="C14">
        <v>2</v>
      </c>
      <c r="D14">
        <v>0</v>
      </c>
      <c r="E14">
        <v>0</v>
      </c>
      <c r="F14">
        <v>7</v>
      </c>
      <c r="G14">
        <v>1</v>
      </c>
      <c r="H14">
        <v>0</v>
      </c>
      <c r="I14">
        <v>0</v>
      </c>
      <c r="J14">
        <v>4</v>
      </c>
      <c r="K14">
        <v>76</v>
      </c>
      <c r="L14">
        <v>6</v>
      </c>
      <c r="M14">
        <v>1</v>
      </c>
      <c r="N14">
        <v>1</v>
      </c>
      <c r="O14">
        <v>0</v>
      </c>
      <c r="P14">
        <v>5</v>
      </c>
      <c r="Q14">
        <f t="shared" si="0"/>
        <v>103</v>
      </c>
      <c r="R14" s="3">
        <v>1</v>
      </c>
      <c r="S14" s="3">
        <v>0</v>
      </c>
      <c r="T14">
        <v>406</v>
      </c>
      <c r="U14">
        <v>2370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 s="32">
        <v>1</v>
      </c>
      <c r="D17" s="32">
        <v>3</v>
      </c>
      <c r="E17" s="32">
        <v>0</v>
      </c>
      <c r="F17" s="32">
        <v>6</v>
      </c>
      <c r="G17" s="32">
        <v>0</v>
      </c>
      <c r="H17" s="32">
        <v>1</v>
      </c>
      <c r="I17" s="32">
        <v>1</v>
      </c>
      <c r="J17" s="32">
        <v>26</v>
      </c>
      <c r="K17" s="32">
        <v>101</v>
      </c>
      <c r="L17" s="32">
        <v>5</v>
      </c>
      <c r="M17" s="32">
        <v>1</v>
      </c>
      <c r="N17" s="32">
        <v>26</v>
      </c>
      <c r="O17" s="32">
        <v>0</v>
      </c>
      <c r="P17" s="32">
        <v>6</v>
      </c>
      <c r="Q17" s="32">
        <f t="shared" ref="Q17:Q26" si="1">SUM(C17:P17)</f>
        <v>177</v>
      </c>
      <c r="R17" s="33">
        <v>2</v>
      </c>
      <c r="S17" s="33">
        <v>1</v>
      </c>
      <c r="T17" s="32">
        <v>499</v>
      </c>
      <c r="U17" s="32">
        <v>3820</v>
      </c>
    </row>
    <row r="18" spans="2:21" x14ac:dyDescent="0.2">
      <c r="B18" s="1">
        <v>2010</v>
      </c>
      <c r="C18" s="32">
        <v>2</v>
      </c>
      <c r="D18" s="32">
        <v>3</v>
      </c>
      <c r="E18" s="32">
        <v>0</v>
      </c>
      <c r="F18" s="32">
        <v>7</v>
      </c>
      <c r="G18" s="32">
        <v>0</v>
      </c>
      <c r="H18" s="32">
        <v>1</v>
      </c>
      <c r="I18" s="32">
        <v>1</v>
      </c>
      <c r="J18" s="32">
        <v>25</v>
      </c>
      <c r="K18" s="32">
        <v>96</v>
      </c>
      <c r="L18" s="32">
        <v>6</v>
      </c>
      <c r="M18" s="32">
        <v>2</v>
      </c>
      <c r="N18" s="32">
        <v>26</v>
      </c>
      <c r="O18" s="32">
        <v>0</v>
      </c>
      <c r="P18" s="32">
        <v>5</v>
      </c>
      <c r="Q18" s="32">
        <f t="shared" si="1"/>
        <v>174</v>
      </c>
      <c r="R18" s="32">
        <v>2</v>
      </c>
      <c r="S18" s="32">
        <v>2</v>
      </c>
      <c r="T18" s="32">
        <v>438</v>
      </c>
      <c r="U18" s="32">
        <v>3562</v>
      </c>
    </row>
    <row r="19" spans="2:21" x14ac:dyDescent="0.2">
      <c r="B19" s="1">
        <v>2011</v>
      </c>
      <c r="C19" s="32">
        <v>2</v>
      </c>
      <c r="D19" s="32">
        <v>3</v>
      </c>
      <c r="E19" s="32">
        <v>0</v>
      </c>
      <c r="F19" s="32">
        <v>7</v>
      </c>
      <c r="G19" s="32">
        <v>0</v>
      </c>
      <c r="H19" s="32">
        <v>1</v>
      </c>
      <c r="I19" s="32">
        <v>1</v>
      </c>
      <c r="J19" s="32">
        <v>6</v>
      </c>
      <c r="K19" s="32">
        <v>100</v>
      </c>
      <c r="L19" s="32">
        <v>5</v>
      </c>
      <c r="M19" s="32">
        <v>1</v>
      </c>
      <c r="N19" s="32">
        <v>26</v>
      </c>
      <c r="O19" s="32">
        <v>0</v>
      </c>
      <c r="P19" s="32">
        <v>5</v>
      </c>
      <c r="Q19" s="32">
        <f t="shared" si="1"/>
        <v>157</v>
      </c>
      <c r="R19" s="32">
        <v>3</v>
      </c>
      <c r="S19" s="32">
        <v>2</v>
      </c>
      <c r="T19" s="32">
        <v>401</v>
      </c>
      <c r="U19" s="32">
        <v>3596</v>
      </c>
    </row>
    <row r="20" spans="2:21" x14ac:dyDescent="0.2">
      <c r="B20" s="1">
        <v>2012</v>
      </c>
      <c r="C20" s="32">
        <v>1</v>
      </c>
      <c r="D20" s="32">
        <v>2</v>
      </c>
      <c r="E20" s="32">
        <v>0</v>
      </c>
      <c r="F20" s="32">
        <v>6</v>
      </c>
      <c r="G20" s="32">
        <v>1</v>
      </c>
      <c r="H20" s="32">
        <v>0</v>
      </c>
      <c r="I20" s="32">
        <v>1</v>
      </c>
      <c r="J20" s="32">
        <v>6</v>
      </c>
      <c r="K20" s="32">
        <v>101</v>
      </c>
      <c r="L20" s="32">
        <v>5</v>
      </c>
      <c r="M20" s="32">
        <v>1</v>
      </c>
      <c r="N20" s="32">
        <v>26</v>
      </c>
      <c r="O20" s="32">
        <v>0</v>
      </c>
      <c r="P20" s="32">
        <v>5</v>
      </c>
      <c r="Q20" s="32">
        <f t="shared" si="1"/>
        <v>155</v>
      </c>
      <c r="R20" s="32">
        <v>3</v>
      </c>
      <c r="S20" s="32">
        <v>2</v>
      </c>
      <c r="T20" s="32">
        <v>353</v>
      </c>
      <c r="U20" s="32">
        <v>3289</v>
      </c>
    </row>
    <row r="21" spans="2:21" x14ac:dyDescent="0.2">
      <c r="B21" s="1">
        <v>2013</v>
      </c>
      <c r="C21" s="32">
        <v>0</v>
      </c>
      <c r="D21" s="32">
        <v>0</v>
      </c>
      <c r="E21" s="32">
        <v>0</v>
      </c>
      <c r="F21" s="32">
        <v>5</v>
      </c>
      <c r="G21" s="32">
        <v>1</v>
      </c>
      <c r="H21" s="32">
        <v>0</v>
      </c>
      <c r="I21" s="32">
        <v>1</v>
      </c>
      <c r="J21" s="32">
        <v>4</v>
      </c>
      <c r="K21" s="32">
        <v>84</v>
      </c>
      <c r="L21" s="32">
        <v>3</v>
      </c>
      <c r="M21" s="32">
        <v>1</v>
      </c>
      <c r="N21" s="32">
        <v>4</v>
      </c>
      <c r="O21" s="32">
        <v>0</v>
      </c>
      <c r="P21" s="32">
        <v>4</v>
      </c>
      <c r="Q21" s="32">
        <f t="shared" si="1"/>
        <v>107</v>
      </c>
      <c r="R21" s="32">
        <v>3</v>
      </c>
      <c r="S21" s="32">
        <v>2</v>
      </c>
      <c r="T21" s="32">
        <v>225</v>
      </c>
      <c r="U21" s="32">
        <v>2740</v>
      </c>
    </row>
    <row r="22" spans="2:21" x14ac:dyDescent="0.2">
      <c r="B22" s="1">
        <v>2014</v>
      </c>
      <c r="C22" s="32">
        <v>1</v>
      </c>
      <c r="D22" s="32">
        <v>0</v>
      </c>
      <c r="E22" s="32">
        <v>0</v>
      </c>
      <c r="F22" s="32">
        <v>5</v>
      </c>
      <c r="G22" s="32">
        <v>1</v>
      </c>
      <c r="H22" s="32">
        <v>0</v>
      </c>
      <c r="I22" s="32">
        <v>1</v>
      </c>
      <c r="J22" s="32">
        <v>5</v>
      </c>
      <c r="K22" s="32">
        <v>84</v>
      </c>
      <c r="L22" s="32">
        <v>4</v>
      </c>
      <c r="M22" s="32">
        <v>1</v>
      </c>
      <c r="N22" s="32">
        <v>4</v>
      </c>
      <c r="O22" s="32">
        <v>0</v>
      </c>
      <c r="P22" s="32">
        <v>4</v>
      </c>
      <c r="Q22" s="32">
        <f t="shared" si="1"/>
        <v>110</v>
      </c>
      <c r="R22" s="32">
        <v>3</v>
      </c>
      <c r="S22" s="32">
        <v>2</v>
      </c>
      <c r="T22" s="32">
        <v>211</v>
      </c>
      <c r="U22" s="32">
        <v>2800</v>
      </c>
    </row>
    <row r="23" spans="2:21" x14ac:dyDescent="0.2">
      <c r="B23" s="1">
        <v>2015</v>
      </c>
      <c r="C23" s="32">
        <v>1</v>
      </c>
      <c r="D23" s="32">
        <v>0</v>
      </c>
      <c r="E23" s="32">
        <v>0</v>
      </c>
      <c r="F23" s="32">
        <v>5</v>
      </c>
      <c r="G23" s="32">
        <v>2</v>
      </c>
      <c r="H23" s="32">
        <v>0</v>
      </c>
      <c r="I23" s="32">
        <v>1</v>
      </c>
      <c r="J23" s="32">
        <v>3</v>
      </c>
      <c r="K23" s="32">
        <v>78</v>
      </c>
      <c r="L23" s="32">
        <v>5</v>
      </c>
      <c r="M23" s="32">
        <v>1</v>
      </c>
      <c r="N23" s="32">
        <v>4</v>
      </c>
      <c r="O23" s="32">
        <v>0</v>
      </c>
      <c r="P23" s="32">
        <v>4</v>
      </c>
      <c r="Q23" s="32">
        <f t="shared" si="1"/>
        <v>104</v>
      </c>
      <c r="R23" s="32">
        <v>3</v>
      </c>
      <c r="S23" s="32">
        <v>2</v>
      </c>
      <c r="T23" s="32">
        <v>242</v>
      </c>
      <c r="U23" s="32">
        <v>2791</v>
      </c>
    </row>
    <row r="24" spans="2:21" x14ac:dyDescent="0.2">
      <c r="B24" s="1">
        <v>2016</v>
      </c>
      <c r="C24" s="32">
        <v>1</v>
      </c>
      <c r="D24" s="32">
        <v>0</v>
      </c>
      <c r="E24" s="32">
        <v>0</v>
      </c>
      <c r="F24" s="32">
        <v>2</v>
      </c>
      <c r="G24" s="32">
        <v>1</v>
      </c>
      <c r="H24" s="32">
        <v>0</v>
      </c>
      <c r="I24" s="32">
        <v>1</v>
      </c>
      <c r="J24" s="32">
        <v>2</v>
      </c>
      <c r="K24" s="32">
        <v>38</v>
      </c>
      <c r="L24" s="32">
        <v>5</v>
      </c>
      <c r="M24" s="32">
        <v>2</v>
      </c>
      <c r="N24" s="32">
        <v>0</v>
      </c>
      <c r="O24" s="32">
        <v>0</v>
      </c>
      <c r="P24" s="32">
        <v>0</v>
      </c>
      <c r="Q24" s="32">
        <f t="shared" si="1"/>
        <v>52</v>
      </c>
      <c r="R24" s="32">
        <v>3</v>
      </c>
      <c r="S24" s="32">
        <v>1</v>
      </c>
      <c r="T24" s="32">
        <v>131</v>
      </c>
      <c r="U24" s="32">
        <v>1741</v>
      </c>
    </row>
    <row r="25" spans="2:21" x14ac:dyDescent="0.2">
      <c r="B25" s="1">
        <v>2017</v>
      </c>
      <c r="C25" s="32">
        <v>1</v>
      </c>
      <c r="D25" s="32" t="s">
        <v>42</v>
      </c>
      <c r="E25" s="32" t="s">
        <v>42</v>
      </c>
      <c r="F25" s="32">
        <v>3</v>
      </c>
      <c r="G25" s="32">
        <v>2</v>
      </c>
      <c r="H25" s="32" t="s">
        <v>42</v>
      </c>
      <c r="I25" s="32">
        <v>2</v>
      </c>
      <c r="J25" s="32">
        <v>3</v>
      </c>
      <c r="K25" s="32">
        <v>76</v>
      </c>
      <c r="L25" s="32">
        <v>7</v>
      </c>
      <c r="M25" s="32">
        <v>2</v>
      </c>
      <c r="N25" s="32">
        <v>1</v>
      </c>
      <c r="O25" s="32" t="s">
        <v>42</v>
      </c>
      <c r="P25" s="32" t="s">
        <v>42</v>
      </c>
      <c r="Q25" s="32">
        <f t="shared" si="1"/>
        <v>97</v>
      </c>
      <c r="R25" s="32">
        <v>3</v>
      </c>
      <c r="S25" s="32">
        <v>1</v>
      </c>
      <c r="T25" s="32">
        <v>183</v>
      </c>
      <c r="U25" s="32">
        <v>1978</v>
      </c>
    </row>
    <row r="26" spans="2:21" x14ac:dyDescent="0.2">
      <c r="B26" s="1">
        <v>2018</v>
      </c>
      <c r="C26" s="32">
        <v>1</v>
      </c>
      <c r="D26" s="32">
        <v>1</v>
      </c>
      <c r="E26" s="32" t="s">
        <v>42</v>
      </c>
      <c r="F26" s="32" t="s">
        <v>42</v>
      </c>
      <c r="G26" s="32">
        <v>2</v>
      </c>
      <c r="H26" s="32" t="s">
        <v>42</v>
      </c>
      <c r="I26" s="32" t="s">
        <v>42</v>
      </c>
      <c r="J26" s="32">
        <v>2</v>
      </c>
      <c r="K26" s="32">
        <v>59</v>
      </c>
      <c r="L26" s="32">
        <v>7</v>
      </c>
      <c r="M26" s="32">
        <v>2</v>
      </c>
      <c r="N26" s="32">
        <v>1</v>
      </c>
      <c r="O26" s="32" t="s">
        <v>42</v>
      </c>
      <c r="P26" s="32" t="s">
        <v>42</v>
      </c>
      <c r="Q26" s="32">
        <f t="shared" si="1"/>
        <v>75</v>
      </c>
      <c r="R26" s="32">
        <v>2</v>
      </c>
      <c r="S26" s="32">
        <v>1</v>
      </c>
      <c r="T26" s="32">
        <v>189</v>
      </c>
      <c r="U26" s="32">
        <v>1868</v>
      </c>
    </row>
    <row r="27" spans="2:21" x14ac:dyDescent="0.2">
      <c r="B27" s="1">
        <v>2019</v>
      </c>
      <c r="G27">
        <v>2</v>
      </c>
      <c r="J27">
        <v>1</v>
      </c>
      <c r="K27">
        <v>68</v>
      </c>
      <c r="L27">
        <v>5</v>
      </c>
      <c r="M27">
        <v>2</v>
      </c>
      <c r="P27">
        <v>1</v>
      </c>
      <c r="Q27">
        <v>79</v>
      </c>
      <c r="R27">
        <v>2</v>
      </c>
      <c r="S27">
        <v>1</v>
      </c>
      <c r="T27">
        <v>165</v>
      </c>
      <c r="U27">
        <v>1501</v>
      </c>
    </row>
    <row r="28" spans="2:21" x14ac:dyDescent="0.2">
      <c r="B28" s="1">
        <v>2020</v>
      </c>
      <c r="C28">
        <v>1</v>
      </c>
      <c r="D28" t="s">
        <v>42</v>
      </c>
      <c r="E28" t="s">
        <v>42</v>
      </c>
      <c r="F28" t="s">
        <v>42</v>
      </c>
      <c r="G28">
        <v>2</v>
      </c>
      <c r="H28" t="s">
        <v>42</v>
      </c>
      <c r="I28" t="s">
        <v>42</v>
      </c>
      <c r="J28">
        <v>1</v>
      </c>
      <c r="K28">
        <v>50</v>
      </c>
      <c r="L28">
        <v>2</v>
      </c>
      <c r="M28">
        <v>1</v>
      </c>
      <c r="N28" t="s">
        <v>42</v>
      </c>
      <c r="O28" t="s">
        <v>42</v>
      </c>
      <c r="P28">
        <v>1</v>
      </c>
      <c r="Q28">
        <v>58</v>
      </c>
      <c r="R28">
        <v>1</v>
      </c>
      <c r="S28">
        <v>1</v>
      </c>
      <c r="T28">
        <v>119</v>
      </c>
      <c r="U28">
        <v>1320</v>
      </c>
    </row>
    <row r="29" spans="2:21" x14ac:dyDescent="0.2">
      <c r="B29" s="1">
        <v>2021</v>
      </c>
      <c r="C29" t="s">
        <v>42</v>
      </c>
      <c r="D29">
        <v>1</v>
      </c>
      <c r="E29" t="s">
        <v>42</v>
      </c>
      <c r="F29">
        <v>1</v>
      </c>
      <c r="G29" t="s">
        <v>42</v>
      </c>
      <c r="H29" t="s">
        <v>42</v>
      </c>
      <c r="I29" t="s">
        <v>42</v>
      </c>
      <c r="J29">
        <v>4</v>
      </c>
      <c r="K29">
        <v>68</v>
      </c>
      <c r="L29">
        <v>5</v>
      </c>
      <c r="M29">
        <v>2</v>
      </c>
      <c r="N29" t="s">
        <v>42</v>
      </c>
      <c r="O29" t="s">
        <v>42</v>
      </c>
      <c r="P29">
        <v>2</v>
      </c>
      <c r="Q29">
        <v>83</v>
      </c>
      <c r="R29">
        <v>1</v>
      </c>
      <c r="S29">
        <v>1</v>
      </c>
      <c r="T29">
        <v>184</v>
      </c>
      <c r="U29">
        <v>1411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27"/>
  <sheetViews>
    <sheetView workbookViewId="0">
      <pane xSplit="2" ySplit="6" topLeftCell="K9" activePane="bottomRight" state="frozen"/>
      <selection pane="topRight" activeCell="B1" sqref="B1"/>
      <selection pane="bottomLeft" activeCell="A6" sqref="A6"/>
      <selection pane="bottomRight" activeCell="K27" sqref="K27"/>
    </sheetView>
  </sheetViews>
  <sheetFormatPr baseColWidth="10" defaultColWidth="11.42578125" defaultRowHeight="12.75" x14ac:dyDescent="0.2"/>
  <cols>
    <col min="1" max="1" width="23.7109375" customWidth="1"/>
    <col min="2" max="2" width="10.28515625" customWidth="1"/>
  </cols>
  <sheetData>
    <row r="1" spans="1:21" ht="38.25" x14ac:dyDescent="0.2">
      <c r="A1" s="6" t="s">
        <v>22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113</v>
      </c>
      <c r="D7" s="4">
        <v>150</v>
      </c>
      <c r="E7" s="4">
        <v>23</v>
      </c>
      <c r="F7" s="4">
        <v>86</v>
      </c>
      <c r="G7" s="4">
        <v>52</v>
      </c>
      <c r="H7" s="4">
        <v>14</v>
      </c>
      <c r="I7" s="4">
        <v>18</v>
      </c>
      <c r="J7" s="4">
        <v>150</v>
      </c>
      <c r="K7" s="4">
        <v>1980</v>
      </c>
      <c r="L7" s="4">
        <v>257</v>
      </c>
      <c r="M7" s="4">
        <v>35</v>
      </c>
      <c r="N7" s="4">
        <v>35</v>
      </c>
      <c r="O7" s="4">
        <v>1</v>
      </c>
      <c r="P7" s="4">
        <v>135</v>
      </c>
      <c r="Q7" s="4">
        <f>SUM(C7:P7)</f>
        <v>3049</v>
      </c>
      <c r="R7" s="10">
        <v>44</v>
      </c>
      <c r="S7" s="10">
        <v>125</v>
      </c>
      <c r="T7" s="4">
        <v>5589</v>
      </c>
      <c r="U7" s="4">
        <v>38492</v>
      </c>
    </row>
    <row r="8" spans="1:21" x14ac:dyDescent="0.2">
      <c r="B8" s="1">
        <v>2001</v>
      </c>
      <c r="C8" s="4">
        <v>112</v>
      </c>
      <c r="D8" s="4">
        <v>139</v>
      </c>
      <c r="E8" s="4">
        <v>22</v>
      </c>
      <c r="F8" s="4">
        <v>96</v>
      </c>
      <c r="G8" s="4">
        <v>51</v>
      </c>
      <c r="H8" s="4">
        <v>15</v>
      </c>
      <c r="I8" s="4">
        <v>20</v>
      </c>
      <c r="J8" s="4">
        <v>152</v>
      </c>
      <c r="K8" s="4">
        <v>1951</v>
      </c>
      <c r="L8" s="4">
        <v>270</v>
      </c>
      <c r="M8" s="4">
        <v>37</v>
      </c>
      <c r="N8" s="4">
        <v>44</v>
      </c>
      <c r="O8" s="4">
        <v>1</v>
      </c>
      <c r="P8" s="4">
        <v>122</v>
      </c>
      <c r="Q8" s="4">
        <f t="shared" ref="Q8:Q23" si="0">SUM(C8:P8)</f>
        <v>3032</v>
      </c>
      <c r="R8" s="10">
        <v>38</v>
      </c>
      <c r="S8" s="10">
        <v>123</v>
      </c>
      <c r="T8" s="4">
        <v>5498</v>
      </c>
      <c r="U8" s="4">
        <v>37862</v>
      </c>
    </row>
    <row r="9" spans="1:21" x14ac:dyDescent="0.2">
      <c r="B9" s="1">
        <v>2002</v>
      </c>
      <c r="C9" s="4">
        <v>126</v>
      </c>
      <c r="D9" s="4">
        <v>154</v>
      </c>
      <c r="E9" s="4">
        <v>21</v>
      </c>
      <c r="F9" s="4">
        <v>94</v>
      </c>
      <c r="G9" s="4">
        <v>51</v>
      </c>
      <c r="H9" s="4">
        <v>15</v>
      </c>
      <c r="I9" s="4">
        <v>20</v>
      </c>
      <c r="J9" s="4">
        <v>162</v>
      </c>
      <c r="K9" s="4">
        <v>1940</v>
      </c>
      <c r="L9" s="4">
        <v>277</v>
      </c>
      <c r="M9" s="4">
        <v>35</v>
      </c>
      <c r="N9" s="4">
        <v>48</v>
      </c>
      <c r="O9" s="4">
        <v>1</v>
      </c>
      <c r="P9" s="4">
        <v>129</v>
      </c>
      <c r="Q9" s="4">
        <f t="shared" si="0"/>
        <v>3073</v>
      </c>
      <c r="R9" s="10">
        <v>41</v>
      </c>
      <c r="S9" s="10">
        <v>128</v>
      </c>
      <c r="T9" s="4">
        <v>5640</v>
      </c>
      <c r="U9" s="4">
        <v>38436</v>
      </c>
    </row>
    <row r="10" spans="1:21" x14ac:dyDescent="0.2">
      <c r="B10" s="1">
        <v>2003</v>
      </c>
      <c r="C10" s="4">
        <v>130</v>
      </c>
      <c r="D10" s="4">
        <v>164</v>
      </c>
      <c r="E10" s="4">
        <v>20</v>
      </c>
      <c r="F10" s="4">
        <v>104</v>
      </c>
      <c r="G10" s="4">
        <v>56</v>
      </c>
      <c r="H10" s="4">
        <v>15</v>
      </c>
      <c r="I10" s="4">
        <v>21</v>
      </c>
      <c r="J10" s="4">
        <v>177</v>
      </c>
      <c r="K10" s="4">
        <v>2095</v>
      </c>
      <c r="L10" s="4">
        <v>296</v>
      </c>
      <c r="M10" s="4">
        <v>37</v>
      </c>
      <c r="N10" s="4">
        <v>45</v>
      </c>
      <c r="O10" s="4">
        <v>1</v>
      </c>
      <c r="P10" s="4">
        <v>135</v>
      </c>
      <c r="Q10" s="4">
        <f t="shared" si="0"/>
        <v>3296</v>
      </c>
      <c r="R10" s="10">
        <v>42</v>
      </c>
      <c r="S10" s="10">
        <v>136</v>
      </c>
      <c r="T10" s="4">
        <v>6050</v>
      </c>
      <c r="U10" s="4">
        <v>41284</v>
      </c>
    </row>
    <row r="11" spans="1:21" x14ac:dyDescent="0.2">
      <c r="B11" s="1">
        <v>2004</v>
      </c>
      <c r="C11" s="4">
        <v>133</v>
      </c>
      <c r="D11" s="4">
        <v>159</v>
      </c>
      <c r="E11" s="4">
        <v>16</v>
      </c>
      <c r="F11" s="4">
        <v>108</v>
      </c>
      <c r="G11" s="4">
        <v>58</v>
      </c>
      <c r="H11" s="4">
        <v>15</v>
      </c>
      <c r="I11" s="4">
        <v>19</v>
      </c>
      <c r="J11" s="4">
        <v>174</v>
      </c>
      <c r="K11" s="4">
        <v>2120</v>
      </c>
      <c r="L11" s="4">
        <v>293</v>
      </c>
      <c r="M11" s="4">
        <v>40</v>
      </c>
      <c r="N11" s="4">
        <v>50</v>
      </c>
      <c r="O11" s="4">
        <v>1</v>
      </c>
      <c r="P11" s="4">
        <v>143</v>
      </c>
      <c r="Q11" s="4">
        <f t="shared" si="0"/>
        <v>3329</v>
      </c>
      <c r="R11" s="10">
        <v>45</v>
      </c>
      <c r="S11" s="10">
        <v>139</v>
      </c>
      <c r="T11" s="4">
        <v>6208</v>
      </c>
      <c r="U11" s="4">
        <v>42268</v>
      </c>
    </row>
    <row r="12" spans="1:21" x14ac:dyDescent="0.2">
      <c r="B12" s="1">
        <v>2005</v>
      </c>
      <c r="C12" s="4">
        <v>153</v>
      </c>
      <c r="D12" s="4">
        <v>165</v>
      </c>
      <c r="E12" s="4">
        <v>16</v>
      </c>
      <c r="F12" s="4">
        <v>121</v>
      </c>
      <c r="G12" s="4">
        <v>64</v>
      </c>
      <c r="H12" s="4">
        <v>16</v>
      </c>
      <c r="I12" s="4">
        <v>19</v>
      </c>
      <c r="J12" s="4">
        <v>187</v>
      </c>
      <c r="K12" s="4">
        <v>2417</v>
      </c>
      <c r="L12" s="4">
        <v>312</v>
      </c>
      <c r="M12" s="4">
        <v>40</v>
      </c>
      <c r="N12" s="4">
        <v>56</v>
      </c>
      <c r="O12" s="4">
        <v>1</v>
      </c>
      <c r="P12" s="4">
        <v>143</v>
      </c>
      <c r="Q12" s="4">
        <f t="shared" si="0"/>
        <v>3710</v>
      </c>
      <c r="R12" s="10">
        <v>47</v>
      </c>
      <c r="S12" s="10">
        <v>155</v>
      </c>
      <c r="T12" s="4">
        <v>6711</v>
      </c>
      <c r="U12" s="4">
        <v>46388</v>
      </c>
    </row>
    <row r="13" spans="1:21" x14ac:dyDescent="0.2">
      <c r="B13" s="1">
        <v>2006</v>
      </c>
      <c r="C13" s="4">
        <v>153</v>
      </c>
      <c r="D13" s="4">
        <v>168</v>
      </c>
      <c r="E13" s="4">
        <v>18</v>
      </c>
      <c r="F13" s="4">
        <v>126</v>
      </c>
      <c r="G13" s="4">
        <v>70</v>
      </c>
      <c r="H13" s="4">
        <v>17</v>
      </c>
      <c r="I13" s="4">
        <v>23</v>
      </c>
      <c r="J13" s="4">
        <v>205</v>
      </c>
      <c r="K13" s="4">
        <v>2484</v>
      </c>
      <c r="L13" s="4">
        <v>321</v>
      </c>
      <c r="M13" s="4">
        <v>40</v>
      </c>
      <c r="N13" s="4">
        <v>55</v>
      </c>
      <c r="O13" s="4">
        <v>1</v>
      </c>
      <c r="P13" s="4">
        <v>151</v>
      </c>
      <c r="Q13" s="4">
        <f t="shared" si="0"/>
        <v>3832</v>
      </c>
      <c r="R13" s="10">
        <v>53</v>
      </c>
      <c r="S13" s="10">
        <v>159</v>
      </c>
      <c r="T13" s="4">
        <v>7097</v>
      </c>
      <c r="U13" s="4">
        <v>47714</v>
      </c>
    </row>
    <row r="14" spans="1:21" x14ac:dyDescent="0.2">
      <c r="B14" s="1">
        <v>2007</v>
      </c>
      <c r="C14" s="4">
        <v>156</v>
      </c>
      <c r="D14" s="4">
        <v>172</v>
      </c>
      <c r="E14" s="4">
        <v>15</v>
      </c>
      <c r="F14" s="4">
        <v>136</v>
      </c>
      <c r="G14" s="4">
        <v>79</v>
      </c>
      <c r="H14" s="4">
        <v>17</v>
      </c>
      <c r="I14" s="4">
        <v>30</v>
      </c>
      <c r="J14" s="4">
        <v>211</v>
      </c>
      <c r="K14" s="4">
        <v>2517</v>
      </c>
      <c r="L14" s="4">
        <v>336</v>
      </c>
      <c r="M14" s="4">
        <v>45</v>
      </c>
      <c r="N14" s="4">
        <v>61</v>
      </c>
      <c r="O14" s="4">
        <v>1</v>
      </c>
      <c r="P14" s="4">
        <v>161</v>
      </c>
      <c r="Q14" s="4">
        <f t="shared" si="0"/>
        <v>3937</v>
      </c>
      <c r="R14" s="10">
        <v>57</v>
      </c>
      <c r="S14" s="10">
        <v>162</v>
      </c>
      <c r="T14" s="4">
        <v>7475</v>
      </c>
      <c r="U14" s="4">
        <v>50003</v>
      </c>
    </row>
    <row r="15" spans="1:21" x14ac:dyDescent="0.2">
      <c r="B15" s="1">
        <v>2008</v>
      </c>
      <c r="C15" s="4">
        <v>159</v>
      </c>
      <c r="D15" s="4">
        <v>165</v>
      </c>
      <c r="E15" s="4">
        <v>15</v>
      </c>
      <c r="F15" s="4">
        <v>134</v>
      </c>
      <c r="G15" s="4">
        <v>70</v>
      </c>
      <c r="H15" s="4">
        <v>23</v>
      </c>
      <c r="I15" s="4">
        <v>35</v>
      </c>
      <c r="J15" s="4">
        <v>223</v>
      </c>
      <c r="K15" s="4">
        <v>2517</v>
      </c>
      <c r="L15" s="4">
        <v>329</v>
      </c>
      <c r="M15" s="4">
        <v>50</v>
      </c>
      <c r="N15" s="4">
        <v>58</v>
      </c>
      <c r="O15" s="4">
        <v>1</v>
      </c>
      <c r="P15" s="4">
        <v>146</v>
      </c>
      <c r="Q15" s="4">
        <f t="shared" si="0"/>
        <v>3925</v>
      </c>
      <c r="R15" s="10">
        <v>60</v>
      </c>
      <c r="S15" s="10">
        <v>152</v>
      </c>
      <c r="T15" s="4">
        <v>7469</v>
      </c>
      <c r="U15" s="4">
        <v>52300</v>
      </c>
    </row>
    <row r="16" spans="1:21" x14ac:dyDescent="0.2">
      <c r="B16" s="1">
        <v>2009</v>
      </c>
      <c r="C16" s="4">
        <v>156</v>
      </c>
      <c r="D16" s="4">
        <v>154</v>
      </c>
      <c r="E16" s="4">
        <v>12</v>
      </c>
      <c r="F16" s="4">
        <v>119</v>
      </c>
      <c r="G16" s="4">
        <v>73</v>
      </c>
      <c r="H16" s="4">
        <v>42</v>
      </c>
      <c r="I16" s="4">
        <v>35</v>
      </c>
      <c r="J16" s="4">
        <v>204</v>
      </c>
      <c r="K16" s="4">
        <v>2466</v>
      </c>
      <c r="L16" s="4">
        <v>326</v>
      </c>
      <c r="M16" s="4">
        <v>50</v>
      </c>
      <c r="N16" s="4">
        <v>54</v>
      </c>
      <c r="O16" s="4">
        <v>1</v>
      </c>
      <c r="P16" s="4">
        <v>131</v>
      </c>
      <c r="Q16" s="4">
        <f t="shared" si="0"/>
        <v>3823</v>
      </c>
      <c r="R16" s="4">
        <v>55</v>
      </c>
      <c r="S16" s="4">
        <v>168</v>
      </c>
      <c r="T16" s="4">
        <v>7287</v>
      </c>
      <c r="U16" s="4">
        <v>51661</v>
      </c>
    </row>
    <row r="17" spans="2:21" x14ac:dyDescent="0.2">
      <c r="B17" s="1">
        <v>2010</v>
      </c>
      <c r="C17" s="4">
        <v>160</v>
      </c>
      <c r="D17" s="4">
        <v>144</v>
      </c>
      <c r="E17" s="4">
        <v>13</v>
      </c>
      <c r="F17" s="4">
        <v>127</v>
      </c>
      <c r="G17" s="4">
        <v>76</v>
      </c>
      <c r="H17" s="4">
        <v>43</v>
      </c>
      <c r="I17" s="4">
        <v>37</v>
      </c>
      <c r="J17" s="4">
        <v>181</v>
      </c>
      <c r="K17" s="4">
        <v>2456</v>
      </c>
      <c r="L17" s="4">
        <v>298</v>
      </c>
      <c r="M17" s="4">
        <v>61</v>
      </c>
      <c r="N17" s="4">
        <v>59</v>
      </c>
      <c r="O17" s="4">
        <v>1</v>
      </c>
      <c r="P17" s="4">
        <v>122</v>
      </c>
      <c r="Q17" s="4">
        <f t="shared" si="0"/>
        <v>3778</v>
      </c>
      <c r="R17" s="4">
        <v>57</v>
      </c>
      <c r="S17" s="4">
        <v>162</v>
      </c>
      <c r="T17" s="4">
        <v>7201</v>
      </c>
      <c r="U17" s="4">
        <v>51407</v>
      </c>
    </row>
    <row r="18" spans="2:21" x14ac:dyDescent="0.2">
      <c r="B18" s="1">
        <v>2011</v>
      </c>
      <c r="C18" s="4">
        <v>159</v>
      </c>
      <c r="D18" s="4">
        <v>133</v>
      </c>
      <c r="E18" s="4">
        <v>13</v>
      </c>
      <c r="F18" s="4">
        <v>124</v>
      </c>
      <c r="G18" s="4">
        <v>74</v>
      </c>
      <c r="H18" s="4">
        <v>44</v>
      </c>
      <c r="I18" s="4">
        <v>41</v>
      </c>
      <c r="J18" s="4">
        <v>162</v>
      </c>
      <c r="K18" s="4">
        <v>2468</v>
      </c>
      <c r="L18" s="4">
        <v>279</v>
      </c>
      <c r="M18" s="4">
        <v>61</v>
      </c>
      <c r="N18" s="4">
        <v>54</v>
      </c>
      <c r="O18" s="4">
        <v>1</v>
      </c>
      <c r="P18" s="4">
        <v>124</v>
      </c>
      <c r="Q18" s="4">
        <f t="shared" si="0"/>
        <v>3737</v>
      </c>
      <c r="R18" s="4">
        <v>56</v>
      </c>
      <c r="S18" s="4">
        <v>158</v>
      </c>
      <c r="T18" s="4">
        <v>7020</v>
      </c>
      <c r="U18" s="4">
        <v>50628</v>
      </c>
    </row>
    <row r="19" spans="2:21" x14ac:dyDescent="0.2">
      <c r="B19" s="1">
        <v>2012</v>
      </c>
      <c r="C19" s="4">
        <v>164</v>
      </c>
      <c r="D19" s="4">
        <v>141</v>
      </c>
      <c r="E19" s="4">
        <v>9</v>
      </c>
      <c r="F19" s="4">
        <v>125</v>
      </c>
      <c r="G19" s="4">
        <v>76</v>
      </c>
      <c r="H19" s="4">
        <v>47</v>
      </c>
      <c r="I19" s="4">
        <v>42</v>
      </c>
      <c r="J19" s="4">
        <v>165</v>
      </c>
      <c r="K19" s="4">
        <v>2477</v>
      </c>
      <c r="L19" s="4">
        <v>288</v>
      </c>
      <c r="M19" s="4">
        <v>63</v>
      </c>
      <c r="N19" s="4">
        <v>47</v>
      </c>
      <c r="O19" s="4">
        <v>1</v>
      </c>
      <c r="P19" s="4">
        <v>122</v>
      </c>
      <c r="Q19" s="4">
        <f t="shared" si="0"/>
        <v>3767</v>
      </c>
      <c r="R19" s="4">
        <v>56</v>
      </c>
      <c r="S19" s="4">
        <v>169</v>
      </c>
      <c r="T19" s="4">
        <v>7040</v>
      </c>
      <c r="U19" s="4">
        <v>49750</v>
      </c>
    </row>
    <row r="20" spans="2:21" x14ac:dyDescent="0.2">
      <c r="B20" s="1">
        <v>2013</v>
      </c>
      <c r="C20" s="4">
        <v>165</v>
      </c>
      <c r="D20" s="4">
        <v>145</v>
      </c>
      <c r="E20" s="4">
        <v>9</v>
      </c>
      <c r="F20" s="4">
        <v>132</v>
      </c>
      <c r="G20" s="4">
        <v>84</v>
      </c>
      <c r="H20" s="4">
        <v>26</v>
      </c>
      <c r="I20" s="4">
        <v>44</v>
      </c>
      <c r="J20" s="4">
        <v>172</v>
      </c>
      <c r="K20" s="4">
        <v>2479</v>
      </c>
      <c r="L20" s="4">
        <v>292</v>
      </c>
      <c r="M20" s="4">
        <v>47</v>
      </c>
      <c r="N20" s="4">
        <v>68</v>
      </c>
      <c r="O20" s="4">
        <v>1</v>
      </c>
      <c r="P20" s="4">
        <v>143</v>
      </c>
      <c r="Q20" s="4">
        <f t="shared" si="0"/>
        <v>3807</v>
      </c>
      <c r="R20" s="4">
        <v>58</v>
      </c>
      <c r="S20" s="4">
        <v>169</v>
      </c>
      <c r="T20" s="4">
        <v>6957</v>
      </c>
      <c r="U20" s="4">
        <v>47391</v>
      </c>
    </row>
    <row r="21" spans="2:21" x14ac:dyDescent="0.2">
      <c r="B21" s="1">
        <v>2014</v>
      </c>
      <c r="C21" s="4">
        <v>172</v>
      </c>
      <c r="D21" s="4">
        <v>153</v>
      </c>
      <c r="E21" s="4">
        <v>11</v>
      </c>
      <c r="F21" s="4">
        <v>139</v>
      </c>
      <c r="G21" s="4">
        <v>87</v>
      </c>
      <c r="H21" s="4">
        <v>24</v>
      </c>
      <c r="I21" s="4">
        <v>38</v>
      </c>
      <c r="J21" s="4">
        <v>184</v>
      </c>
      <c r="K21" s="4">
        <v>2500</v>
      </c>
      <c r="L21" s="4">
        <v>307</v>
      </c>
      <c r="M21" s="4">
        <v>42</v>
      </c>
      <c r="N21" s="4">
        <v>79</v>
      </c>
      <c r="O21" s="4">
        <v>0</v>
      </c>
      <c r="P21" s="4">
        <v>144</v>
      </c>
      <c r="Q21" s="4">
        <f t="shared" si="0"/>
        <v>3880</v>
      </c>
      <c r="R21" s="4">
        <v>56</v>
      </c>
      <c r="S21" s="4">
        <v>166</v>
      </c>
      <c r="T21" s="4">
        <v>7121</v>
      </c>
      <c r="U21" s="4">
        <v>47842</v>
      </c>
    </row>
    <row r="22" spans="2:21" x14ac:dyDescent="0.2">
      <c r="B22" s="1">
        <v>2015</v>
      </c>
      <c r="C22" s="4">
        <v>173</v>
      </c>
      <c r="D22" s="4">
        <v>153</v>
      </c>
      <c r="E22" s="4">
        <v>11</v>
      </c>
      <c r="F22" s="4">
        <v>144</v>
      </c>
      <c r="G22" s="4">
        <v>94</v>
      </c>
      <c r="H22" s="4">
        <v>26</v>
      </c>
      <c r="I22" s="4">
        <v>40</v>
      </c>
      <c r="J22" s="4">
        <v>186</v>
      </c>
      <c r="K22" s="4">
        <v>2531</v>
      </c>
      <c r="L22" s="4">
        <v>311</v>
      </c>
      <c r="M22" s="4">
        <v>42</v>
      </c>
      <c r="N22" s="4">
        <v>81</v>
      </c>
      <c r="O22" s="4">
        <v>0</v>
      </c>
      <c r="P22" s="4">
        <v>151</v>
      </c>
      <c r="Q22" s="4">
        <f t="shared" si="0"/>
        <v>3943</v>
      </c>
      <c r="R22" s="4">
        <v>62</v>
      </c>
      <c r="S22" s="4">
        <v>169</v>
      </c>
      <c r="T22" s="4">
        <v>7263</v>
      </c>
      <c r="U22" s="4">
        <v>48945</v>
      </c>
    </row>
    <row r="23" spans="2:21" x14ac:dyDescent="0.2">
      <c r="B23" s="1">
        <v>2016</v>
      </c>
      <c r="C23" s="4">
        <v>187</v>
      </c>
      <c r="D23" s="4">
        <v>159</v>
      </c>
      <c r="E23" s="4">
        <v>12</v>
      </c>
      <c r="F23" s="4">
        <v>153</v>
      </c>
      <c r="G23" s="4">
        <v>94</v>
      </c>
      <c r="H23" s="4">
        <v>27</v>
      </c>
      <c r="I23" s="4">
        <v>37</v>
      </c>
      <c r="J23" s="4">
        <v>203</v>
      </c>
      <c r="K23" s="4">
        <v>2566</v>
      </c>
      <c r="L23" s="4">
        <v>336</v>
      </c>
      <c r="M23" s="4">
        <v>40</v>
      </c>
      <c r="N23" s="4">
        <v>84</v>
      </c>
      <c r="O23" s="4">
        <v>0</v>
      </c>
      <c r="P23" s="4">
        <v>169</v>
      </c>
      <c r="Q23" s="4">
        <f t="shared" si="0"/>
        <v>4067</v>
      </c>
      <c r="R23" s="4">
        <v>56</v>
      </c>
      <c r="S23" s="4">
        <v>178</v>
      </c>
      <c r="T23" s="4">
        <v>7475</v>
      </c>
      <c r="U23" s="4">
        <v>49394</v>
      </c>
    </row>
    <row r="24" spans="2:21" x14ac:dyDescent="0.2">
      <c r="B24" s="34">
        <v>2017</v>
      </c>
      <c r="C24">
        <v>202</v>
      </c>
      <c r="D24">
        <v>156</v>
      </c>
      <c r="E24">
        <v>13</v>
      </c>
      <c r="F24">
        <v>170</v>
      </c>
      <c r="G24">
        <v>99</v>
      </c>
      <c r="H24">
        <v>30</v>
      </c>
      <c r="I24">
        <v>43</v>
      </c>
      <c r="J24">
        <v>189</v>
      </c>
      <c r="K24" s="4">
        <v>2532</v>
      </c>
      <c r="L24" s="4">
        <v>338</v>
      </c>
      <c r="M24" s="4">
        <v>46</v>
      </c>
      <c r="N24" s="4">
        <v>94</v>
      </c>
      <c r="O24" s="4">
        <v>0</v>
      </c>
      <c r="P24" s="4">
        <v>163</v>
      </c>
      <c r="Q24" s="4">
        <v>4075</v>
      </c>
      <c r="R24" s="4">
        <v>54</v>
      </c>
      <c r="S24" s="4">
        <v>181</v>
      </c>
      <c r="T24" s="4">
        <v>7480</v>
      </c>
      <c r="U24" s="4">
        <v>49801</v>
      </c>
    </row>
    <row r="25" spans="2:21" x14ac:dyDescent="0.2">
      <c r="B25" s="34">
        <v>2018</v>
      </c>
      <c r="C25">
        <v>216</v>
      </c>
      <c r="D25">
        <v>172</v>
      </c>
      <c r="E25">
        <v>12</v>
      </c>
      <c r="F25">
        <v>172</v>
      </c>
      <c r="G25">
        <v>106</v>
      </c>
      <c r="H25">
        <v>25</v>
      </c>
      <c r="I25">
        <v>46</v>
      </c>
      <c r="J25">
        <v>200</v>
      </c>
      <c r="K25" s="4">
        <v>2565</v>
      </c>
      <c r="L25" s="4">
        <v>344</v>
      </c>
      <c r="M25" s="4">
        <v>47</v>
      </c>
      <c r="N25" s="4">
        <v>113</v>
      </c>
      <c r="O25" s="4">
        <v>1</v>
      </c>
      <c r="P25" s="4">
        <v>166</v>
      </c>
      <c r="Q25" s="4">
        <v>4185</v>
      </c>
      <c r="R25" s="4">
        <v>55</v>
      </c>
      <c r="S25" s="4">
        <v>185</v>
      </c>
      <c r="T25" s="4">
        <v>7684</v>
      </c>
      <c r="U25" s="4">
        <v>50528</v>
      </c>
    </row>
    <row r="26" spans="2:21" x14ac:dyDescent="0.2">
      <c r="B26" s="34">
        <v>2019</v>
      </c>
      <c r="C26">
        <v>210</v>
      </c>
      <c r="D26">
        <v>184</v>
      </c>
      <c r="E26">
        <v>10</v>
      </c>
      <c r="F26">
        <v>169</v>
      </c>
      <c r="G26">
        <v>108</v>
      </c>
      <c r="H26">
        <v>29</v>
      </c>
      <c r="I26">
        <v>45</v>
      </c>
      <c r="J26">
        <v>201</v>
      </c>
      <c r="K26" s="4">
        <v>2583</v>
      </c>
      <c r="L26" s="4">
        <v>350</v>
      </c>
      <c r="M26" s="4">
        <v>52</v>
      </c>
      <c r="N26" s="4">
        <v>114</v>
      </c>
      <c r="O26" s="4">
        <v>0</v>
      </c>
      <c r="P26" s="4">
        <v>166</v>
      </c>
      <c r="Q26" s="4">
        <v>4221</v>
      </c>
      <c r="R26" s="4">
        <v>53</v>
      </c>
      <c r="S26" s="4">
        <v>192</v>
      </c>
      <c r="T26" s="4">
        <v>7777</v>
      </c>
      <c r="U26" s="4">
        <v>50191</v>
      </c>
    </row>
    <row r="27" spans="2:21" x14ac:dyDescent="0.2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phoneticPr fontId="1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U24" sqref="U24"/>
    </sheetView>
  </sheetViews>
  <sheetFormatPr baseColWidth="10" defaultColWidth="11.42578125" defaultRowHeight="12.75" x14ac:dyDescent="0.2"/>
  <cols>
    <col min="1" max="1" width="31.7109375" customWidth="1"/>
  </cols>
  <sheetData>
    <row r="1" spans="1:21" ht="51" x14ac:dyDescent="0.2">
      <c r="A1" s="6" t="s">
        <v>46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>
        <v>9</v>
      </c>
      <c r="D8">
        <v>4</v>
      </c>
      <c r="E8">
        <v>0</v>
      </c>
      <c r="F8">
        <v>22</v>
      </c>
      <c r="G8">
        <v>2</v>
      </c>
      <c r="H8">
        <v>1</v>
      </c>
      <c r="I8">
        <v>1</v>
      </c>
      <c r="J8">
        <v>7</v>
      </c>
      <c r="K8">
        <v>75</v>
      </c>
      <c r="L8">
        <v>21</v>
      </c>
      <c r="M8">
        <v>1</v>
      </c>
      <c r="N8">
        <v>2</v>
      </c>
      <c r="O8">
        <v>0</v>
      </c>
      <c r="P8">
        <v>11</v>
      </c>
      <c r="Q8">
        <f>SUM(C8:P8)</f>
        <v>156</v>
      </c>
      <c r="R8" s="3">
        <v>1</v>
      </c>
      <c r="S8" s="3">
        <v>5</v>
      </c>
      <c r="T8">
        <v>274</v>
      </c>
      <c r="U8">
        <v>1605</v>
      </c>
    </row>
    <row r="9" spans="1:21" x14ac:dyDescent="0.2">
      <c r="B9" s="1">
        <v>2010</v>
      </c>
      <c r="C9">
        <v>9</v>
      </c>
      <c r="D9">
        <v>4</v>
      </c>
      <c r="E9">
        <v>0</v>
      </c>
      <c r="F9">
        <v>18</v>
      </c>
      <c r="G9">
        <v>3</v>
      </c>
      <c r="H9">
        <v>1</v>
      </c>
      <c r="I9">
        <v>1</v>
      </c>
      <c r="J9">
        <v>9</v>
      </c>
      <c r="K9">
        <v>69</v>
      </c>
      <c r="L9">
        <v>23</v>
      </c>
      <c r="M9">
        <v>1</v>
      </c>
      <c r="N9">
        <v>3</v>
      </c>
      <c r="O9">
        <v>0</v>
      </c>
      <c r="P9">
        <v>9</v>
      </c>
      <c r="Q9">
        <f>SUM(C9:P9)</f>
        <v>150</v>
      </c>
      <c r="R9">
        <v>1</v>
      </c>
      <c r="S9">
        <v>4</v>
      </c>
      <c r="T9">
        <v>258</v>
      </c>
      <c r="U9">
        <v>1585</v>
      </c>
    </row>
    <row r="10" spans="1:21" x14ac:dyDescent="0.2">
      <c r="B10" s="1">
        <v>2011</v>
      </c>
      <c r="C10">
        <v>7</v>
      </c>
      <c r="D10">
        <v>4</v>
      </c>
      <c r="E10">
        <v>0</v>
      </c>
      <c r="F10">
        <v>15</v>
      </c>
      <c r="G10">
        <v>3</v>
      </c>
      <c r="H10">
        <v>2</v>
      </c>
      <c r="I10">
        <v>2</v>
      </c>
      <c r="J10">
        <v>7</v>
      </c>
      <c r="K10">
        <v>68</v>
      </c>
      <c r="L10">
        <v>20</v>
      </c>
      <c r="M10">
        <v>1</v>
      </c>
      <c r="N10">
        <v>3</v>
      </c>
      <c r="O10">
        <v>0</v>
      </c>
      <c r="P10">
        <v>8</v>
      </c>
      <c r="Q10">
        <f>SUM(C10:P10)</f>
        <v>140</v>
      </c>
      <c r="R10">
        <v>1</v>
      </c>
      <c r="S10">
        <v>3</v>
      </c>
      <c r="T10">
        <v>251</v>
      </c>
      <c r="U10">
        <v>1578</v>
      </c>
    </row>
    <row r="11" spans="1:21" x14ac:dyDescent="0.2">
      <c r="B11" s="1">
        <v>2012</v>
      </c>
      <c r="C11">
        <v>8</v>
      </c>
      <c r="D11">
        <v>4</v>
      </c>
      <c r="E11">
        <v>0</v>
      </c>
      <c r="F11">
        <v>16</v>
      </c>
      <c r="G11">
        <v>4</v>
      </c>
      <c r="H11">
        <v>1</v>
      </c>
      <c r="I11">
        <v>0</v>
      </c>
      <c r="J11">
        <v>5</v>
      </c>
      <c r="K11">
        <v>58</v>
      </c>
      <c r="L11">
        <v>22</v>
      </c>
      <c r="M11">
        <v>1</v>
      </c>
      <c r="N11">
        <v>3</v>
      </c>
      <c r="O11">
        <v>0</v>
      </c>
      <c r="P11">
        <v>8</v>
      </c>
      <c r="Q11">
        <f>SUM(C11:P11)</f>
        <v>130</v>
      </c>
      <c r="R11">
        <v>1</v>
      </c>
      <c r="S11">
        <v>2</v>
      </c>
      <c r="T11">
        <v>243</v>
      </c>
      <c r="U11">
        <v>1540</v>
      </c>
    </row>
    <row r="12" spans="1:21" x14ac:dyDescent="0.2">
      <c r="B12" s="1">
        <v>2013</v>
      </c>
      <c r="C12">
        <v>5</v>
      </c>
      <c r="D12">
        <v>3</v>
      </c>
      <c r="E12">
        <v>0</v>
      </c>
      <c r="F12">
        <v>13</v>
      </c>
      <c r="G12">
        <v>3</v>
      </c>
      <c r="H12">
        <v>1</v>
      </c>
      <c r="I12">
        <v>0</v>
      </c>
      <c r="J12">
        <v>3</v>
      </c>
      <c r="K12">
        <v>49</v>
      </c>
      <c r="L12">
        <v>16</v>
      </c>
      <c r="M12">
        <v>1</v>
      </c>
      <c r="N12">
        <v>3</v>
      </c>
      <c r="O12">
        <v>0</v>
      </c>
      <c r="P12">
        <v>8</v>
      </c>
      <c r="Q12">
        <f t="shared" ref="Q12:Q14" si="0">SUM(C12:P12)</f>
        <v>105</v>
      </c>
      <c r="R12">
        <v>1</v>
      </c>
      <c r="S12">
        <v>3</v>
      </c>
      <c r="T12">
        <v>202</v>
      </c>
      <c r="U12">
        <v>1413</v>
      </c>
    </row>
    <row r="13" spans="1:21" x14ac:dyDescent="0.2">
      <c r="B13" s="1">
        <v>2014</v>
      </c>
      <c r="C13">
        <v>7</v>
      </c>
      <c r="D13">
        <v>3</v>
      </c>
      <c r="E13">
        <v>0</v>
      </c>
      <c r="F13">
        <v>13</v>
      </c>
      <c r="G13">
        <v>3</v>
      </c>
      <c r="H13">
        <v>1</v>
      </c>
      <c r="I13">
        <v>0</v>
      </c>
      <c r="J13">
        <v>2</v>
      </c>
      <c r="K13">
        <v>50</v>
      </c>
      <c r="L13">
        <v>14</v>
      </c>
      <c r="M13">
        <v>2</v>
      </c>
      <c r="N13">
        <v>2</v>
      </c>
      <c r="O13">
        <v>0</v>
      </c>
      <c r="P13">
        <v>8</v>
      </c>
      <c r="Q13">
        <f t="shared" si="0"/>
        <v>105</v>
      </c>
      <c r="R13">
        <v>1</v>
      </c>
      <c r="S13">
        <v>3</v>
      </c>
      <c r="T13">
        <v>206</v>
      </c>
      <c r="U13">
        <v>1428</v>
      </c>
    </row>
    <row r="14" spans="1:21" x14ac:dyDescent="0.2">
      <c r="B14" s="1">
        <v>2015</v>
      </c>
      <c r="C14">
        <v>6</v>
      </c>
      <c r="D14">
        <v>3</v>
      </c>
      <c r="E14">
        <v>0</v>
      </c>
      <c r="F14">
        <v>12</v>
      </c>
      <c r="G14">
        <v>3</v>
      </c>
      <c r="H14">
        <v>0</v>
      </c>
      <c r="I14">
        <v>0</v>
      </c>
      <c r="J14">
        <v>3</v>
      </c>
      <c r="K14">
        <v>53</v>
      </c>
      <c r="L14">
        <v>14</v>
      </c>
      <c r="M14">
        <v>1</v>
      </c>
      <c r="N14">
        <v>2</v>
      </c>
      <c r="O14">
        <v>0</v>
      </c>
      <c r="P14">
        <v>9</v>
      </c>
      <c r="Q14">
        <f t="shared" si="0"/>
        <v>106</v>
      </c>
      <c r="R14">
        <v>1</v>
      </c>
      <c r="S14">
        <v>4</v>
      </c>
      <c r="T14">
        <v>207</v>
      </c>
      <c r="U14">
        <v>1423</v>
      </c>
    </row>
    <row r="15" spans="1:21" x14ac:dyDescent="0.2">
      <c r="B15" s="1">
        <v>2016</v>
      </c>
      <c r="C15">
        <v>6</v>
      </c>
      <c r="D15">
        <v>2</v>
      </c>
      <c r="E15">
        <v>0</v>
      </c>
      <c r="F15">
        <v>9</v>
      </c>
      <c r="G15">
        <v>3</v>
      </c>
      <c r="H15">
        <v>1</v>
      </c>
      <c r="I15">
        <v>0</v>
      </c>
      <c r="J15">
        <v>6</v>
      </c>
      <c r="K15">
        <v>49</v>
      </c>
      <c r="L15">
        <v>16</v>
      </c>
      <c r="M15">
        <v>1</v>
      </c>
      <c r="N15">
        <v>7</v>
      </c>
      <c r="O15">
        <v>0</v>
      </c>
      <c r="P15">
        <v>7</v>
      </c>
      <c r="Q15">
        <f>SUM(C15:P15)</f>
        <v>107</v>
      </c>
      <c r="R15">
        <v>2</v>
      </c>
      <c r="S15">
        <v>5</v>
      </c>
      <c r="T15">
        <v>230</v>
      </c>
      <c r="U15">
        <v>1334</v>
      </c>
    </row>
    <row r="16" spans="1:21" x14ac:dyDescent="0.2">
      <c r="B16" s="1">
        <v>2017</v>
      </c>
      <c r="C16">
        <v>5</v>
      </c>
      <c r="D16">
        <v>4</v>
      </c>
      <c r="E16" s="21" t="s">
        <v>42</v>
      </c>
      <c r="F16" s="21">
        <v>12</v>
      </c>
      <c r="G16" s="21">
        <v>3</v>
      </c>
      <c r="H16" s="21" t="s">
        <v>42</v>
      </c>
      <c r="I16" s="21" t="s">
        <v>42</v>
      </c>
      <c r="J16">
        <v>5</v>
      </c>
      <c r="K16">
        <v>62</v>
      </c>
      <c r="L16">
        <v>18</v>
      </c>
      <c r="M16">
        <v>2</v>
      </c>
      <c r="N16">
        <v>8</v>
      </c>
      <c r="O16" s="21" t="s">
        <v>42</v>
      </c>
      <c r="P16">
        <v>10</v>
      </c>
      <c r="Q16">
        <f>SUM(C16:P16)</f>
        <v>129</v>
      </c>
      <c r="R16">
        <v>2</v>
      </c>
      <c r="S16">
        <v>4</v>
      </c>
      <c r="T16">
        <v>266</v>
      </c>
      <c r="U16">
        <v>1526</v>
      </c>
    </row>
    <row r="17" spans="2:21" x14ac:dyDescent="0.2">
      <c r="B17" s="1">
        <v>2018</v>
      </c>
      <c r="C17">
        <v>4</v>
      </c>
      <c r="D17">
        <v>3</v>
      </c>
      <c r="E17" s="21" t="s">
        <v>42</v>
      </c>
      <c r="F17" s="21">
        <v>13</v>
      </c>
      <c r="G17" s="21">
        <v>3</v>
      </c>
      <c r="H17" s="21" t="s">
        <v>42</v>
      </c>
      <c r="I17" s="21" t="s">
        <v>42</v>
      </c>
      <c r="J17">
        <v>9</v>
      </c>
      <c r="K17">
        <v>61</v>
      </c>
      <c r="L17">
        <v>22</v>
      </c>
      <c r="M17">
        <v>2</v>
      </c>
      <c r="N17">
        <v>8</v>
      </c>
      <c r="O17" s="21" t="s">
        <v>42</v>
      </c>
      <c r="P17">
        <v>11</v>
      </c>
      <c r="Q17">
        <v>136</v>
      </c>
      <c r="R17">
        <v>3</v>
      </c>
      <c r="S17">
        <v>6</v>
      </c>
      <c r="T17">
        <v>281</v>
      </c>
      <c r="U17">
        <v>1620</v>
      </c>
    </row>
    <row r="18" spans="2:21" x14ac:dyDescent="0.2">
      <c r="B18" s="1">
        <v>2019</v>
      </c>
      <c r="C18">
        <v>4</v>
      </c>
      <c r="D18">
        <v>5</v>
      </c>
      <c r="F18">
        <v>11</v>
      </c>
      <c r="G18">
        <v>8</v>
      </c>
      <c r="I18">
        <v>1</v>
      </c>
      <c r="J18">
        <v>9</v>
      </c>
      <c r="K18">
        <v>62</v>
      </c>
      <c r="L18">
        <v>22</v>
      </c>
      <c r="M18">
        <v>1</v>
      </c>
      <c r="N18">
        <v>8</v>
      </c>
      <c r="P18">
        <v>12</v>
      </c>
      <c r="Q18">
        <v>143</v>
      </c>
      <c r="R18">
        <v>5</v>
      </c>
      <c r="S18">
        <v>5</v>
      </c>
      <c r="T18">
        <v>290</v>
      </c>
      <c r="U18">
        <v>1601</v>
      </c>
    </row>
    <row r="19" spans="2:21" x14ac:dyDescent="0.2">
      <c r="B19" s="1">
        <v>2020</v>
      </c>
      <c r="C19">
        <v>6</v>
      </c>
      <c r="D19">
        <v>5</v>
      </c>
      <c r="E19" t="s">
        <v>42</v>
      </c>
      <c r="F19">
        <v>15</v>
      </c>
      <c r="G19">
        <v>8</v>
      </c>
      <c r="H19" t="s">
        <v>42</v>
      </c>
      <c r="I19">
        <v>1</v>
      </c>
      <c r="J19">
        <v>12</v>
      </c>
      <c r="K19">
        <v>68</v>
      </c>
      <c r="L19">
        <v>23</v>
      </c>
      <c r="M19">
        <v>3</v>
      </c>
      <c r="N19">
        <v>9</v>
      </c>
      <c r="O19" t="s">
        <v>42</v>
      </c>
      <c r="P19">
        <v>11</v>
      </c>
      <c r="Q19">
        <v>161</v>
      </c>
      <c r="R19">
        <v>3</v>
      </c>
      <c r="S19">
        <v>5</v>
      </c>
      <c r="T19">
        <v>318</v>
      </c>
      <c r="U19">
        <v>1730</v>
      </c>
    </row>
    <row r="20" spans="2:21" x14ac:dyDescent="0.2">
      <c r="B20" s="1">
        <v>2021</v>
      </c>
      <c r="C20">
        <v>4</v>
      </c>
      <c r="D20">
        <v>5</v>
      </c>
      <c r="E20" t="s">
        <v>42</v>
      </c>
      <c r="F20">
        <v>9</v>
      </c>
      <c r="G20">
        <v>6</v>
      </c>
      <c r="H20" t="s">
        <v>42</v>
      </c>
      <c r="I20">
        <v>2</v>
      </c>
      <c r="J20">
        <v>6</v>
      </c>
      <c r="K20">
        <v>60</v>
      </c>
      <c r="L20">
        <v>11</v>
      </c>
      <c r="M20">
        <v>1</v>
      </c>
      <c r="N20">
        <v>5</v>
      </c>
      <c r="O20" t="s">
        <v>42</v>
      </c>
      <c r="P20">
        <v>7</v>
      </c>
      <c r="Q20">
        <v>116</v>
      </c>
      <c r="R20">
        <v>4</v>
      </c>
      <c r="S20">
        <v>3</v>
      </c>
      <c r="T20">
        <v>241</v>
      </c>
      <c r="U20">
        <v>1657</v>
      </c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B30" sqref="B30"/>
    </sheetView>
  </sheetViews>
  <sheetFormatPr baseColWidth="10" defaultColWidth="11.42578125" defaultRowHeight="12.75" x14ac:dyDescent="0.2"/>
  <cols>
    <col min="1" max="1" width="32.42578125" customWidth="1"/>
    <col min="257" max="257" width="32.42578125" customWidth="1"/>
    <col min="513" max="513" width="32.42578125" customWidth="1"/>
    <col min="769" max="769" width="32.42578125" customWidth="1"/>
    <col min="1025" max="1025" width="32.42578125" customWidth="1"/>
    <col min="1281" max="1281" width="32.42578125" customWidth="1"/>
    <col min="1537" max="1537" width="32.42578125" customWidth="1"/>
    <col min="1793" max="1793" width="32.42578125" customWidth="1"/>
    <col min="2049" max="2049" width="32.42578125" customWidth="1"/>
    <col min="2305" max="2305" width="32.42578125" customWidth="1"/>
    <col min="2561" max="2561" width="32.42578125" customWidth="1"/>
    <col min="2817" max="2817" width="32.42578125" customWidth="1"/>
    <col min="3073" max="3073" width="32.42578125" customWidth="1"/>
    <col min="3329" max="3329" width="32.42578125" customWidth="1"/>
    <col min="3585" max="3585" width="32.42578125" customWidth="1"/>
    <col min="3841" max="3841" width="32.42578125" customWidth="1"/>
    <col min="4097" max="4097" width="32.42578125" customWidth="1"/>
    <col min="4353" max="4353" width="32.42578125" customWidth="1"/>
    <col min="4609" max="4609" width="32.42578125" customWidth="1"/>
    <col min="4865" max="4865" width="32.42578125" customWidth="1"/>
    <col min="5121" max="5121" width="32.42578125" customWidth="1"/>
    <col min="5377" max="5377" width="32.42578125" customWidth="1"/>
    <col min="5633" max="5633" width="32.42578125" customWidth="1"/>
    <col min="5889" max="5889" width="32.42578125" customWidth="1"/>
    <col min="6145" max="6145" width="32.42578125" customWidth="1"/>
    <col min="6401" max="6401" width="32.42578125" customWidth="1"/>
    <col min="6657" max="6657" width="32.42578125" customWidth="1"/>
    <col min="6913" max="6913" width="32.42578125" customWidth="1"/>
    <col min="7169" max="7169" width="32.42578125" customWidth="1"/>
    <col min="7425" max="7425" width="32.42578125" customWidth="1"/>
    <col min="7681" max="7681" width="32.42578125" customWidth="1"/>
    <col min="7937" max="7937" width="32.42578125" customWidth="1"/>
    <col min="8193" max="8193" width="32.42578125" customWidth="1"/>
    <col min="8449" max="8449" width="32.42578125" customWidth="1"/>
    <col min="8705" max="8705" width="32.42578125" customWidth="1"/>
    <col min="8961" max="8961" width="32.42578125" customWidth="1"/>
    <col min="9217" max="9217" width="32.42578125" customWidth="1"/>
    <col min="9473" max="9473" width="32.42578125" customWidth="1"/>
    <col min="9729" max="9729" width="32.42578125" customWidth="1"/>
    <col min="9985" max="9985" width="32.42578125" customWidth="1"/>
    <col min="10241" max="10241" width="32.42578125" customWidth="1"/>
    <col min="10497" max="10497" width="32.42578125" customWidth="1"/>
    <col min="10753" max="10753" width="32.42578125" customWidth="1"/>
    <col min="11009" max="11009" width="32.42578125" customWidth="1"/>
    <col min="11265" max="11265" width="32.42578125" customWidth="1"/>
    <col min="11521" max="11521" width="32.42578125" customWidth="1"/>
    <col min="11777" max="11777" width="32.42578125" customWidth="1"/>
    <col min="12033" max="12033" width="32.42578125" customWidth="1"/>
    <col min="12289" max="12289" width="32.42578125" customWidth="1"/>
    <col min="12545" max="12545" width="32.42578125" customWidth="1"/>
    <col min="12801" max="12801" width="32.42578125" customWidth="1"/>
    <col min="13057" max="13057" width="32.42578125" customWidth="1"/>
    <col min="13313" max="13313" width="32.42578125" customWidth="1"/>
    <col min="13569" max="13569" width="32.42578125" customWidth="1"/>
    <col min="13825" max="13825" width="32.42578125" customWidth="1"/>
    <col min="14081" max="14081" width="32.42578125" customWidth="1"/>
    <col min="14337" max="14337" width="32.42578125" customWidth="1"/>
    <col min="14593" max="14593" width="32.42578125" customWidth="1"/>
    <col min="14849" max="14849" width="32.42578125" customWidth="1"/>
    <col min="15105" max="15105" width="32.42578125" customWidth="1"/>
    <col min="15361" max="15361" width="32.42578125" customWidth="1"/>
    <col min="15617" max="15617" width="32.42578125" customWidth="1"/>
    <col min="15873" max="15873" width="32.42578125" customWidth="1"/>
    <col min="16129" max="16129" width="32.42578125" customWidth="1"/>
  </cols>
  <sheetData>
    <row r="1" spans="1:21" ht="25.5" x14ac:dyDescent="0.2">
      <c r="A1" s="6" t="s">
        <v>47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t="s">
        <v>18</v>
      </c>
      <c r="S5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113</v>
      </c>
      <c r="D6" s="4">
        <v>148</v>
      </c>
      <c r="E6" s="4">
        <v>26</v>
      </c>
      <c r="F6" s="4">
        <v>82</v>
      </c>
      <c r="G6" s="4">
        <v>56</v>
      </c>
      <c r="H6" s="4">
        <v>15</v>
      </c>
      <c r="I6" s="4">
        <v>16</v>
      </c>
      <c r="J6" s="4">
        <v>172</v>
      </c>
      <c r="K6" s="4">
        <v>2199</v>
      </c>
      <c r="L6" s="4">
        <v>254</v>
      </c>
      <c r="M6" s="4">
        <v>39</v>
      </c>
      <c r="N6" s="4">
        <v>42</v>
      </c>
      <c r="O6" s="4">
        <v>1</v>
      </c>
      <c r="P6" s="4">
        <v>123</v>
      </c>
      <c r="Q6" s="4">
        <v>3286</v>
      </c>
      <c r="R6" s="4">
        <v>42</v>
      </c>
      <c r="S6" s="4">
        <v>122</v>
      </c>
      <c r="T6" s="4">
        <v>5703</v>
      </c>
      <c r="U6" s="4">
        <v>37708</v>
      </c>
    </row>
    <row r="7" spans="1:21" x14ac:dyDescent="0.2">
      <c r="B7" s="1">
        <v>2001</v>
      </c>
      <c r="C7" s="4">
        <v>107</v>
      </c>
      <c r="D7" s="4">
        <v>127</v>
      </c>
      <c r="E7" s="4">
        <v>22</v>
      </c>
      <c r="F7" s="4">
        <v>76</v>
      </c>
      <c r="G7" s="4">
        <v>55</v>
      </c>
      <c r="H7" s="4">
        <v>11</v>
      </c>
      <c r="I7" s="4">
        <v>18</v>
      </c>
      <c r="J7" s="4">
        <v>147</v>
      </c>
      <c r="K7" s="4">
        <v>1948</v>
      </c>
      <c r="L7" s="4">
        <v>240</v>
      </c>
      <c r="M7" s="4">
        <v>31</v>
      </c>
      <c r="N7" s="4">
        <v>36</v>
      </c>
      <c r="O7" s="4">
        <v>1</v>
      </c>
      <c r="P7" s="4">
        <v>117</v>
      </c>
      <c r="Q7" s="4">
        <v>2936</v>
      </c>
      <c r="R7" s="4">
        <v>47</v>
      </c>
      <c r="S7" s="4">
        <v>108</v>
      </c>
      <c r="T7" s="4">
        <v>5278</v>
      </c>
      <c r="U7" s="4">
        <v>35863</v>
      </c>
    </row>
    <row r="8" spans="1:21" x14ac:dyDescent="0.2">
      <c r="B8" s="1">
        <v>2002</v>
      </c>
      <c r="C8" s="4">
        <v>107</v>
      </c>
      <c r="D8" s="4">
        <v>132</v>
      </c>
      <c r="E8" s="4">
        <v>22</v>
      </c>
      <c r="F8" s="4">
        <v>92</v>
      </c>
      <c r="G8" s="4">
        <v>55</v>
      </c>
      <c r="H8" s="4">
        <v>13</v>
      </c>
      <c r="I8" s="4">
        <v>21</v>
      </c>
      <c r="J8" s="4">
        <v>161</v>
      </c>
      <c r="K8" s="4">
        <v>2120</v>
      </c>
      <c r="L8" s="4">
        <v>272</v>
      </c>
      <c r="M8" s="4">
        <v>36</v>
      </c>
      <c r="N8" s="4">
        <v>50</v>
      </c>
      <c r="O8" s="4">
        <v>1</v>
      </c>
      <c r="P8" s="4">
        <v>118</v>
      </c>
      <c r="Q8" s="4">
        <v>3200</v>
      </c>
      <c r="R8" s="4">
        <v>44</v>
      </c>
      <c r="S8" s="4">
        <v>115</v>
      </c>
      <c r="T8" s="4">
        <v>5632</v>
      </c>
      <c r="U8" s="4">
        <v>38100</v>
      </c>
    </row>
    <row r="9" spans="1:21" x14ac:dyDescent="0.2">
      <c r="B9" s="1">
        <v>2003</v>
      </c>
      <c r="C9" s="4">
        <v>122</v>
      </c>
      <c r="D9" s="4">
        <v>154</v>
      </c>
      <c r="E9" s="4">
        <v>24</v>
      </c>
      <c r="F9" s="4">
        <v>100</v>
      </c>
      <c r="G9" s="4">
        <v>57</v>
      </c>
      <c r="H9" s="4">
        <v>13</v>
      </c>
      <c r="I9" s="4">
        <v>22</v>
      </c>
      <c r="J9" s="4">
        <v>170</v>
      </c>
      <c r="K9" s="4">
        <v>2235</v>
      </c>
      <c r="L9" s="4">
        <v>290</v>
      </c>
      <c r="M9" s="4">
        <v>37</v>
      </c>
      <c r="N9" s="4">
        <v>55</v>
      </c>
      <c r="O9" s="4">
        <v>1</v>
      </c>
      <c r="P9" s="4">
        <v>128</v>
      </c>
      <c r="Q9" s="4">
        <v>3408</v>
      </c>
      <c r="R9" s="4">
        <v>50</v>
      </c>
      <c r="S9" s="4">
        <v>124</v>
      </c>
      <c r="T9" s="4">
        <v>6029</v>
      </c>
      <c r="U9" s="4">
        <v>41143</v>
      </c>
    </row>
    <row r="10" spans="1:21" x14ac:dyDescent="0.2">
      <c r="B10" s="1">
        <v>2004</v>
      </c>
      <c r="C10" s="4">
        <v>118</v>
      </c>
      <c r="D10" s="4">
        <v>158</v>
      </c>
      <c r="E10" s="4">
        <v>21</v>
      </c>
      <c r="F10" s="4">
        <v>102</v>
      </c>
      <c r="G10" s="4">
        <v>63</v>
      </c>
      <c r="H10" s="4">
        <v>13</v>
      </c>
      <c r="I10" s="4">
        <v>20</v>
      </c>
      <c r="J10" s="4">
        <v>179</v>
      </c>
      <c r="K10" s="4">
        <v>2277</v>
      </c>
      <c r="L10" s="4">
        <v>297</v>
      </c>
      <c r="M10" s="4">
        <v>37</v>
      </c>
      <c r="N10" s="4">
        <v>49</v>
      </c>
      <c r="O10" s="4">
        <v>1</v>
      </c>
      <c r="P10" s="4">
        <v>134</v>
      </c>
      <c r="Q10" s="4">
        <v>3469</v>
      </c>
      <c r="R10" s="4">
        <v>50</v>
      </c>
      <c r="S10" s="4">
        <v>129</v>
      </c>
      <c r="T10" s="4">
        <v>6142</v>
      </c>
      <c r="U10" s="4">
        <v>41303</v>
      </c>
    </row>
    <row r="11" spans="1:21" x14ac:dyDescent="0.2">
      <c r="B11" s="1">
        <v>2005</v>
      </c>
      <c r="C11" s="4">
        <v>125</v>
      </c>
      <c r="D11" s="4">
        <v>148</v>
      </c>
      <c r="E11" s="4">
        <v>17</v>
      </c>
      <c r="F11" s="4">
        <v>117</v>
      </c>
      <c r="G11" s="4">
        <v>60</v>
      </c>
      <c r="H11" s="4">
        <v>16</v>
      </c>
      <c r="I11" s="4">
        <v>18</v>
      </c>
      <c r="J11" s="4">
        <v>159</v>
      </c>
      <c r="K11" s="4">
        <v>2126</v>
      </c>
      <c r="L11" s="4">
        <v>279</v>
      </c>
      <c r="M11" s="4">
        <v>40</v>
      </c>
      <c r="N11" s="4">
        <v>56</v>
      </c>
      <c r="O11" s="4">
        <v>1</v>
      </c>
      <c r="P11" s="4">
        <v>132</v>
      </c>
      <c r="Q11" s="4">
        <v>3294</v>
      </c>
      <c r="R11" s="4">
        <v>43</v>
      </c>
      <c r="S11" s="4">
        <v>130</v>
      </c>
      <c r="T11" s="4">
        <v>5985</v>
      </c>
      <c r="U11" s="4">
        <v>40515</v>
      </c>
    </row>
    <row r="12" spans="1:21" x14ac:dyDescent="0.2">
      <c r="B12" s="1">
        <v>2006</v>
      </c>
      <c r="C12" s="4">
        <v>152</v>
      </c>
      <c r="D12" s="4">
        <v>162</v>
      </c>
      <c r="E12" s="4">
        <v>18</v>
      </c>
      <c r="F12" s="4">
        <v>135</v>
      </c>
      <c r="G12" s="4">
        <v>68</v>
      </c>
      <c r="H12" s="4">
        <v>15</v>
      </c>
      <c r="I12" s="4">
        <v>18</v>
      </c>
      <c r="J12" s="4">
        <v>187</v>
      </c>
      <c r="K12" s="4">
        <v>2661</v>
      </c>
      <c r="L12" s="4">
        <v>307</v>
      </c>
      <c r="M12" s="4">
        <v>39</v>
      </c>
      <c r="N12" s="4">
        <v>65</v>
      </c>
      <c r="O12" s="4">
        <v>1</v>
      </c>
      <c r="P12" s="4">
        <v>151</v>
      </c>
      <c r="Q12" s="4">
        <v>3979</v>
      </c>
      <c r="R12" s="4">
        <v>45</v>
      </c>
      <c r="S12" s="4">
        <v>149</v>
      </c>
      <c r="T12" s="4">
        <v>6889</v>
      </c>
      <c r="U12" s="4">
        <v>45790</v>
      </c>
    </row>
    <row r="13" spans="1:21" x14ac:dyDescent="0.2">
      <c r="B13" s="1">
        <v>2007</v>
      </c>
      <c r="C13" s="4">
        <v>152</v>
      </c>
      <c r="D13" s="4">
        <v>156</v>
      </c>
      <c r="E13" s="4">
        <v>21</v>
      </c>
      <c r="F13" s="4">
        <v>137</v>
      </c>
      <c r="G13" s="4">
        <v>68</v>
      </c>
      <c r="H13" s="4">
        <v>18</v>
      </c>
      <c r="I13" s="4">
        <v>21</v>
      </c>
      <c r="J13" s="4">
        <v>195</v>
      </c>
      <c r="K13" s="4">
        <v>2690</v>
      </c>
      <c r="L13" s="4">
        <v>296</v>
      </c>
      <c r="M13" s="4">
        <v>41</v>
      </c>
      <c r="N13" s="4">
        <v>72</v>
      </c>
      <c r="O13" s="4">
        <v>1</v>
      </c>
      <c r="P13" s="4">
        <v>145</v>
      </c>
      <c r="Q13" s="4">
        <v>4013</v>
      </c>
      <c r="R13" s="4">
        <v>50</v>
      </c>
      <c r="S13" s="4">
        <v>143</v>
      </c>
      <c r="T13" s="4">
        <v>7058</v>
      </c>
      <c r="U13" s="4">
        <v>46003</v>
      </c>
    </row>
    <row r="14" spans="1:21" x14ac:dyDescent="0.2">
      <c r="B14" s="1">
        <v>2008</v>
      </c>
      <c r="C14" s="4">
        <v>159</v>
      </c>
      <c r="D14" s="4">
        <v>155</v>
      </c>
      <c r="E14" s="4">
        <v>15</v>
      </c>
      <c r="F14" s="4">
        <v>137</v>
      </c>
      <c r="G14" s="4">
        <v>75</v>
      </c>
      <c r="H14" s="4">
        <v>20</v>
      </c>
      <c r="I14" s="4">
        <v>26</v>
      </c>
      <c r="J14" s="4">
        <v>215</v>
      </c>
      <c r="K14" s="4">
        <v>2750</v>
      </c>
      <c r="L14" s="4">
        <v>307</v>
      </c>
      <c r="M14" s="4">
        <v>48</v>
      </c>
      <c r="N14" s="4">
        <v>76</v>
      </c>
      <c r="O14" s="4">
        <v>0</v>
      </c>
      <c r="P14" s="4">
        <v>166</v>
      </c>
      <c r="Q14" s="4">
        <v>4149</v>
      </c>
      <c r="R14" s="4">
        <v>51</v>
      </c>
      <c r="S14" s="4">
        <v>149</v>
      </c>
      <c r="T14" s="4">
        <v>7392</v>
      </c>
      <c r="U14" s="4">
        <v>47074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153</v>
      </c>
      <c r="D17" s="4">
        <v>141</v>
      </c>
      <c r="E17" s="4">
        <v>15</v>
      </c>
      <c r="F17" s="4">
        <v>144</v>
      </c>
      <c r="G17" s="4">
        <v>61</v>
      </c>
      <c r="H17" s="4">
        <v>21</v>
      </c>
      <c r="I17" s="4">
        <v>29</v>
      </c>
      <c r="J17" s="4">
        <v>213</v>
      </c>
      <c r="K17" s="4">
        <v>2644</v>
      </c>
      <c r="L17" s="4">
        <v>287</v>
      </c>
      <c r="M17" s="4">
        <v>45</v>
      </c>
      <c r="N17" s="4">
        <v>100</v>
      </c>
      <c r="O17" s="4">
        <v>0</v>
      </c>
      <c r="P17" s="4">
        <v>152</v>
      </c>
      <c r="Q17" s="4">
        <f t="shared" ref="Q17:Q23" si="0">SUM(C17:P17)</f>
        <v>4005</v>
      </c>
      <c r="R17" s="4">
        <v>58</v>
      </c>
      <c r="S17" s="4">
        <v>142</v>
      </c>
      <c r="T17" s="4">
        <v>7154</v>
      </c>
      <c r="U17" s="4">
        <v>46805</v>
      </c>
      <c r="W17" s="4"/>
    </row>
    <row r="18" spans="2:23" x14ac:dyDescent="0.2">
      <c r="B18" s="1">
        <v>2010</v>
      </c>
      <c r="C18" s="4">
        <v>141</v>
      </c>
      <c r="D18" s="4">
        <v>133</v>
      </c>
      <c r="E18" s="4">
        <v>13</v>
      </c>
      <c r="F18" s="4">
        <v>125</v>
      </c>
      <c r="G18" s="4">
        <v>67</v>
      </c>
      <c r="H18" s="4">
        <v>19</v>
      </c>
      <c r="I18" s="4">
        <v>29</v>
      </c>
      <c r="J18" s="4">
        <v>195</v>
      </c>
      <c r="K18" s="4">
        <v>2457</v>
      </c>
      <c r="L18" s="4">
        <v>270</v>
      </c>
      <c r="M18" s="4">
        <v>46</v>
      </c>
      <c r="N18" s="4">
        <v>98</v>
      </c>
      <c r="O18" s="4">
        <v>0</v>
      </c>
      <c r="P18" s="4">
        <v>128</v>
      </c>
      <c r="Q18" s="4">
        <f t="shared" si="0"/>
        <v>3721</v>
      </c>
      <c r="R18" s="4">
        <v>53</v>
      </c>
      <c r="S18" s="4">
        <v>143</v>
      </c>
      <c r="T18" s="4">
        <v>6664</v>
      </c>
      <c r="U18" s="4">
        <v>43870</v>
      </c>
      <c r="W18" s="4"/>
    </row>
    <row r="19" spans="2:23" x14ac:dyDescent="0.2">
      <c r="B19" s="1">
        <v>2011</v>
      </c>
      <c r="C19" s="4">
        <v>131</v>
      </c>
      <c r="D19" s="4">
        <v>125</v>
      </c>
      <c r="E19" s="4">
        <v>13</v>
      </c>
      <c r="F19" s="4">
        <v>113</v>
      </c>
      <c r="G19" s="4">
        <v>65</v>
      </c>
      <c r="H19" s="4">
        <v>18</v>
      </c>
      <c r="I19" s="4">
        <v>29</v>
      </c>
      <c r="J19" s="4">
        <v>160</v>
      </c>
      <c r="K19" s="4">
        <v>2375</v>
      </c>
      <c r="L19" s="4">
        <v>246</v>
      </c>
      <c r="M19" s="4">
        <v>43</v>
      </c>
      <c r="N19" s="4">
        <v>90</v>
      </c>
      <c r="O19" s="4">
        <v>0</v>
      </c>
      <c r="P19" s="4">
        <v>130</v>
      </c>
      <c r="Q19" s="4">
        <f t="shared" si="0"/>
        <v>3538</v>
      </c>
      <c r="R19" s="4">
        <v>58</v>
      </c>
      <c r="S19" s="4">
        <v>133</v>
      </c>
      <c r="T19" s="4">
        <v>6384</v>
      </c>
      <c r="U19" s="4">
        <v>42290</v>
      </c>
      <c r="W19" s="4"/>
    </row>
    <row r="20" spans="2:23" x14ac:dyDescent="0.2">
      <c r="B20" s="1">
        <v>2012</v>
      </c>
      <c r="C20" s="4">
        <v>134</v>
      </c>
      <c r="D20" s="4">
        <v>121</v>
      </c>
      <c r="E20" s="4">
        <v>12</v>
      </c>
      <c r="F20" s="4">
        <v>111</v>
      </c>
      <c r="G20" s="4">
        <v>62</v>
      </c>
      <c r="H20" s="4">
        <v>19</v>
      </c>
      <c r="I20" s="4">
        <v>32</v>
      </c>
      <c r="J20" s="4">
        <v>142</v>
      </c>
      <c r="K20" s="4">
        <v>2286</v>
      </c>
      <c r="L20" s="4">
        <v>241</v>
      </c>
      <c r="M20" s="4">
        <v>41</v>
      </c>
      <c r="N20" s="4">
        <v>95</v>
      </c>
      <c r="O20" s="4">
        <v>0</v>
      </c>
      <c r="P20" s="4">
        <v>129</v>
      </c>
      <c r="Q20" s="4">
        <f t="shared" si="0"/>
        <v>3425</v>
      </c>
      <c r="R20" s="4">
        <v>49</v>
      </c>
      <c r="S20" s="4">
        <v>123</v>
      </c>
      <c r="T20" s="4">
        <v>6046</v>
      </c>
      <c r="U20" s="4">
        <v>40184</v>
      </c>
      <c r="W20" s="4"/>
    </row>
    <row r="21" spans="2:23" x14ac:dyDescent="0.2">
      <c r="B21" s="1">
        <v>2013</v>
      </c>
      <c r="C21" s="4">
        <v>128</v>
      </c>
      <c r="D21" s="4">
        <v>118</v>
      </c>
      <c r="E21" s="4">
        <v>10</v>
      </c>
      <c r="F21" s="4">
        <v>104</v>
      </c>
      <c r="G21" s="4">
        <v>68</v>
      </c>
      <c r="H21" s="4">
        <v>21</v>
      </c>
      <c r="I21" s="4">
        <v>35</v>
      </c>
      <c r="J21" s="4">
        <v>123</v>
      </c>
      <c r="K21" s="4">
        <v>2109</v>
      </c>
      <c r="L21" s="4">
        <v>218</v>
      </c>
      <c r="M21" s="4">
        <v>41</v>
      </c>
      <c r="N21" s="4">
        <v>67</v>
      </c>
      <c r="O21" s="4">
        <v>0</v>
      </c>
      <c r="P21" s="4">
        <v>119</v>
      </c>
      <c r="Q21" s="4">
        <f t="shared" si="0"/>
        <v>3161</v>
      </c>
      <c r="R21" s="4">
        <v>46</v>
      </c>
      <c r="S21" s="4">
        <v>134</v>
      </c>
      <c r="T21" s="4">
        <v>5646</v>
      </c>
      <c r="U21" s="4">
        <v>38180</v>
      </c>
      <c r="W21" s="4"/>
    </row>
    <row r="22" spans="2:23" x14ac:dyDescent="0.2">
      <c r="B22" s="1">
        <v>2014</v>
      </c>
      <c r="C22" s="4">
        <v>133</v>
      </c>
      <c r="D22" s="4">
        <v>113</v>
      </c>
      <c r="E22" s="4">
        <v>11</v>
      </c>
      <c r="F22" s="4">
        <v>100</v>
      </c>
      <c r="G22" s="4">
        <v>67</v>
      </c>
      <c r="H22" s="4">
        <v>21</v>
      </c>
      <c r="I22" s="4">
        <v>35</v>
      </c>
      <c r="J22" s="4">
        <v>139</v>
      </c>
      <c r="K22" s="4">
        <v>2037</v>
      </c>
      <c r="L22" s="4">
        <v>214</v>
      </c>
      <c r="M22" s="4">
        <v>40</v>
      </c>
      <c r="N22" s="4">
        <v>68</v>
      </c>
      <c r="O22" s="4">
        <v>0</v>
      </c>
      <c r="P22" s="4">
        <v>112</v>
      </c>
      <c r="Q22" s="4">
        <f t="shared" si="0"/>
        <v>3090</v>
      </c>
      <c r="R22" s="4">
        <v>43</v>
      </c>
      <c r="S22" s="4">
        <v>137</v>
      </c>
      <c r="T22" s="4">
        <v>5548</v>
      </c>
      <c r="U22" s="4">
        <v>37772</v>
      </c>
      <c r="W22" s="4"/>
    </row>
    <row r="23" spans="2:23" x14ac:dyDescent="0.2">
      <c r="B23" s="1">
        <v>2015</v>
      </c>
      <c r="C23" s="4">
        <v>137</v>
      </c>
      <c r="D23" s="4">
        <v>111</v>
      </c>
      <c r="E23" s="4">
        <v>13</v>
      </c>
      <c r="F23" s="4">
        <v>105</v>
      </c>
      <c r="G23" s="4">
        <v>67</v>
      </c>
      <c r="H23" s="4">
        <v>21</v>
      </c>
      <c r="I23" s="4">
        <v>30</v>
      </c>
      <c r="J23" s="4">
        <v>136</v>
      </c>
      <c r="K23" s="4">
        <v>2056</v>
      </c>
      <c r="L23" s="4">
        <v>225</v>
      </c>
      <c r="M23" s="4">
        <v>37</v>
      </c>
      <c r="N23" s="4">
        <v>70</v>
      </c>
      <c r="O23" s="4">
        <v>0</v>
      </c>
      <c r="P23" s="4">
        <v>118</v>
      </c>
      <c r="Q23" s="4">
        <f t="shared" si="0"/>
        <v>3126</v>
      </c>
      <c r="R23" s="4">
        <v>43</v>
      </c>
      <c r="S23" s="4">
        <v>135</v>
      </c>
      <c r="T23" s="4">
        <v>5663</v>
      </c>
      <c r="U23" s="4">
        <v>37849</v>
      </c>
      <c r="W23" s="4"/>
    </row>
    <row r="24" spans="2:23" x14ac:dyDescent="0.2">
      <c r="B24" s="1">
        <v>2016</v>
      </c>
      <c r="C24" s="4">
        <v>150</v>
      </c>
      <c r="D24" s="4">
        <v>113</v>
      </c>
      <c r="E24" s="4">
        <v>12</v>
      </c>
      <c r="F24" s="4">
        <v>115</v>
      </c>
      <c r="G24" s="4">
        <v>83</v>
      </c>
      <c r="H24" s="4">
        <v>21</v>
      </c>
      <c r="I24" s="4">
        <v>30</v>
      </c>
      <c r="J24" s="4">
        <v>149</v>
      </c>
      <c r="K24" s="4">
        <v>2018</v>
      </c>
      <c r="L24" s="4">
        <v>242</v>
      </c>
      <c r="M24" s="4">
        <v>41</v>
      </c>
      <c r="N24" s="4">
        <v>77</v>
      </c>
      <c r="O24" s="4">
        <v>0</v>
      </c>
      <c r="P24" s="4">
        <v>111</v>
      </c>
      <c r="Q24" s="4">
        <f>SUM(C24:P24)</f>
        <v>3162</v>
      </c>
      <c r="R24" s="4">
        <v>56</v>
      </c>
      <c r="S24" s="4">
        <v>152</v>
      </c>
      <c r="T24" s="4">
        <v>5854</v>
      </c>
      <c r="U24" s="4">
        <v>39157</v>
      </c>
      <c r="W24" s="4"/>
    </row>
    <row r="25" spans="2:23" x14ac:dyDescent="0.2">
      <c r="B25" s="1">
        <v>2017</v>
      </c>
      <c r="C25" s="4">
        <v>154</v>
      </c>
      <c r="D25" s="4">
        <v>125</v>
      </c>
      <c r="E25" s="4">
        <v>14</v>
      </c>
      <c r="F25" s="4">
        <v>114</v>
      </c>
      <c r="G25" s="4">
        <v>80</v>
      </c>
      <c r="H25" s="4">
        <v>19</v>
      </c>
      <c r="I25" s="4">
        <v>28</v>
      </c>
      <c r="J25" s="4">
        <v>152</v>
      </c>
      <c r="K25" s="4">
        <v>2082</v>
      </c>
      <c r="L25" s="4">
        <v>250</v>
      </c>
      <c r="M25" s="4">
        <v>39</v>
      </c>
      <c r="N25" s="4">
        <v>75</v>
      </c>
      <c r="O25" s="4">
        <v>0</v>
      </c>
      <c r="P25" s="4">
        <v>122</v>
      </c>
      <c r="Q25" s="4">
        <f>SUM(C25:P25)</f>
        <v>3254</v>
      </c>
      <c r="R25" s="4">
        <v>55</v>
      </c>
      <c r="S25" s="4">
        <v>154</v>
      </c>
      <c r="T25" s="4">
        <v>5998</v>
      </c>
      <c r="U25" s="4">
        <v>39754</v>
      </c>
    </row>
    <row r="26" spans="2:23" ht="12" customHeight="1" x14ac:dyDescent="0.2">
      <c r="B26" s="1">
        <v>2018</v>
      </c>
      <c r="C26" s="4">
        <v>165</v>
      </c>
      <c r="D26" s="4">
        <v>124</v>
      </c>
      <c r="E26" s="4">
        <v>17</v>
      </c>
      <c r="F26" s="4">
        <v>143</v>
      </c>
      <c r="G26" s="4">
        <v>100</v>
      </c>
      <c r="H26" s="4">
        <v>25</v>
      </c>
      <c r="I26" s="4">
        <v>30</v>
      </c>
      <c r="J26" s="4">
        <v>155</v>
      </c>
      <c r="K26" s="4">
        <v>2098</v>
      </c>
      <c r="L26" s="4">
        <v>295</v>
      </c>
      <c r="M26" s="4">
        <v>44</v>
      </c>
      <c r="N26" s="4">
        <v>89</v>
      </c>
      <c r="O26" s="4">
        <v>0</v>
      </c>
      <c r="P26" s="4">
        <v>138</v>
      </c>
      <c r="Q26" s="4">
        <f>SUM(C26:P26)</f>
        <v>3423</v>
      </c>
      <c r="R26">
        <v>61</v>
      </c>
      <c r="S26" s="4">
        <v>165</v>
      </c>
      <c r="T26" s="4">
        <v>6234</v>
      </c>
      <c r="U26" s="4">
        <v>40247</v>
      </c>
    </row>
    <row r="27" spans="2:23" ht="12" customHeight="1" x14ac:dyDescent="0.2">
      <c r="B27" s="1">
        <v>2019</v>
      </c>
      <c r="C27" s="4">
        <v>166</v>
      </c>
      <c r="D27" s="4">
        <v>130</v>
      </c>
      <c r="E27" s="4">
        <v>17</v>
      </c>
      <c r="F27" s="4">
        <v>143</v>
      </c>
      <c r="G27" s="4">
        <v>107</v>
      </c>
      <c r="H27" s="4">
        <v>20</v>
      </c>
      <c r="I27" s="4">
        <v>36</v>
      </c>
      <c r="J27" s="4">
        <v>170</v>
      </c>
      <c r="K27" s="4">
        <v>2061</v>
      </c>
      <c r="L27" s="4">
        <v>293</v>
      </c>
      <c r="M27" s="4">
        <v>43</v>
      </c>
      <c r="N27" s="4">
        <v>99</v>
      </c>
      <c r="O27" s="4">
        <v>1</v>
      </c>
      <c r="P27" s="4">
        <v>146</v>
      </c>
      <c r="Q27" s="4">
        <v>3432</v>
      </c>
      <c r="R27">
        <v>60</v>
      </c>
      <c r="S27" s="4">
        <v>160</v>
      </c>
      <c r="T27" s="4">
        <v>6193</v>
      </c>
      <c r="U27" s="4">
        <v>39274</v>
      </c>
    </row>
    <row r="28" spans="2:23" x14ac:dyDescent="0.2">
      <c r="B28" s="1">
        <v>2020</v>
      </c>
      <c r="C28" s="4">
        <v>175</v>
      </c>
      <c r="D28" s="4">
        <v>136</v>
      </c>
      <c r="E28" s="4">
        <v>12</v>
      </c>
      <c r="F28" s="4">
        <v>151</v>
      </c>
      <c r="G28" s="4">
        <v>110</v>
      </c>
      <c r="H28" s="4">
        <v>23</v>
      </c>
      <c r="I28" s="4">
        <v>37</v>
      </c>
      <c r="J28" s="4">
        <v>167</v>
      </c>
      <c r="K28" s="4">
        <v>2094</v>
      </c>
      <c r="L28" s="4">
        <v>293</v>
      </c>
      <c r="M28" s="4">
        <v>48</v>
      </c>
      <c r="N28" s="4">
        <v>99</v>
      </c>
      <c r="O28" s="4" t="s">
        <v>42</v>
      </c>
      <c r="P28" s="4">
        <v>143</v>
      </c>
      <c r="Q28" s="4">
        <v>3488</v>
      </c>
      <c r="R28" s="4">
        <v>55</v>
      </c>
      <c r="S28" s="4">
        <v>174</v>
      </c>
      <c r="T28" s="4">
        <v>6356</v>
      </c>
      <c r="U28" s="4">
        <v>40085</v>
      </c>
    </row>
    <row r="29" spans="2:23" x14ac:dyDescent="0.2">
      <c r="B29" s="1">
        <v>2021</v>
      </c>
      <c r="C29" s="4">
        <v>151</v>
      </c>
      <c r="D29" s="4">
        <v>116</v>
      </c>
      <c r="E29" s="4">
        <v>11</v>
      </c>
      <c r="F29" s="4">
        <v>130</v>
      </c>
      <c r="G29" s="4">
        <v>90</v>
      </c>
      <c r="H29" s="4">
        <v>23</v>
      </c>
      <c r="I29" s="4">
        <v>34</v>
      </c>
      <c r="J29" s="4">
        <v>146</v>
      </c>
      <c r="K29" s="4">
        <v>1785</v>
      </c>
      <c r="L29" s="4">
        <v>238</v>
      </c>
      <c r="M29" s="4">
        <v>36</v>
      </c>
      <c r="N29" s="4">
        <v>66</v>
      </c>
      <c r="O29" s="4" t="s">
        <v>42</v>
      </c>
      <c r="P29" s="4">
        <v>110</v>
      </c>
      <c r="Q29" s="4">
        <v>2936</v>
      </c>
      <c r="R29" s="4">
        <v>49</v>
      </c>
      <c r="S29" s="4">
        <v>157</v>
      </c>
      <c r="T29" s="4">
        <v>5390</v>
      </c>
      <c r="U29" s="4">
        <v>35312</v>
      </c>
      <c r="V29" s="18"/>
    </row>
    <row r="30" spans="2:23" x14ac:dyDescent="0.2">
      <c r="C30" s="4"/>
      <c r="D30" s="4"/>
      <c r="E30" s="4"/>
      <c r="F30" s="4"/>
      <c r="G30" s="4"/>
      <c r="H30" s="4"/>
      <c r="I30" s="4"/>
      <c r="J30" s="4"/>
      <c r="K30" s="35"/>
      <c r="L30" s="4"/>
      <c r="M30" s="4"/>
      <c r="N30" s="4"/>
      <c r="O30" s="4"/>
      <c r="P30" s="4"/>
      <c r="Q30" s="35"/>
      <c r="R30" s="4"/>
      <c r="S30" s="4"/>
      <c r="T30" s="35"/>
      <c r="U30" s="35"/>
      <c r="V30" s="18"/>
    </row>
    <row r="31" spans="2:23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3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x14ac:dyDescent="0.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x14ac:dyDescent="0.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 x14ac:dyDescent="0.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3:21" x14ac:dyDescent="0.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3:2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3:21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3:21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3:21" x14ac:dyDescent="0.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</sheetData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P39" sqref="P39"/>
    </sheetView>
  </sheetViews>
  <sheetFormatPr baseColWidth="10" defaultColWidth="11.42578125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48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123</v>
      </c>
      <c r="D6" s="4">
        <v>158</v>
      </c>
      <c r="E6" s="4">
        <v>16</v>
      </c>
      <c r="F6" s="4">
        <v>239</v>
      </c>
      <c r="G6" s="4">
        <v>96</v>
      </c>
      <c r="H6" s="4">
        <v>31</v>
      </c>
      <c r="I6" s="4">
        <v>18</v>
      </c>
      <c r="J6" s="4">
        <v>462</v>
      </c>
      <c r="K6" s="4">
        <v>2244</v>
      </c>
      <c r="L6" s="4">
        <v>412</v>
      </c>
      <c r="M6" s="4">
        <v>65</v>
      </c>
      <c r="N6" s="4">
        <v>161</v>
      </c>
      <c r="O6" s="4">
        <v>6</v>
      </c>
      <c r="P6" s="4">
        <v>182</v>
      </c>
      <c r="Q6" s="4">
        <f>SUM(C6:P6)</f>
        <v>4213</v>
      </c>
      <c r="R6" s="10">
        <v>59</v>
      </c>
      <c r="S6" s="10">
        <v>155</v>
      </c>
      <c r="T6" s="4">
        <v>7865</v>
      </c>
      <c r="U6" s="4">
        <v>38220</v>
      </c>
    </row>
    <row r="7" spans="1:21" x14ac:dyDescent="0.2">
      <c r="B7" s="1">
        <v>2001</v>
      </c>
      <c r="C7" s="4">
        <v>175</v>
      </c>
      <c r="D7" s="4">
        <v>167</v>
      </c>
      <c r="E7" s="4">
        <v>20</v>
      </c>
      <c r="F7" s="4">
        <v>335</v>
      </c>
      <c r="G7" s="4">
        <v>101</v>
      </c>
      <c r="H7" s="4">
        <v>42</v>
      </c>
      <c r="I7" s="4">
        <v>24</v>
      </c>
      <c r="J7" s="4">
        <v>532</v>
      </c>
      <c r="K7" s="4">
        <v>2112</v>
      </c>
      <c r="L7" s="4">
        <v>577</v>
      </c>
      <c r="M7" s="4">
        <v>59</v>
      </c>
      <c r="N7" s="4">
        <v>195</v>
      </c>
      <c r="O7" s="4">
        <v>7</v>
      </c>
      <c r="P7" s="4">
        <v>281</v>
      </c>
      <c r="Q7" s="4">
        <f t="shared" ref="Q7:Q14" si="0">SUM(C7:P7)</f>
        <v>4627</v>
      </c>
      <c r="R7" s="10">
        <v>57</v>
      </c>
      <c r="S7" s="10">
        <v>157</v>
      </c>
      <c r="T7" s="4">
        <v>8945</v>
      </c>
      <c r="U7" s="4">
        <v>41508</v>
      </c>
    </row>
    <row r="8" spans="1:21" x14ac:dyDescent="0.2">
      <c r="B8" s="1">
        <v>2002</v>
      </c>
      <c r="C8" s="4">
        <v>158</v>
      </c>
      <c r="D8" s="4">
        <v>195</v>
      </c>
      <c r="E8" s="4">
        <v>18</v>
      </c>
      <c r="F8" s="4">
        <v>265</v>
      </c>
      <c r="G8" s="4">
        <v>93</v>
      </c>
      <c r="H8" s="4">
        <v>40</v>
      </c>
      <c r="I8" s="4">
        <v>27</v>
      </c>
      <c r="J8" s="4">
        <v>523</v>
      </c>
      <c r="K8" s="4">
        <v>2263</v>
      </c>
      <c r="L8" s="4">
        <v>490</v>
      </c>
      <c r="M8" s="4">
        <v>61</v>
      </c>
      <c r="N8" s="4">
        <v>172</v>
      </c>
      <c r="O8" s="4">
        <v>8</v>
      </c>
      <c r="P8" s="4">
        <v>229</v>
      </c>
      <c r="Q8" s="4">
        <f t="shared" si="0"/>
        <v>4542</v>
      </c>
      <c r="R8" s="10">
        <v>63</v>
      </c>
      <c r="S8" s="10">
        <v>176</v>
      </c>
      <c r="T8" s="4">
        <v>8333</v>
      </c>
      <c r="U8" s="4">
        <v>38060</v>
      </c>
    </row>
    <row r="9" spans="1:21" x14ac:dyDescent="0.2">
      <c r="B9" s="1">
        <v>2003</v>
      </c>
      <c r="C9" s="4">
        <v>191</v>
      </c>
      <c r="D9" s="4">
        <v>243</v>
      </c>
      <c r="E9" s="4">
        <v>28</v>
      </c>
      <c r="F9" s="4">
        <v>330</v>
      </c>
      <c r="G9" s="4">
        <v>126</v>
      </c>
      <c r="H9" s="4">
        <v>42</v>
      </c>
      <c r="I9" s="4">
        <v>34</v>
      </c>
      <c r="J9" s="4">
        <v>602</v>
      </c>
      <c r="K9" s="4">
        <v>2548</v>
      </c>
      <c r="L9" s="4">
        <v>584</v>
      </c>
      <c r="M9" s="4">
        <v>63</v>
      </c>
      <c r="N9" s="4">
        <v>206</v>
      </c>
      <c r="O9" s="4">
        <v>6</v>
      </c>
      <c r="P9" s="4">
        <v>286</v>
      </c>
      <c r="Q9" s="4">
        <f t="shared" si="0"/>
        <v>5289</v>
      </c>
      <c r="R9" s="10">
        <v>76</v>
      </c>
      <c r="S9" s="10">
        <v>215</v>
      </c>
      <c r="T9" s="4">
        <v>9776</v>
      </c>
      <c r="U9" s="4">
        <v>43942</v>
      </c>
    </row>
    <row r="10" spans="1:21" x14ac:dyDescent="0.2">
      <c r="B10" s="1">
        <v>2004</v>
      </c>
      <c r="C10" s="4">
        <v>192</v>
      </c>
      <c r="D10" s="4">
        <v>242</v>
      </c>
      <c r="E10" s="4">
        <v>20</v>
      </c>
      <c r="F10" s="4">
        <v>313</v>
      </c>
      <c r="G10" s="4">
        <v>131</v>
      </c>
      <c r="H10" s="4">
        <v>44</v>
      </c>
      <c r="I10" s="4">
        <v>33</v>
      </c>
      <c r="J10" s="4">
        <v>573</v>
      </c>
      <c r="K10" s="4">
        <v>2449</v>
      </c>
      <c r="L10" s="4">
        <v>570</v>
      </c>
      <c r="M10" s="4">
        <v>67</v>
      </c>
      <c r="N10" s="4">
        <v>189</v>
      </c>
      <c r="O10" s="4">
        <v>6</v>
      </c>
      <c r="P10" s="4">
        <v>300</v>
      </c>
      <c r="Q10" s="4">
        <f t="shared" si="0"/>
        <v>5129</v>
      </c>
      <c r="R10" s="10">
        <v>74</v>
      </c>
      <c r="S10" s="10">
        <v>214</v>
      </c>
      <c r="T10" s="4">
        <v>9370</v>
      </c>
      <c r="U10" s="4">
        <v>41528</v>
      </c>
    </row>
    <row r="11" spans="1:21" x14ac:dyDescent="0.2">
      <c r="B11" s="1">
        <v>2005</v>
      </c>
      <c r="C11" s="4">
        <v>260</v>
      </c>
      <c r="D11" s="4">
        <v>326</v>
      </c>
      <c r="E11" s="4">
        <v>31</v>
      </c>
      <c r="F11" s="4">
        <v>411</v>
      </c>
      <c r="G11" s="4">
        <v>183</v>
      </c>
      <c r="H11" s="4">
        <v>50</v>
      </c>
      <c r="I11" s="4">
        <v>44</v>
      </c>
      <c r="J11" s="4">
        <v>732</v>
      </c>
      <c r="K11" s="4">
        <v>3063</v>
      </c>
      <c r="L11" s="4">
        <v>756</v>
      </c>
      <c r="M11" s="4">
        <v>90</v>
      </c>
      <c r="N11" s="4">
        <v>249</v>
      </c>
      <c r="O11" s="4">
        <v>6</v>
      </c>
      <c r="P11" s="4">
        <v>382</v>
      </c>
      <c r="Q11" s="4">
        <f t="shared" si="0"/>
        <v>6583</v>
      </c>
      <c r="R11" s="10">
        <v>112</v>
      </c>
      <c r="S11" s="10">
        <v>281</v>
      </c>
      <c r="T11" s="4">
        <v>12475</v>
      </c>
      <c r="U11" s="4">
        <v>54244</v>
      </c>
    </row>
    <row r="12" spans="1:21" x14ac:dyDescent="0.2">
      <c r="B12" s="1">
        <v>2006</v>
      </c>
      <c r="C12" s="4">
        <v>263</v>
      </c>
      <c r="D12" s="4">
        <v>389</v>
      </c>
      <c r="E12" s="4">
        <v>31</v>
      </c>
      <c r="F12" s="4">
        <v>477</v>
      </c>
      <c r="G12" s="4">
        <v>231</v>
      </c>
      <c r="H12" s="4">
        <v>61</v>
      </c>
      <c r="I12" s="4">
        <v>46</v>
      </c>
      <c r="J12" s="4">
        <v>773</v>
      </c>
      <c r="K12" s="4">
        <v>3515</v>
      </c>
      <c r="L12" s="4">
        <v>828</v>
      </c>
      <c r="M12" s="4">
        <v>115</v>
      </c>
      <c r="N12" s="4">
        <v>259</v>
      </c>
      <c r="O12" s="4">
        <v>6</v>
      </c>
      <c r="P12" s="4">
        <v>441</v>
      </c>
      <c r="Q12" s="4">
        <f t="shared" si="0"/>
        <v>7435</v>
      </c>
      <c r="R12" s="10">
        <v>138</v>
      </c>
      <c r="S12" s="10">
        <v>327</v>
      </c>
      <c r="T12" s="4">
        <v>14417</v>
      </c>
      <c r="U12" s="4">
        <v>60317</v>
      </c>
    </row>
    <row r="13" spans="1:21" x14ac:dyDescent="0.2">
      <c r="B13" s="1">
        <v>2007</v>
      </c>
      <c r="C13" s="4">
        <v>300</v>
      </c>
      <c r="D13" s="4">
        <v>390</v>
      </c>
      <c r="E13" s="4">
        <v>36</v>
      </c>
      <c r="F13" s="4">
        <v>500</v>
      </c>
      <c r="G13" s="4">
        <v>233</v>
      </c>
      <c r="H13" s="4">
        <v>67</v>
      </c>
      <c r="I13" s="4">
        <v>50</v>
      </c>
      <c r="J13" s="4">
        <v>797</v>
      </c>
      <c r="K13" s="4">
        <v>3755</v>
      </c>
      <c r="L13" s="4">
        <v>820</v>
      </c>
      <c r="M13" s="4">
        <v>116</v>
      </c>
      <c r="N13" s="4">
        <v>265</v>
      </c>
      <c r="O13" s="4">
        <v>6</v>
      </c>
      <c r="P13" s="4">
        <v>463</v>
      </c>
      <c r="Q13" s="4">
        <f t="shared" si="0"/>
        <v>7798</v>
      </c>
      <c r="R13" s="10">
        <v>135</v>
      </c>
      <c r="S13" s="10">
        <v>346</v>
      </c>
      <c r="T13" s="4">
        <v>14669</v>
      </c>
      <c r="U13" s="4">
        <v>63771</v>
      </c>
    </row>
    <row r="14" spans="1:21" x14ac:dyDescent="0.2">
      <c r="B14" s="1">
        <v>2008</v>
      </c>
      <c r="C14" s="4">
        <v>294</v>
      </c>
      <c r="D14" s="4">
        <v>396</v>
      </c>
      <c r="E14" s="4">
        <v>45</v>
      </c>
      <c r="F14" s="4">
        <v>497</v>
      </c>
      <c r="G14" s="4">
        <v>242</v>
      </c>
      <c r="H14" s="4">
        <v>71</v>
      </c>
      <c r="I14" s="4">
        <v>51</v>
      </c>
      <c r="J14" s="4">
        <v>759</v>
      </c>
      <c r="K14" s="4">
        <v>3712</v>
      </c>
      <c r="L14" s="4">
        <v>827</v>
      </c>
      <c r="M14" s="4">
        <v>125</v>
      </c>
      <c r="N14" s="4">
        <v>258</v>
      </c>
      <c r="O14" s="4">
        <v>7</v>
      </c>
      <c r="P14" s="4">
        <v>453</v>
      </c>
      <c r="Q14" s="4">
        <f t="shared" si="0"/>
        <v>7737</v>
      </c>
      <c r="R14" s="10">
        <v>139</v>
      </c>
      <c r="S14" s="10">
        <v>337</v>
      </c>
      <c r="T14" s="4">
        <v>14614</v>
      </c>
      <c r="U14" s="4">
        <v>65396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279</v>
      </c>
      <c r="D17" s="4">
        <v>323</v>
      </c>
      <c r="E17" s="4">
        <v>36</v>
      </c>
      <c r="F17" s="4">
        <v>602</v>
      </c>
      <c r="G17" s="4">
        <v>234</v>
      </c>
      <c r="H17" s="4">
        <v>57</v>
      </c>
      <c r="I17" s="4">
        <v>46</v>
      </c>
      <c r="J17" s="4">
        <v>891</v>
      </c>
      <c r="K17" s="4">
        <v>4208</v>
      </c>
      <c r="L17" s="4">
        <v>837</v>
      </c>
      <c r="M17" s="4">
        <v>100</v>
      </c>
      <c r="N17" s="4">
        <v>272</v>
      </c>
      <c r="O17" s="4">
        <v>7</v>
      </c>
      <c r="P17" s="4">
        <v>438</v>
      </c>
      <c r="Q17" s="4">
        <f>SUM(C17:P17)</f>
        <v>8330</v>
      </c>
      <c r="R17" s="10">
        <v>117</v>
      </c>
      <c r="S17" s="10">
        <v>282</v>
      </c>
      <c r="T17" s="4">
        <v>15774</v>
      </c>
      <c r="U17" s="4">
        <v>66708</v>
      </c>
      <c r="W17" s="4"/>
    </row>
    <row r="18" spans="2:23" x14ac:dyDescent="0.2">
      <c r="B18" s="1">
        <v>2010</v>
      </c>
      <c r="C18" s="4">
        <v>243</v>
      </c>
      <c r="D18" s="4">
        <v>283</v>
      </c>
      <c r="E18" s="4">
        <v>30</v>
      </c>
      <c r="F18" s="4">
        <v>499</v>
      </c>
      <c r="G18" s="4">
        <v>191</v>
      </c>
      <c r="H18" s="4">
        <v>50</v>
      </c>
      <c r="I18" s="4">
        <v>34</v>
      </c>
      <c r="J18" s="4">
        <v>714</v>
      </c>
      <c r="K18" s="4">
        <v>3801</v>
      </c>
      <c r="L18" s="4">
        <v>710</v>
      </c>
      <c r="M18" s="4">
        <v>94</v>
      </c>
      <c r="N18" s="4">
        <v>236</v>
      </c>
      <c r="O18" s="4">
        <v>2</v>
      </c>
      <c r="P18" s="4">
        <v>379</v>
      </c>
      <c r="Q18" s="4">
        <f t="shared" ref="Q18:Q26" si="1">SUM(C18:P18)</f>
        <v>7266</v>
      </c>
      <c r="R18" s="4">
        <v>93</v>
      </c>
      <c r="S18" s="4">
        <v>242</v>
      </c>
      <c r="T18" s="4">
        <v>13771</v>
      </c>
      <c r="U18" s="4">
        <v>58125</v>
      </c>
      <c r="W18" s="4"/>
    </row>
    <row r="19" spans="2:23" x14ac:dyDescent="0.2">
      <c r="B19" s="1">
        <v>2011</v>
      </c>
      <c r="C19" s="4">
        <v>238</v>
      </c>
      <c r="D19" s="4">
        <v>252</v>
      </c>
      <c r="E19" s="4">
        <v>25</v>
      </c>
      <c r="F19" s="4">
        <v>460</v>
      </c>
      <c r="G19" s="4">
        <v>170</v>
      </c>
      <c r="H19" s="4">
        <v>49</v>
      </c>
      <c r="I19" s="4">
        <v>32</v>
      </c>
      <c r="J19" s="4">
        <v>662</v>
      </c>
      <c r="K19" s="4">
        <v>3617</v>
      </c>
      <c r="L19" s="4">
        <v>660</v>
      </c>
      <c r="M19" s="4">
        <v>91</v>
      </c>
      <c r="N19" s="4">
        <v>240</v>
      </c>
      <c r="O19" s="4">
        <v>1</v>
      </c>
      <c r="P19" s="4">
        <v>351</v>
      </c>
      <c r="Q19" s="4">
        <f t="shared" si="1"/>
        <v>6848</v>
      </c>
      <c r="R19" s="4">
        <v>76</v>
      </c>
      <c r="S19" s="4">
        <v>246</v>
      </c>
      <c r="T19" s="4">
        <v>13009</v>
      </c>
      <c r="U19" s="4">
        <v>55262</v>
      </c>
      <c r="W19" s="4"/>
    </row>
    <row r="20" spans="2:23" x14ac:dyDescent="0.2">
      <c r="B20" s="1">
        <v>2012</v>
      </c>
      <c r="C20" s="4">
        <v>223</v>
      </c>
      <c r="D20" s="4">
        <v>250</v>
      </c>
      <c r="E20" s="4">
        <v>26</v>
      </c>
      <c r="F20" s="4">
        <v>421</v>
      </c>
      <c r="G20" s="4">
        <v>167</v>
      </c>
      <c r="H20" s="4">
        <v>42</v>
      </c>
      <c r="I20" s="4">
        <v>25</v>
      </c>
      <c r="J20" s="4">
        <v>624</v>
      </c>
      <c r="K20" s="4">
        <v>3504</v>
      </c>
      <c r="L20" s="4">
        <v>621</v>
      </c>
      <c r="M20" s="4">
        <v>76</v>
      </c>
      <c r="N20" s="4">
        <v>248</v>
      </c>
      <c r="O20" s="4">
        <v>2</v>
      </c>
      <c r="P20" s="4">
        <v>361</v>
      </c>
      <c r="Q20" s="4">
        <f t="shared" si="1"/>
        <v>6590</v>
      </c>
      <c r="R20" s="4">
        <v>78</v>
      </c>
      <c r="S20" s="4">
        <v>227</v>
      </c>
      <c r="T20" s="4">
        <v>12454</v>
      </c>
      <c r="U20" s="4">
        <v>52243</v>
      </c>
      <c r="W20" s="4"/>
    </row>
    <row r="21" spans="2:23" x14ac:dyDescent="0.2">
      <c r="B21" s="1">
        <v>2013</v>
      </c>
      <c r="C21" s="4">
        <v>245</v>
      </c>
      <c r="D21" s="4">
        <v>256</v>
      </c>
      <c r="E21" s="4">
        <v>25</v>
      </c>
      <c r="F21" s="4">
        <v>436</v>
      </c>
      <c r="G21" s="4">
        <v>152</v>
      </c>
      <c r="H21" s="4">
        <v>33</v>
      </c>
      <c r="I21" s="4">
        <v>25</v>
      </c>
      <c r="J21" s="4">
        <v>631</v>
      </c>
      <c r="K21" s="4">
        <v>3484</v>
      </c>
      <c r="L21" s="4">
        <v>685</v>
      </c>
      <c r="M21" s="4">
        <v>76</v>
      </c>
      <c r="N21" s="4">
        <v>232</v>
      </c>
      <c r="O21" s="4">
        <v>2</v>
      </c>
      <c r="P21" s="4">
        <v>355</v>
      </c>
      <c r="Q21" s="4">
        <f t="shared" si="1"/>
        <v>6637</v>
      </c>
      <c r="R21" s="4">
        <v>89</v>
      </c>
      <c r="S21" s="4">
        <v>226</v>
      </c>
      <c r="T21" s="4">
        <v>12604</v>
      </c>
      <c r="U21" s="4">
        <v>52071</v>
      </c>
      <c r="W21" s="4"/>
    </row>
    <row r="22" spans="2:23" x14ac:dyDescent="0.2">
      <c r="B22" s="1">
        <v>2014</v>
      </c>
      <c r="C22" s="4">
        <v>267</v>
      </c>
      <c r="D22" s="4">
        <v>262</v>
      </c>
      <c r="E22" s="4">
        <v>25</v>
      </c>
      <c r="F22" s="4">
        <v>451</v>
      </c>
      <c r="G22" s="4">
        <v>157</v>
      </c>
      <c r="H22" s="4">
        <v>30</v>
      </c>
      <c r="I22" s="4">
        <v>28</v>
      </c>
      <c r="J22" s="4">
        <v>599</v>
      </c>
      <c r="K22" s="4">
        <v>3424</v>
      </c>
      <c r="L22" s="4">
        <v>692</v>
      </c>
      <c r="M22" s="4">
        <v>69</v>
      </c>
      <c r="N22" s="4">
        <v>233</v>
      </c>
      <c r="O22" s="4">
        <v>3</v>
      </c>
      <c r="P22" s="4">
        <v>361</v>
      </c>
      <c r="Q22" s="4">
        <f t="shared" si="1"/>
        <v>6601</v>
      </c>
      <c r="R22" s="4">
        <v>79</v>
      </c>
      <c r="S22" s="4">
        <v>214</v>
      </c>
      <c r="T22" s="4">
        <v>12593</v>
      </c>
      <c r="U22" s="4">
        <v>50305</v>
      </c>
      <c r="W22" s="4"/>
    </row>
    <row r="23" spans="2:23" x14ac:dyDescent="0.2">
      <c r="B23" s="1">
        <v>2015</v>
      </c>
      <c r="C23" s="4">
        <v>236</v>
      </c>
      <c r="D23" s="4">
        <v>225</v>
      </c>
      <c r="E23" s="4">
        <v>26</v>
      </c>
      <c r="F23" s="4">
        <v>396</v>
      </c>
      <c r="G23" s="4">
        <v>144</v>
      </c>
      <c r="H23" s="4">
        <v>26</v>
      </c>
      <c r="I23" s="4">
        <v>27</v>
      </c>
      <c r="J23" s="4">
        <v>563</v>
      </c>
      <c r="K23" s="4">
        <v>3130</v>
      </c>
      <c r="L23" s="4">
        <v>622</v>
      </c>
      <c r="M23" s="4">
        <v>58</v>
      </c>
      <c r="N23" s="4">
        <v>218</v>
      </c>
      <c r="O23" s="4">
        <v>2</v>
      </c>
      <c r="P23" s="4">
        <v>340</v>
      </c>
      <c r="Q23" s="4">
        <f t="shared" si="1"/>
        <v>6013</v>
      </c>
      <c r="R23" s="4">
        <v>76</v>
      </c>
      <c r="S23" s="4">
        <v>199</v>
      </c>
      <c r="T23" s="4">
        <v>11680</v>
      </c>
      <c r="U23" s="4">
        <v>46408</v>
      </c>
      <c r="W23" s="4"/>
    </row>
    <row r="24" spans="2:23" x14ac:dyDescent="0.2">
      <c r="B24" s="1">
        <v>2016</v>
      </c>
      <c r="C24" s="4">
        <v>302</v>
      </c>
      <c r="D24" s="4">
        <v>293</v>
      </c>
      <c r="E24" s="4">
        <v>27</v>
      </c>
      <c r="F24" s="4">
        <v>437</v>
      </c>
      <c r="G24" s="4">
        <v>209</v>
      </c>
      <c r="H24" s="4">
        <v>33</v>
      </c>
      <c r="I24" s="4">
        <v>26</v>
      </c>
      <c r="J24" s="4">
        <v>613</v>
      </c>
      <c r="K24" s="4">
        <v>3321</v>
      </c>
      <c r="L24" s="4">
        <v>833</v>
      </c>
      <c r="M24" s="4">
        <v>83</v>
      </c>
      <c r="N24" s="4">
        <v>243</v>
      </c>
      <c r="O24" s="4">
        <v>6</v>
      </c>
      <c r="P24" s="4">
        <v>384</v>
      </c>
      <c r="Q24" s="4">
        <f t="shared" si="1"/>
        <v>6810</v>
      </c>
      <c r="R24" s="4">
        <v>93</v>
      </c>
      <c r="S24" s="4">
        <v>292</v>
      </c>
      <c r="T24" s="4">
        <v>13392</v>
      </c>
      <c r="U24" s="4">
        <v>50284</v>
      </c>
      <c r="W24" s="4"/>
    </row>
    <row r="25" spans="2:23" x14ac:dyDescent="0.2">
      <c r="B25" s="1">
        <v>2017</v>
      </c>
      <c r="C25" s="4">
        <v>346</v>
      </c>
      <c r="D25" s="4">
        <v>293</v>
      </c>
      <c r="E25" s="4">
        <v>30</v>
      </c>
      <c r="F25" s="4">
        <v>490</v>
      </c>
      <c r="G25" s="4">
        <v>179</v>
      </c>
      <c r="H25" s="4">
        <v>33</v>
      </c>
      <c r="I25" s="4">
        <v>30</v>
      </c>
      <c r="J25" s="4">
        <v>696</v>
      </c>
      <c r="K25" s="4">
        <v>3676</v>
      </c>
      <c r="L25" s="4">
        <v>867</v>
      </c>
      <c r="M25" s="4">
        <v>76</v>
      </c>
      <c r="N25" s="4">
        <v>273</v>
      </c>
      <c r="O25" s="4">
        <v>5</v>
      </c>
      <c r="P25" s="4">
        <v>415</v>
      </c>
      <c r="Q25" s="4">
        <f t="shared" si="1"/>
        <v>7409</v>
      </c>
      <c r="R25" s="4">
        <v>86</v>
      </c>
      <c r="S25" s="4">
        <v>288</v>
      </c>
      <c r="T25" s="4">
        <v>14166</v>
      </c>
      <c r="U25" s="4">
        <v>55495</v>
      </c>
      <c r="W25" s="4"/>
    </row>
    <row r="26" spans="2:23" x14ac:dyDescent="0.2">
      <c r="B26" s="1">
        <v>2018</v>
      </c>
      <c r="C26" s="4">
        <v>365</v>
      </c>
      <c r="D26" s="4">
        <v>330</v>
      </c>
      <c r="E26" s="4">
        <v>36</v>
      </c>
      <c r="F26" s="4">
        <v>572</v>
      </c>
      <c r="G26" s="4">
        <v>232</v>
      </c>
      <c r="H26" s="4">
        <v>39</v>
      </c>
      <c r="I26" s="4">
        <v>31</v>
      </c>
      <c r="J26" s="4">
        <v>814</v>
      </c>
      <c r="K26" s="4">
        <v>4201</v>
      </c>
      <c r="L26" s="4">
        <v>1087</v>
      </c>
      <c r="M26" s="4">
        <v>92</v>
      </c>
      <c r="N26" s="4">
        <v>300</v>
      </c>
      <c r="O26" s="4">
        <v>5</v>
      </c>
      <c r="P26" s="4">
        <v>468</v>
      </c>
      <c r="Q26" s="4">
        <f t="shared" si="1"/>
        <v>8572</v>
      </c>
      <c r="R26" s="4">
        <v>99</v>
      </c>
      <c r="S26" s="4">
        <v>311</v>
      </c>
      <c r="T26" s="4">
        <v>16565</v>
      </c>
      <c r="U26" s="4">
        <v>60945</v>
      </c>
    </row>
    <row r="27" spans="2:23" x14ac:dyDescent="0.2">
      <c r="B27" s="1">
        <v>2019</v>
      </c>
      <c r="C27" s="4">
        <v>417</v>
      </c>
      <c r="D27" s="4">
        <v>364</v>
      </c>
      <c r="E27" s="4">
        <v>40</v>
      </c>
      <c r="F27" s="4">
        <v>684</v>
      </c>
      <c r="G27" s="4">
        <v>253</v>
      </c>
      <c r="H27" s="4">
        <v>54</v>
      </c>
      <c r="I27" s="4">
        <v>33</v>
      </c>
      <c r="J27" s="4">
        <v>918</v>
      </c>
      <c r="K27" s="4">
        <v>4437</v>
      </c>
      <c r="L27" s="4">
        <v>1255</v>
      </c>
      <c r="M27" s="4">
        <v>92</v>
      </c>
      <c r="N27" s="4">
        <v>336</v>
      </c>
      <c r="O27" s="4">
        <v>4</v>
      </c>
      <c r="P27" s="4">
        <v>524</v>
      </c>
      <c r="Q27" s="4">
        <v>9411</v>
      </c>
      <c r="R27" s="4">
        <v>113</v>
      </c>
      <c r="S27" s="4">
        <v>352</v>
      </c>
      <c r="T27" s="4">
        <v>18365</v>
      </c>
      <c r="U27" s="4">
        <v>64650</v>
      </c>
    </row>
    <row r="28" spans="2:23" x14ac:dyDescent="0.2">
      <c r="B28" s="1">
        <v>2020</v>
      </c>
      <c r="C28">
        <v>417</v>
      </c>
      <c r="D28">
        <v>343</v>
      </c>
      <c r="E28">
        <v>40</v>
      </c>
      <c r="F28">
        <v>683</v>
      </c>
      <c r="G28">
        <v>243</v>
      </c>
      <c r="H28">
        <v>51</v>
      </c>
      <c r="I28">
        <v>39</v>
      </c>
      <c r="J28">
        <v>913</v>
      </c>
      <c r="K28">
        <v>4399</v>
      </c>
      <c r="L28">
        <v>1310</v>
      </c>
      <c r="M28">
        <v>94</v>
      </c>
      <c r="N28">
        <v>299</v>
      </c>
      <c r="O28">
        <v>5</v>
      </c>
      <c r="P28">
        <v>509</v>
      </c>
      <c r="Q28">
        <v>9345</v>
      </c>
      <c r="R28">
        <v>129</v>
      </c>
      <c r="S28">
        <v>349</v>
      </c>
      <c r="T28">
        <v>18340</v>
      </c>
      <c r="U28">
        <v>64428</v>
      </c>
    </row>
    <row r="29" spans="2:23" x14ac:dyDescent="0.2">
      <c r="B29" s="1">
        <v>2021</v>
      </c>
      <c r="C29">
        <v>397</v>
      </c>
      <c r="D29">
        <v>392</v>
      </c>
      <c r="E29">
        <v>31</v>
      </c>
      <c r="F29">
        <v>643</v>
      </c>
      <c r="G29">
        <v>258</v>
      </c>
      <c r="H29">
        <v>44</v>
      </c>
      <c r="I29">
        <v>37</v>
      </c>
      <c r="J29">
        <v>797</v>
      </c>
      <c r="K29">
        <v>4345</v>
      </c>
      <c r="L29">
        <v>1270</v>
      </c>
      <c r="M29">
        <v>98</v>
      </c>
      <c r="N29">
        <v>308</v>
      </c>
      <c r="O29">
        <v>1</v>
      </c>
      <c r="P29">
        <v>471</v>
      </c>
      <c r="Q29">
        <v>9092</v>
      </c>
      <c r="R29">
        <v>118</v>
      </c>
      <c r="S29">
        <v>370</v>
      </c>
      <c r="T29">
        <v>17685</v>
      </c>
      <c r="U29">
        <v>63123</v>
      </c>
    </row>
    <row r="37" spans="3:20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3:20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3:20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0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0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pane xSplit="2" ySplit="5" topLeftCell="C12" activePane="bottomRight" state="frozen"/>
      <selection pane="topRight" activeCell="U24" sqref="U24"/>
      <selection pane="bottomLeft" activeCell="U24" sqref="U24"/>
      <selection pane="bottomRight" activeCell="U31" sqref="U31"/>
    </sheetView>
  </sheetViews>
  <sheetFormatPr baseColWidth="10" defaultColWidth="11.42578125" defaultRowHeight="12.75" x14ac:dyDescent="0.2"/>
  <cols>
    <col min="1" max="1" width="33.28515625" customWidth="1"/>
    <col min="3" max="20" width="11.5703125" bestFit="1" customWidth="1"/>
    <col min="21" max="21" width="12.5703125" bestFit="1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21" ht="76.5" x14ac:dyDescent="0.2">
      <c r="A1" s="8" t="s">
        <v>49</v>
      </c>
      <c r="B1" s="1"/>
      <c r="C1" t="str">
        <f>UPPER(B1)</f>
        <v/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362</v>
      </c>
      <c r="D6" s="4">
        <v>312</v>
      </c>
      <c r="E6" s="4">
        <v>44</v>
      </c>
      <c r="F6" s="4">
        <v>905</v>
      </c>
      <c r="G6" s="4">
        <v>245</v>
      </c>
      <c r="H6" s="4">
        <v>48</v>
      </c>
      <c r="I6" s="4">
        <v>57</v>
      </c>
      <c r="J6" s="4">
        <v>1708</v>
      </c>
      <c r="K6" s="4">
        <v>12015</v>
      </c>
      <c r="L6" s="4">
        <v>946</v>
      </c>
      <c r="M6" s="4">
        <v>119</v>
      </c>
      <c r="N6" s="4">
        <v>363</v>
      </c>
      <c r="O6" s="4">
        <v>7</v>
      </c>
      <c r="P6" s="4">
        <v>1331</v>
      </c>
      <c r="Q6" s="4">
        <f>SUM(C6:P6)</f>
        <v>18462</v>
      </c>
      <c r="R6" s="4">
        <v>277</v>
      </c>
      <c r="S6" s="4">
        <v>312</v>
      </c>
      <c r="T6" s="4">
        <v>30037</v>
      </c>
      <c r="U6" s="4">
        <v>164763</v>
      </c>
    </row>
    <row r="7" spans="1:21" x14ac:dyDescent="0.2">
      <c r="B7" s="1">
        <v>2001</v>
      </c>
      <c r="C7" s="4">
        <v>345</v>
      </c>
      <c r="D7" s="4">
        <v>319</v>
      </c>
      <c r="E7" s="4">
        <v>40</v>
      </c>
      <c r="F7" s="4">
        <v>845</v>
      </c>
      <c r="G7" s="4">
        <v>230</v>
      </c>
      <c r="H7" s="4">
        <v>42</v>
      </c>
      <c r="I7" s="4">
        <v>49</v>
      </c>
      <c r="J7" s="4">
        <v>1566</v>
      </c>
      <c r="K7" s="4">
        <v>10779</v>
      </c>
      <c r="L7" s="4">
        <v>895</v>
      </c>
      <c r="M7" s="4">
        <v>111</v>
      </c>
      <c r="N7" s="4">
        <v>339</v>
      </c>
      <c r="O7" s="4">
        <v>6</v>
      </c>
      <c r="P7" s="4">
        <v>1263</v>
      </c>
      <c r="Q7" s="4">
        <f t="shared" ref="Q7:Q14" si="0">SUM(C7:P7)</f>
        <v>16829</v>
      </c>
      <c r="R7" s="4">
        <v>249</v>
      </c>
      <c r="S7" s="4">
        <v>301</v>
      </c>
      <c r="T7" s="4">
        <v>28099</v>
      </c>
      <c r="U7" s="4">
        <v>153214</v>
      </c>
    </row>
    <row r="8" spans="1:21" x14ac:dyDescent="0.2">
      <c r="B8" s="1">
        <v>2002</v>
      </c>
      <c r="C8" s="4">
        <v>396</v>
      </c>
      <c r="D8" s="4">
        <v>338</v>
      </c>
      <c r="E8" s="4">
        <v>38</v>
      </c>
      <c r="F8" s="4">
        <v>900</v>
      </c>
      <c r="G8" s="4">
        <v>240</v>
      </c>
      <c r="H8" s="4">
        <v>41</v>
      </c>
      <c r="I8" s="4">
        <v>55</v>
      </c>
      <c r="J8" s="4">
        <v>1666</v>
      </c>
      <c r="K8" s="4">
        <v>11600</v>
      </c>
      <c r="L8" s="4">
        <v>976</v>
      </c>
      <c r="M8" s="4">
        <v>125</v>
      </c>
      <c r="N8" s="4">
        <v>381</v>
      </c>
      <c r="O8" s="4">
        <v>6</v>
      </c>
      <c r="P8" s="4">
        <v>1388</v>
      </c>
      <c r="Q8" s="4">
        <f t="shared" si="0"/>
        <v>18150</v>
      </c>
      <c r="R8" s="4">
        <v>263</v>
      </c>
      <c r="S8" s="4">
        <v>313</v>
      </c>
      <c r="T8" s="4">
        <v>30126</v>
      </c>
      <c r="U8" s="4">
        <v>162186</v>
      </c>
    </row>
    <row r="9" spans="1:21" x14ac:dyDescent="0.2">
      <c r="B9" s="1">
        <v>2003</v>
      </c>
      <c r="C9" s="4">
        <v>437</v>
      </c>
      <c r="D9" s="4">
        <v>365</v>
      </c>
      <c r="E9" s="4">
        <v>41</v>
      </c>
      <c r="F9" s="4">
        <v>1025</v>
      </c>
      <c r="G9" s="4">
        <v>255</v>
      </c>
      <c r="H9" s="4">
        <v>50</v>
      </c>
      <c r="I9" s="4">
        <v>61</v>
      </c>
      <c r="J9" s="4">
        <v>1845</v>
      </c>
      <c r="K9" s="4">
        <v>12359</v>
      </c>
      <c r="L9" s="4">
        <v>1137</v>
      </c>
      <c r="M9" s="4">
        <v>132</v>
      </c>
      <c r="N9" s="4">
        <v>467</v>
      </c>
      <c r="O9" s="4">
        <v>7</v>
      </c>
      <c r="P9" s="4">
        <v>1542</v>
      </c>
      <c r="Q9" s="4">
        <f t="shared" si="0"/>
        <v>19723</v>
      </c>
      <c r="R9" s="4">
        <v>264</v>
      </c>
      <c r="S9" s="4">
        <v>338</v>
      </c>
      <c r="T9" s="4">
        <v>32686</v>
      </c>
      <c r="U9" s="4">
        <v>174040</v>
      </c>
    </row>
    <row r="10" spans="1:21" x14ac:dyDescent="0.2">
      <c r="B10" s="1">
        <v>2004</v>
      </c>
      <c r="C10" s="4">
        <v>460</v>
      </c>
      <c r="D10" s="4">
        <v>381</v>
      </c>
      <c r="E10" s="4">
        <v>45</v>
      </c>
      <c r="F10" s="4">
        <v>1076</v>
      </c>
      <c r="G10" s="4">
        <v>278</v>
      </c>
      <c r="H10" s="4">
        <v>51</v>
      </c>
      <c r="I10" s="4">
        <v>65</v>
      </c>
      <c r="J10" s="4">
        <v>1883</v>
      </c>
      <c r="K10" s="4">
        <v>12724</v>
      </c>
      <c r="L10" s="4">
        <v>1188</v>
      </c>
      <c r="M10" s="4">
        <v>146</v>
      </c>
      <c r="N10" s="4">
        <v>485</v>
      </c>
      <c r="O10" s="4">
        <v>7</v>
      </c>
      <c r="P10" s="4">
        <v>1599</v>
      </c>
      <c r="Q10" s="4">
        <f t="shared" si="0"/>
        <v>20388</v>
      </c>
      <c r="R10" s="4">
        <v>263</v>
      </c>
      <c r="S10" s="4">
        <v>354</v>
      </c>
      <c r="T10" s="4">
        <v>33853</v>
      </c>
      <c r="U10" s="4">
        <v>176355</v>
      </c>
    </row>
    <row r="11" spans="1:21" x14ac:dyDescent="0.2">
      <c r="B11" s="1">
        <v>2005</v>
      </c>
      <c r="C11" s="4">
        <v>565</v>
      </c>
      <c r="D11" s="4">
        <v>514</v>
      </c>
      <c r="E11" s="4">
        <v>47</v>
      </c>
      <c r="F11" s="4">
        <v>1166</v>
      </c>
      <c r="G11" s="4">
        <v>299</v>
      </c>
      <c r="H11" s="4">
        <v>51</v>
      </c>
      <c r="I11" s="4">
        <v>65</v>
      </c>
      <c r="J11" s="4">
        <v>2171</v>
      </c>
      <c r="K11" s="4">
        <v>13364</v>
      </c>
      <c r="L11" s="4">
        <v>1405</v>
      </c>
      <c r="M11" s="4">
        <v>147</v>
      </c>
      <c r="N11" s="4">
        <v>585</v>
      </c>
      <c r="O11" s="4">
        <v>4</v>
      </c>
      <c r="P11" s="4">
        <v>1725</v>
      </c>
      <c r="Q11" s="4">
        <f t="shared" si="0"/>
        <v>22108</v>
      </c>
      <c r="R11" s="4">
        <v>238</v>
      </c>
      <c r="S11" s="4">
        <v>405</v>
      </c>
      <c r="T11" s="4">
        <v>36435</v>
      </c>
      <c r="U11" s="4">
        <v>184852</v>
      </c>
    </row>
    <row r="12" spans="1:21" x14ac:dyDescent="0.2">
      <c r="B12" s="1">
        <v>2006</v>
      </c>
      <c r="C12" s="4">
        <v>623</v>
      </c>
      <c r="D12" s="4">
        <v>523</v>
      </c>
      <c r="E12" s="4">
        <v>43</v>
      </c>
      <c r="F12" s="4">
        <v>1222</v>
      </c>
      <c r="G12" s="4">
        <v>310</v>
      </c>
      <c r="H12" s="4">
        <v>48</v>
      </c>
      <c r="I12" s="4">
        <v>70</v>
      </c>
      <c r="J12" s="4">
        <v>2223</v>
      </c>
      <c r="K12" s="4">
        <v>14096</v>
      </c>
      <c r="L12" s="4">
        <v>1446</v>
      </c>
      <c r="M12" s="4">
        <v>154</v>
      </c>
      <c r="N12" s="4">
        <v>572</v>
      </c>
      <c r="O12" s="4">
        <v>5</v>
      </c>
      <c r="P12" s="4">
        <v>1750</v>
      </c>
      <c r="Q12" s="4">
        <f t="shared" si="0"/>
        <v>23085</v>
      </c>
      <c r="R12" s="4">
        <v>229</v>
      </c>
      <c r="S12" s="4">
        <v>409</v>
      </c>
      <c r="T12" s="4">
        <v>37544</v>
      </c>
      <c r="U12" s="4">
        <v>190223</v>
      </c>
    </row>
    <row r="13" spans="1:21" x14ac:dyDescent="0.2">
      <c r="B13" s="1">
        <v>2007</v>
      </c>
      <c r="C13" s="4">
        <v>629</v>
      </c>
      <c r="D13" s="4">
        <v>519</v>
      </c>
      <c r="E13" s="4">
        <v>40</v>
      </c>
      <c r="F13" s="4">
        <v>1136</v>
      </c>
      <c r="G13" s="4">
        <v>321</v>
      </c>
      <c r="H13" s="4">
        <v>54</v>
      </c>
      <c r="I13" s="4">
        <v>77</v>
      </c>
      <c r="J13" s="4">
        <v>2056</v>
      </c>
      <c r="K13" s="4">
        <v>13765</v>
      </c>
      <c r="L13" s="4">
        <v>1416</v>
      </c>
      <c r="M13" s="4">
        <v>153</v>
      </c>
      <c r="N13" s="4">
        <v>569</v>
      </c>
      <c r="O13" s="4">
        <v>5</v>
      </c>
      <c r="P13" s="4">
        <v>1683</v>
      </c>
      <c r="Q13" s="4">
        <f t="shared" si="0"/>
        <v>22423</v>
      </c>
      <c r="R13" s="4">
        <v>236</v>
      </c>
      <c r="S13" s="4">
        <v>417</v>
      </c>
      <c r="T13" s="4">
        <v>36624</v>
      </c>
      <c r="U13" s="4">
        <v>180936</v>
      </c>
    </row>
    <row r="14" spans="1:21" x14ac:dyDescent="0.2">
      <c r="B14" s="1">
        <v>2008</v>
      </c>
      <c r="C14" s="4">
        <v>660</v>
      </c>
      <c r="D14" s="4">
        <v>519</v>
      </c>
      <c r="E14" s="4">
        <v>42</v>
      </c>
      <c r="F14" s="4">
        <v>1185</v>
      </c>
      <c r="G14" s="4">
        <v>347</v>
      </c>
      <c r="H14" s="4">
        <v>53</v>
      </c>
      <c r="I14" s="4">
        <v>85</v>
      </c>
      <c r="J14" s="4">
        <v>2101</v>
      </c>
      <c r="K14" s="4">
        <v>13884</v>
      </c>
      <c r="L14" s="4">
        <v>1468</v>
      </c>
      <c r="M14" s="4">
        <v>146</v>
      </c>
      <c r="N14" s="4">
        <v>590</v>
      </c>
      <c r="O14" s="4">
        <v>5</v>
      </c>
      <c r="P14" s="4">
        <v>1677</v>
      </c>
      <c r="Q14" s="4">
        <f t="shared" si="0"/>
        <v>22762</v>
      </c>
      <c r="R14" s="4">
        <v>243</v>
      </c>
      <c r="S14" s="4">
        <v>426</v>
      </c>
      <c r="T14" s="4">
        <v>36914</v>
      </c>
      <c r="U14" s="4">
        <v>180917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29" t="s">
        <v>50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623</v>
      </c>
      <c r="D17" s="4">
        <v>480</v>
      </c>
      <c r="E17" s="4">
        <v>40</v>
      </c>
      <c r="F17" s="4">
        <v>1047</v>
      </c>
      <c r="G17" s="4">
        <v>322</v>
      </c>
      <c r="H17" s="4">
        <v>55</v>
      </c>
      <c r="I17" s="4">
        <v>87</v>
      </c>
      <c r="J17" s="4">
        <v>1893</v>
      </c>
      <c r="K17" s="4">
        <v>12963</v>
      </c>
      <c r="L17" s="4">
        <v>1333</v>
      </c>
      <c r="M17" s="4">
        <v>152</v>
      </c>
      <c r="N17" s="4">
        <v>556</v>
      </c>
      <c r="O17" s="4">
        <v>4</v>
      </c>
      <c r="P17" s="4">
        <v>1522</v>
      </c>
      <c r="Q17" s="4">
        <f>SUM(C17:P17)</f>
        <v>21077</v>
      </c>
      <c r="R17" s="4">
        <v>228</v>
      </c>
      <c r="S17" s="4">
        <v>405</v>
      </c>
      <c r="T17" s="4">
        <v>34423</v>
      </c>
      <c r="U17" s="4">
        <v>167827</v>
      </c>
      <c r="W17" s="4"/>
    </row>
    <row r="18" spans="2:23" x14ac:dyDescent="0.2">
      <c r="B18" s="1">
        <v>2010</v>
      </c>
      <c r="C18" s="4">
        <v>644</v>
      </c>
      <c r="D18" s="4">
        <v>491</v>
      </c>
      <c r="E18" s="4">
        <v>38</v>
      </c>
      <c r="F18" s="4">
        <v>1025</v>
      </c>
      <c r="G18" s="4">
        <v>321</v>
      </c>
      <c r="H18" s="4">
        <v>54</v>
      </c>
      <c r="I18" s="4">
        <v>82</v>
      </c>
      <c r="J18" s="4">
        <v>1786</v>
      </c>
      <c r="K18" s="4">
        <v>12555</v>
      </c>
      <c r="L18" s="4">
        <v>1269</v>
      </c>
      <c r="M18" s="4">
        <v>159</v>
      </c>
      <c r="N18" s="4">
        <v>567</v>
      </c>
      <c r="O18" s="4">
        <v>6</v>
      </c>
      <c r="P18" s="4">
        <v>1429</v>
      </c>
      <c r="Q18" s="4">
        <f t="shared" ref="Q18:Q27" si="1">SUM(C18:P18)</f>
        <v>20426</v>
      </c>
      <c r="R18" s="4">
        <v>232</v>
      </c>
      <c r="S18" s="4">
        <v>392</v>
      </c>
      <c r="T18" s="4">
        <v>33583</v>
      </c>
      <c r="U18" s="4">
        <v>164082</v>
      </c>
      <c r="W18" s="4"/>
    </row>
    <row r="19" spans="2:23" x14ac:dyDescent="0.2">
      <c r="B19" s="1">
        <v>2011</v>
      </c>
      <c r="C19" s="4">
        <v>652</v>
      </c>
      <c r="D19" s="4">
        <v>485</v>
      </c>
      <c r="E19" s="4">
        <v>35</v>
      </c>
      <c r="F19" s="4">
        <v>1050</v>
      </c>
      <c r="G19" s="4">
        <v>328</v>
      </c>
      <c r="H19" s="4">
        <v>54</v>
      </c>
      <c r="I19" s="4">
        <v>79</v>
      </c>
      <c r="J19" s="4">
        <v>1755</v>
      </c>
      <c r="K19" s="4">
        <v>12513</v>
      </c>
      <c r="L19" s="4">
        <v>1302</v>
      </c>
      <c r="M19" s="4">
        <v>159</v>
      </c>
      <c r="N19" s="4">
        <v>588</v>
      </c>
      <c r="O19" s="4">
        <v>7</v>
      </c>
      <c r="P19" s="4">
        <v>1408</v>
      </c>
      <c r="Q19" s="4">
        <f t="shared" si="1"/>
        <v>20415</v>
      </c>
      <c r="R19" s="4">
        <v>239</v>
      </c>
      <c r="S19" s="4">
        <v>400</v>
      </c>
      <c r="T19" s="4">
        <v>33688</v>
      </c>
      <c r="U19" s="4">
        <v>163134</v>
      </c>
      <c r="W19" s="4"/>
    </row>
    <row r="20" spans="2:23" x14ac:dyDescent="0.2">
      <c r="B20" s="1">
        <v>2012</v>
      </c>
      <c r="C20" s="4">
        <v>679</v>
      </c>
      <c r="D20" s="4">
        <v>474</v>
      </c>
      <c r="E20" s="4">
        <v>42</v>
      </c>
      <c r="F20" s="4">
        <v>1075</v>
      </c>
      <c r="G20" s="4">
        <v>334</v>
      </c>
      <c r="H20" s="4">
        <v>57</v>
      </c>
      <c r="I20" s="4">
        <v>77</v>
      </c>
      <c r="J20" s="4">
        <v>1690</v>
      </c>
      <c r="K20" s="4">
        <v>12486</v>
      </c>
      <c r="L20" s="4">
        <v>1324</v>
      </c>
      <c r="M20" s="4">
        <v>166</v>
      </c>
      <c r="N20" s="4">
        <v>616</v>
      </c>
      <c r="O20" s="4">
        <v>6</v>
      </c>
      <c r="P20" s="4">
        <v>1368</v>
      </c>
      <c r="Q20" s="4">
        <f t="shared" si="1"/>
        <v>20394</v>
      </c>
      <c r="R20" s="4">
        <v>242</v>
      </c>
      <c r="S20" s="4">
        <v>377</v>
      </c>
      <c r="T20" s="4">
        <v>33467</v>
      </c>
      <c r="U20" s="4">
        <v>162010</v>
      </c>
      <c r="W20" s="4"/>
    </row>
    <row r="21" spans="2:23" x14ac:dyDescent="0.2">
      <c r="B21" s="1">
        <v>2013</v>
      </c>
      <c r="C21" s="4">
        <v>690</v>
      </c>
      <c r="D21" s="4">
        <v>510</v>
      </c>
      <c r="E21" s="4">
        <v>42</v>
      </c>
      <c r="F21" s="4">
        <v>1097</v>
      </c>
      <c r="G21" s="4">
        <v>330</v>
      </c>
      <c r="H21" s="4">
        <v>50</v>
      </c>
      <c r="I21" s="4">
        <v>88</v>
      </c>
      <c r="J21" s="4">
        <v>1739</v>
      </c>
      <c r="K21" s="4">
        <v>12696</v>
      </c>
      <c r="L21" s="4">
        <v>1399</v>
      </c>
      <c r="M21" s="4">
        <v>168</v>
      </c>
      <c r="N21" s="4">
        <v>584</v>
      </c>
      <c r="O21" s="4">
        <v>4</v>
      </c>
      <c r="P21" s="4">
        <v>1395</v>
      </c>
      <c r="Q21" s="4">
        <f t="shared" si="1"/>
        <v>20792</v>
      </c>
      <c r="R21" s="4">
        <v>248</v>
      </c>
      <c r="S21" s="4">
        <v>412</v>
      </c>
      <c r="T21" s="4">
        <v>34320</v>
      </c>
      <c r="U21" s="4">
        <v>165518</v>
      </c>
      <c r="W21" s="4"/>
    </row>
    <row r="22" spans="2:23" x14ac:dyDescent="0.2">
      <c r="B22" s="1">
        <v>2014</v>
      </c>
      <c r="C22" s="4">
        <v>744</v>
      </c>
      <c r="D22" s="4">
        <v>530</v>
      </c>
      <c r="E22" s="4">
        <v>44</v>
      </c>
      <c r="F22" s="4">
        <v>1157</v>
      </c>
      <c r="G22" s="4">
        <v>371</v>
      </c>
      <c r="H22" s="4">
        <v>52</v>
      </c>
      <c r="I22" s="4">
        <v>94</v>
      </c>
      <c r="J22" s="4">
        <v>1838</v>
      </c>
      <c r="K22" s="4">
        <v>13145</v>
      </c>
      <c r="L22" s="4">
        <v>1435</v>
      </c>
      <c r="M22" s="4">
        <v>170</v>
      </c>
      <c r="N22" s="4">
        <v>625</v>
      </c>
      <c r="O22" s="4">
        <v>4</v>
      </c>
      <c r="P22" s="4">
        <v>1453</v>
      </c>
      <c r="Q22" s="4">
        <f t="shared" si="1"/>
        <v>21662</v>
      </c>
      <c r="R22" s="4">
        <v>247</v>
      </c>
      <c r="S22" s="4">
        <v>432</v>
      </c>
      <c r="T22" s="4">
        <v>35796</v>
      </c>
      <c r="U22" s="4">
        <v>171391</v>
      </c>
      <c r="W22" s="4"/>
    </row>
    <row r="23" spans="2:23" x14ac:dyDescent="0.2">
      <c r="B23" s="1">
        <v>2015</v>
      </c>
      <c r="C23" s="4">
        <v>727</v>
      </c>
      <c r="D23" s="4">
        <v>529</v>
      </c>
      <c r="E23" s="4">
        <v>46</v>
      </c>
      <c r="F23" s="4">
        <v>1112</v>
      </c>
      <c r="G23" s="4">
        <v>364</v>
      </c>
      <c r="H23" s="4">
        <v>58</v>
      </c>
      <c r="I23" s="4">
        <v>88</v>
      </c>
      <c r="J23" s="4">
        <v>1789</v>
      </c>
      <c r="K23" s="4">
        <v>12839</v>
      </c>
      <c r="L23" s="4">
        <v>1448</v>
      </c>
      <c r="M23" s="4">
        <v>183</v>
      </c>
      <c r="N23" s="4">
        <v>632</v>
      </c>
      <c r="O23" s="4">
        <v>5</v>
      </c>
      <c r="P23" s="4">
        <v>1394</v>
      </c>
      <c r="Q23" s="4">
        <f t="shared" si="1"/>
        <v>21214</v>
      </c>
      <c r="R23" s="4">
        <v>251</v>
      </c>
      <c r="S23" s="4">
        <v>433</v>
      </c>
      <c r="T23" s="4">
        <v>35287</v>
      </c>
      <c r="U23" s="4">
        <v>169858</v>
      </c>
      <c r="W23" s="4"/>
    </row>
    <row r="24" spans="2:23" x14ac:dyDescent="0.2">
      <c r="B24" s="1">
        <v>2016</v>
      </c>
      <c r="C24" s="4">
        <v>702</v>
      </c>
      <c r="D24" s="4">
        <v>544</v>
      </c>
      <c r="E24" s="4">
        <v>46</v>
      </c>
      <c r="F24" s="4">
        <v>1131</v>
      </c>
      <c r="G24" s="4">
        <v>379</v>
      </c>
      <c r="H24" s="4">
        <v>64</v>
      </c>
      <c r="I24" s="4">
        <v>92</v>
      </c>
      <c r="J24" s="4">
        <v>1836</v>
      </c>
      <c r="K24" s="4">
        <v>12898</v>
      </c>
      <c r="L24" s="4">
        <v>1470</v>
      </c>
      <c r="M24" s="4">
        <v>199</v>
      </c>
      <c r="N24" s="4">
        <v>611</v>
      </c>
      <c r="O24" s="4">
        <v>6</v>
      </c>
      <c r="P24" s="4">
        <v>1438</v>
      </c>
      <c r="Q24" s="4">
        <f t="shared" si="1"/>
        <v>21416</v>
      </c>
      <c r="R24" s="4">
        <v>262</v>
      </c>
      <c r="S24" s="4">
        <v>434</v>
      </c>
      <c r="T24" s="4">
        <v>35772</v>
      </c>
      <c r="U24" s="4">
        <v>173415</v>
      </c>
      <c r="W24" s="4"/>
    </row>
    <row r="25" spans="2:23" x14ac:dyDescent="0.2">
      <c r="B25" s="1">
        <v>2017</v>
      </c>
      <c r="C25" s="4">
        <v>718</v>
      </c>
      <c r="D25" s="4">
        <v>503</v>
      </c>
      <c r="E25" s="4">
        <v>38</v>
      </c>
      <c r="F25" s="4">
        <v>1124</v>
      </c>
      <c r="G25" s="4">
        <v>373</v>
      </c>
      <c r="H25" s="4">
        <v>62</v>
      </c>
      <c r="I25" s="4">
        <v>89</v>
      </c>
      <c r="J25" s="4">
        <v>1825</v>
      </c>
      <c r="K25" s="4">
        <v>13047</v>
      </c>
      <c r="L25" s="4">
        <v>1548</v>
      </c>
      <c r="M25" s="4">
        <v>193</v>
      </c>
      <c r="N25" s="4">
        <v>627</v>
      </c>
      <c r="O25" s="4">
        <v>6</v>
      </c>
      <c r="P25" s="4">
        <v>1434</v>
      </c>
      <c r="Q25" s="4">
        <f t="shared" si="1"/>
        <v>21587</v>
      </c>
      <c r="R25" s="4">
        <v>258</v>
      </c>
      <c r="S25" s="4">
        <v>449</v>
      </c>
      <c r="T25" s="4">
        <v>35967</v>
      </c>
      <c r="U25" s="4">
        <v>174071</v>
      </c>
      <c r="W25" s="4"/>
    </row>
    <row r="26" spans="2:23" x14ac:dyDescent="0.2">
      <c r="B26" s="1">
        <v>2018</v>
      </c>
      <c r="C26" s="4">
        <v>781</v>
      </c>
      <c r="D26" s="4">
        <v>557</v>
      </c>
      <c r="E26" s="4">
        <v>43</v>
      </c>
      <c r="F26" s="4">
        <v>1309</v>
      </c>
      <c r="G26" s="4">
        <v>394</v>
      </c>
      <c r="H26" s="4">
        <v>68</v>
      </c>
      <c r="I26" s="4">
        <v>81</v>
      </c>
      <c r="J26" s="4">
        <v>2014</v>
      </c>
      <c r="K26" s="4">
        <v>13105</v>
      </c>
      <c r="L26" s="4">
        <v>1739</v>
      </c>
      <c r="M26" s="4">
        <v>211</v>
      </c>
      <c r="N26" s="4">
        <v>712</v>
      </c>
      <c r="O26" s="4">
        <v>6</v>
      </c>
      <c r="P26" s="4">
        <v>1573</v>
      </c>
      <c r="Q26" s="4">
        <f t="shared" si="1"/>
        <v>22593</v>
      </c>
      <c r="R26" s="4">
        <v>266</v>
      </c>
      <c r="S26" s="4">
        <v>452</v>
      </c>
      <c r="T26" s="4">
        <v>37536</v>
      </c>
      <c r="U26" s="4">
        <v>179095</v>
      </c>
    </row>
    <row r="27" spans="2:23" x14ac:dyDescent="0.2">
      <c r="B27" s="1">
        <v>2019</v>
      </c>
      <c r="C27" s="4">
        <v>779</v>
      </c>
      <c r="D27" s="4">
        <v>573</v>
      </c>
      <c r="E27" s="4">
        <v>46</v>
      </c>
      <c r="F27" s="4">
        <v>1348</v>
      </c>
      <c r="G27" s="4">
        <v>403</v>
      </c>
      <c r="H27" s="4">
        <v>67</v>
      </c>
      <c r="I27" s="4">
        <v>73</v>
      </c>
      <c r="J27" s="4">
        <v>2018</v>
      </c>
      <c r="K27" s="4">
        <v>12766</v>
      </c>
      <c r="L27" s="4">
        <v>1812</v>
      </c>
      <c r="M27" s="4">
        <v>208</v>
      </c>
      <c r="N27" s="4">
        <v>716</v>
      </c>
      <c r="O27" s="4">
        <v>8</v>
      </c>
      <c r="P27" s="4">
        <v>1509</v>
      </c>
      <c r="Q27" s="4">
        <f t="shared" si="1"/>
        <v>22326</v>
      </c>
      <c r="R27" s="4">
        <v>273</v>
      </c>
      <c r="S27" s="4">
        <v>473</v>
      </c>
      <c r="T27" s="4">
        <v>37309</v>
      </c>
      <c r="U27" s="4">
        <v>176460</v>
      </c>
    </row>
    <row r="28" spans="2:23" x14ac:dyDescent="0.2">
      <c r="B28" s="1">
        <v>2020</v>
      </c>
      <c r="C28" s="4">
        <v>807</v>
      </c>
      <c r="D28" s="4">
        <v>569</v>
      </c>
      <c r="E28" s="4">
        <v>44</v>
      </c>
      <c r="F28" s="4">
        <v>1377</v>
      </c>
      <c r="G28" s="4">
        <v>418</v>
      </c>
      <c r="H28" s="4">
        <v>73</v>
      </c>
      <c r="I28" s="4">
        <v>89</v>
      </c>
      <c r="J28" s="4">
        <v>1994</v>
      </c>
      <c r="K28" s="4">
        <v>13011</v>
      </c>
      <c r="L28" s="4">
        <v>1845</v>
      </c>
      <c r="M28" s="4">
        <v>205</v>
      </c>
      <c r="N28" s="4">
        <v>739</v>
      </c>
      <c r="O28" s="4">
        <v>7</v>
      </c>
      <c r="P28" s="4">
        <v>1621</v>
      </c>
      <c r="Q28" s="4">
        <v>22799</v>
      </c>
      <c r="R28" s="4">
        <v>270</v>
      </c>
      <c r="S28" s="4">
        <v>480</v>
      </c>
      <c r="T28" s="4">
        <v>37978</v>
      </c>
      <c r="U28" s="4">
        <v>179285</v>
      </c>
    </row>
    <row r="29" spans="2:23" x14ac:dyDescent="0.2">
      <c r="B29" s="1">
        <v>2021</v>
      </c>
      <c r="C29" s="4">
        <v>749</v>
      </c>
      <c r="D29" s="4">
        <v>515</v>
      </c>
      <c r="E29" s="4">
        <v>41</v>
      </c>
      <c r="F29" s="4">
        <v>1180</v>
      </c>
      <c r="G29" s="4">
        <v>388</v>
      </c>
      <c r="H29" s="4">
        <v>67</v>
      </c>
      <c r="I29" s="4">
        <v>82</v>
      </c>
      <c r="J29" s="4">
        <v>1707</v>
      </c>
      <c r="K29" s="4">
        <v>12130</v>
      </c>
      <c r="L29" s="4">
        <v>1585</v>
      </c>
      <c r="M29" s="4">
        <v>175</v>
      </c>
      <c r="N29" s="4">
        <v>687</v>
      </c>
      <c r="O29" s="4">
        <v>6</v>
      </c>
      <c r="P29" s="4">
        <v>1413</v>
      </c>
      <c r="Q29" s="4">
        <v>20725</v>
      </c>
      <c r="R29" s="4">
        <v>235</v>
      </c>
      <c r="S29" s="4">
        <v>444</v>
      </c>
      <c r="T29" s="4">
        <v>34510</v>
      </c>
      <c r="U29" s="4">
        <v>166158</v>
      </c>
    </row>
    <row r="31" spans="2:23" x14ac:dyDescent="0.2">
      <c r="K31" s="18"/>
      <c r="Q31" s="18"/>
    </row>
  </sheetData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5" topLeftCell="C10" activePane="bottomRight" state="frozen"/>
      <selection pane="topRight" activeCell="U24" sqref="U24"/>
      <selection pane="bottomLeft" activeCell="U24" sqref="U24"/>
      <selection pane="bottomRight" activeCell="U31" sqref="U31"/>
    </sheetView>
  </sheetViews>
  <sheetFormatPr baseColWidth="10" defaultColWidth="11.42578125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51" x14ac:dyDescent="0.2">
      <c r="A1" s="8" t="s">
        <v>51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139</v>
      </c>
      <c r="D6" s="4">
        <v>45</v>
      </c>
      <c r="E6" s="4">
        <v>13</v>
      </c>
      <c r="F6" s="4">
        <v>226</v>
      </c>
      <c r="G6" s="4">
        <v>120</v>
      </c>
      <c r="H6" s="4">
        <v>34</v>
      </c>
      <c r="I6" s="4">
        <v>31</v>
      </c>
      <c r="J6" s="4">
        <v>229</v>
      </c>
      <c r="K6" s="4">
        <v>3912</v>
      </c>
      <c r="L6" s="4">
        <v>148</v>
      </c>
      <c r="M6" s="4">
        <v>42</v>
      </c>
      <c r="N6" s="4">
        <v>108</v>
      </c>
      <c r="O6" s="4">
        <v>3</v>
      </c>
      <c r="P6" s="4">
        <v>234</v>
      </c>
      <c r="Q6" s="4">
        <f>SUM(C6:P6)</f>
        <v>5284</v>
      </c>
      <c r="R6" s="10">
        <v>66</v>
      </c>
      <c r="S6" s="10">
        <v>71</v>
      </c>
      <c r="T6" s="4">
        <v>7643</v>
      </c>
      <c r="U6" s="4">
        <v>41099</v>
      </c>
    </row>
    <row r="7" spans="1:21" x14ac:dyDescent="0.2">
      <c r="B7" s="1">
        <v>2001</v>
      </c>
      <c r="C7" s="4">
        <v>118</v>
      </c>
      <c r="D7" s="4">
        <v>43</v>
      </c>
      <c r="E7" s="4">
        <v>8</v>
      </c>
      <c r="F7" s="4">
        <v>205</v>
      </c>
      <c r="G7" s="4">
        <v>100</v>
      </c>
      <c r="H7" s="4">
        <v>25</v>
      </c>
      <c r="I7" s="4">
        <v>29</v>
      </c>
      <c r="J7" s="4">
        <v>213</v>
      </c>
      <c r="K7" s="4">
        <v>3246</v>
      </c>
      <c r="L7" s="4">
        <v>153</v>
      </c>
      <c r="M7" s="4">
        <v>33</v>
      </c>
      <c r="N7" s="4">
        <v>83</v>
      </c>
      <c r="O7" s="4">
        <v>3</v>
      </c>
      <c r="P7" s="4">
        <v>220</v>
      </c>
      <c r="Q7" s="4">
        <f t="shared" ref="Q7:Q14" si="0">SUM(C7:P7)</f>
        <v>4479</v>
      </c>
      <c r="R7" s="10">
        <v>54</v>
      </c>
      <c r="S7" s="10">
        <v>57</v>
      </c>
      <c r="T7" s="4">
        <v>6530</v>
      </c>
      <c r="U7" s="4">
        <v>35659</v>
      </c>
    </row>
    <row r="8" spans="1:21" x14ac:dyDescent="0.2">
      <c r="B8" s="1">
        <v>2002</v>
      </c>
      <c r="C8" s="4">
        <v>78</v>
      </c>
      <c r="D8" s="4">
        <v>26</v>
      </c>
      <c r="E8" s="4">
        <v>4</v>
      </c>
      <c r="F8" s="4">
        <v>117</v>
      </c>
      <c r="G8" s="4">
        <v>54</v>
      </c>
      <c r="H8" s="4">
        <v>13</v>
      </c>
      <c r="I8" s="4">
        <v>15</v>
      </c>
      <c r="J8" s="4">
        <v>132</v>
      </c>
      <c r="K8" s="4">
        <v>1587</v>
      </c>
      <c r="L8" s="4">
        <v>73</v>
      </c>
      <c r="M8" s="4">
        <v>22</v>
      </c>
      <c r="N8" s="4">
        <v>65</v>
      </c>
      <c r="O8" s="4">
        <v>2</v>
      </c>
      <c r="P8" s="4">
        <v>193</v>
      </c>
      <c r="Q8" s="4">
        <f t="shared" si="0"/>
        <v>2381</v>
      </c>
      <c r="R8" s="10">
        <v>29</v>
      </c>
      <c r="S8" s="10">
        <v>40</v>
      </c>
      <c r="T8" s="4">
        <v>3535</v>
      </c>
      <c r="U8" s="4">
        <v>19763</v>
      </c>
    </row>
    <row r="9" spans="1:21" x14ac:dyDescent="0.2">
      <c r="B9" s="1">
        <v>2003</v>
      </c>
      <c r="C9" s="4">
        <v>78</v>
      </c>
      <c r="D9" s="4">
        <v>25</v>
      </c>
      <c r="E9" s="4">
        <v>4</v>
      </c>
      <c r="F9" s="4">
        <v>128</v>
      </c>
      <c r="G9" s="4">
        <v>51</v>
      </c>
      <c r="H9" s="4">
        <v>14</v>
      </c>
      <c r="I9" s="4">
        <v>15</v>
      </c>
      <c r="J9" s="4">
        <v>145</v>
      </c>
      <c r="K9" s="4">
        <v>1624</v>
      </c>
      <c r="L9" s="4">
        <v>84</v>
      </c>
      <c r="M9" s="4">
        <v>21</v>
      </c>
      <c r="N9" s="4">
        <v>67</v>
      </c>
      <c r="O9" s="4">
        <v>2</v>
      </c>
      <c r="P9" s="4">
        <v>211</v>
      </c>
      <c r="Q9" s="4">
        <f t="shared" si="0"/>
        <v>2469</v>
      </c>
      <c r="R9" s="10">
        <v>29</v>
      </c>
      <c r="S9" s="10">
        <v>39</v>
      </c>
      <c r="T9" s="4">
        <v>3679</v>
      </c>
      <c r="U9" s="4">
        <v>20265</v>
      </c>
    </row>
    <row r="10" spans="1:21" x14ac:dyDescent="0.2">
      <c r="B10" s="1">
        <v>2004</v>
      </c>
      <c r="C10" s="4">
        <v>68</v>
      </c>
      <c r="D10" s="4">
        <v>23</v>
      </c>
      <c r="E10" s="4">
        <v>3</v>
      </c>
      <c r="F10" s="4">
        <v>125</v>
      </c>
      <c r="G10" s="4">
        <v>43</v>
      </c>
      <c r="H10" s="4">
        <v>8</v>
      </c>
      <c r="I10" s="4">
        <v>10</v>
      </c>
      <c r="J10" s="4">
        <v>145</v>
      </c>
      <c r="K10" s="4">
        <v>1351</v>
      </c>
      <c r="L10" s="4">
        <v>83</v>
      </c>
      <c r="M10" s="4">
        <v>14</v>
      </c>
      <c r="N10" s="4">
        <v>60</v>
      </c>
      <c r="O10" s="4">
        <v>0</v>
      </c>
      <c r="P10" s="4">
        <v>212</v>
      </c>
      <c r="Q10" s="4">
        <f t="shared" si="0"/>
        <v>2145</v>
      </c>
      <c r="R10" s="10">
        <v>27</v>
      </c>
      <c r="S10" s="10">
        <v>33</v>
      </c>
      <c r="T10" s="4">
        <v>3246</v>
      </c>
      <c r="U10" s="4">
        <v>17354</v>
      </c>
    </row>
    <row r="11" spans="1:21" x14ac:dyDescent="0.2">
      <c r="B11" s="1">
        <v>2005</v>
      </c>
      <c r="C11" s="4">
        <v>190</v>
      </c>
      <c r="D11" s="4">
        <v>59</v>
      </c>
      <c r="E11" s="4">
        <v>7</v>
      </c>
      <c r="F11" s="4">
        <v>278</v>
      </c>
      <c r="G11" s="4">
        <v>115</v>
      </c>
      <c r="H11" s="4">
        <v>30</v>
      </c>
      <c r="I11" s="4">
        <v>33</v>
      </c>
      <c r="J11" s="4">
        <v>253</v>
      </c>
      <c r="K11" s="4">
        <v>3480</v>
      </c>
      <c r="L11" s="4">
        <v>188</v>
      </c>
      <c r="M11" s="4">
        <v>39</v>
      </c>
      <c r="N11" s="4">
        <v>139</v>
      </c>
      <c r="O11" s="4">
        <v>3</v>
      </c>
      <c r="P11" s="4">
        <v>350</v>
      </c>
      <c r="Q11" s="4">
        <f t="shared" si="0"/>
        <v>5164</v>
      </c>
      <c r="R11" s="10">
        <v>44</v>
      </c>
      <c r="S11" s="10">
        <v>68</v>
      </c>
      <c r="T11" s="4">
        <v>7317</v>
      </c>
      <c r="U11" s="4">
        <v>36111</v>
      </c>
    </row>
    <row r="12" spans="1:21" x14ac:dyDescent="0.2">
      <c r="B12" s="1">
        <v>2006</v>
      </c>
      <c r="C12" s="4">
        <v>178</v>
      </c>
      <c r="D12" s="4">
        <v>54</v>
      </c>
      <c r="E12" s="4">
        <v>6</v>
      </c>
      <c r="F12" s="4">
        <v>286</v>
      </c>
      <c r="G12" s="4">
        <v>120</v>
      </c>
      <c r="H12" s="4">
        <v>29</v>
      </c>
      <c r="I12" s="4">
        <v>29</v>
      </c>
      <c r="J12" s="4">
        <v>244</v>
      </c>
      <c r="K12" s="4">
        <v>3380</v>
      </c>
      <c r="L12" s="4">
        <v>184</v>
      </c>
      <c r="M12" s="4">
        <v>36</v>
      </c>
      <c r="N12" s="4">
        <v>129</v>
      </c>
      <c r="O12" s="4">
        <v>2</v>
      </c>
      <c r="P12" s="4">
        <v>346</v>
      </c>
      <c r="Q12" s="4">
        <f t="shared" si="0"/>
        <v>5023</v>
      </c>
      <c r="R12" s="10">
        <v>29</v>
      </c>
      <c r="S12" s="10">
        <v>61</v>
      </c>
      <c r="T12" s="4">
        <v>7048</v>
      </c>
      <c r="U12" s="4">
        <v>33693</v>
      </c>
    </row>
    <row r="13" spans="1:21" x14ac:dyDescent="0.2">
      <c r="B13" s="1">
        <v>2007</v>
      </c>
      <c r="C13" s="4">
        <v>175</v>
      </c>
      <c r="D13" s="4">
        <v>51</v>
      </c>
      <c r="E13" s="4">
        <v>5</v>
      </c>
      <c r="F13" s="4">
        <v>287</v>
      </c>
      <c r="G13" s="4">
        <v>124</v>
      </c>
      <c r="H13" s="4">
        <v>27</v>
      </c>
      <c r="I13" s="4">
        <v>25</v>
      </c>
      <c r="J13" s="4">
        <v>238</v>
      </c>
      <c r="K13" s="4">
        <v>3260</v>
      </c>
      <c r="L13" s="4">
        <v>185</v>
      </c>
      <c r="M13" s="4">
        <v>33</v>
      </c>
      <c r="N13" s="4">
        <v>123</v>
      </c>
      <c r="O13" s="4">
        <v>2</v>
      </c>
      <c r="P13" s="4">
        <v>333</v>
      </c>
      <c r="Q13" s="4">
        <f t="shared" si="0"/>
        <v>4868</v>
      </c>
      <c r="R13" s="10">
        <v>33</v>
      </c>
      <c r="S13" s="10">
        <v>63</v>
      </c>
      <c r="T13" s="4">
        <v>6850</v>
      </c>
      <c r="U13" s="4">
        <v>32771</v>
      </c>
    </row>
    <row r="14" spans="1:21" x14ac:dyDescent="0.2">
      <c r="B14" s="1">
        <v>2008</v>
      </c>
      <c r="C14" s="4">
        <v>179</v>
      </c>
      <c r="D14" s="4">
        <v>60</v>
      </c>
      <c r="E14" s="4">
        <v>5</v>
      </c>
      <c r="F14" s="4">
        <v>312</v>
      </c>
      <c r="G14" s="4">
        <v>124</v>
      </c>
      <c r="H14" s="4">
        <v>27</v>
      </c>
      <c r="I14" s="4">
        <v>27</v>
      </c>
      <c r="J14" s="4">
        <v>242</v>
      </c>
      <c r="K14" s="4">
        <v>3363</v>
      </c>
      <c r="L14" s="4">
        <v>202</v>
      </c>
      <c r="M14" s="4">
        <v>31</v>
      </c>
      <c r="N14" s="4">
        <v>128</v>
      </c>
      <c r="O14" s="4">
        <v>3</v>
      </c>
      <c r="P14" s="4">
        <v>353</v>
      </c>
      <c r="Q14" s="4">
        <f t="shared" si="0"/>
        <v>5056</v>
      </c>
      <c r="R14" s="10">
        <v>33</v>
      </c>
      <c r="S14" s="10">
        <v>68</v>
      </c>
      <c r="T14" s="4">
        <v>7143</v>
      </c>
      <c r="U14" s="4">
        <v>33635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29" t="s">
        <v>52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128</v>
      </c>
      <c r="D17" s="4">
        <v>48</v>
      </c>
      <c r="E17" s="4">
        <v>5</v>
      </c>
      <c r="F17" s="4">
        <v>198</v>
      </c>
      <c r="G17" s="4">
        <v>104</v>
      </c>
      <c r="H17" s="4">
        <v>29</v>
      </c>
      <c r="I17" s="4">
        <v>27</v>
      </c>
      <c r="J17" s="4">
        <v>167</v>
      </c>
      <c r="K17" s="4">
        <v>2940</v>
      </c>
      <c r="L17" s="4">
        <v>164</v>
      </c>
      <c r="M17" s="4">
        <v>27</v>
      </c>
      <c r="N17" s="4">
        <v>119</v>
      </c>
      <c r="O17" s="4">
        <v>2</v>
      </c>
      <c r="P17" s="4">
        <v>156</v>
      </c>
      <c r="Q17" s="4">
        <f t="shared" ref="Q17:Q26" si="1">SUM(C17:P17)</f>
        <v>4114</v>
      </c>
      <c r="R17" s="10">
        <v>30</v>
      </c>
      <c r="S17" s="10">
        <v>53</v>
      </c>
      <c r="T17" s="4">
        <v>5848</v>
      </c>
      <c r="U17" s="4">
        <v>28935</v>
      </c>
      <c r="W17" s="4"/>
    </row>
    <row r="18" spans="2:23" x14ac:dyDescent="0.2">
      <c r="B18" s="1">
        <v>2010</v>
      </c>
      <c r="C18" s="4">
        <v>120</v>
      </c>
      <c r="D18" s="4">
        <v>46</v>
      </c>
      <c r="E18" s="4">
        <v>7</v>
      </c>
      <c r="F18" s="4">
        <v>199</v>
      </c>
      <c r="G18" s="4">
        <v>95</v>
      </c>
      <c r="H18" s="4">
        <v>26</v>
      </c>
      <c r="I18" s="4">
        <v>26</v>
      </c>
      <c r="J18" s="4">
        <v>150</v>
      </c>
      <c r="K18" s="4">
        <v>2815</v>
      </c>
      <c r="L18" s="4">
        <v>157</v>
      </c>
      <c r="M18" s="4">
        <v>23</v>
      </c>
      <c r="N18" s="4">
        <v>117</v>
      </c>
      <c r="O18" s="4">
        <v>2</v>
      </c>
      <c r="P18" s="4">
        <v>154</v>
      </c>
      <c r="Q18" s="4">
        <f t="shared" si="1"/>
        <v>3937</v>
      </c>
      <c r="R18" s="4">
        <v>28</v>
      </c>
      <c r="S18" s="4">
        <v>50</v>
      </c>
      <c r="T18" s="4">
        <v>5602</v>
      </c>
      <c r="U18" s="4">
        <v>27634</v>
      </c>
      <c r="W18" s="4"/>
    </row>
    <row r="19" spans="2:23" x14ac:dyDescent="0.2">
      <c r="B19" s="1">
        <v>2011</v>
      </c>
      <c r="C19" s="4">
        <v>130</v>
      </c>
      <c r="D19" s="4">
        <v>47</v>
      </c>
      <c r="E19" s="4">
        <v>5</v>
      </c>
      <c r="F19" s="4">
        <v>190</v>
      </c>
      <c r="G19" s="4">
        <v>105</v>
      </c>
      <c r="H19" s="4">
        <v>27</v>
      </c>
      <c r="I19" s="4">
        <v>22</v>
      </c>
      <c r="J19" s="4">
        <v>161</v>
      </c>
      <c r="K19" s="4">
        <v>2760</v>
      </c>
      <c r="L19" s="4">
        <v>152</v>
      </c>
      <c r="M19" s="4">
        <v>29</v>
      </c>
      <c r="N19" s="4">
        <v>111</v>
      </c>
      <c r="O19" s="4">
        <v>1</v>
      </c>
      <c r="P19" s="4">
        <v>169</v>
      </c>
      <c r="Q19" s="4">
        <f t="shared" si="1"/>
        <v>3909</v>
      </c>
      <c r="R19" s="4">
        <v>28</v>
      </c>
      <c r="S19" s="4">
        <v>50</v>
      </c>
      <c r="T19" s="4">
        <v>5505</v>
      </c>
      <c r="U19" s="4">
        <v>26992</v>
      </c>
      <c r="W19" s="4"/>
    </row>
    <row r="20" spans="2:23" x14ac:dyDescent="0.2">
      <c r="B20" s="1">
        <v>2012</v>
      </c>
      <c r="C20" s="4">
        <v>135</v>
      </c>
      <c r="D20" s="4">
        <v>40</v>
      </c>
      <c r="E20" s="4">
        <v>6</v>
      </c>
      <c r="F20" s="4">
        <v>202</v>
      </c>
      <c r="G20" s="4">
        <v>100</v>
      </c>
      <c r="H20" s="4">
        <v>30</v>
      </c>
      <c r="I20" s="4">
        <v>23</v>
      </c>
      <c r="J20" s="4">
        <v>159</v>
      </c>
      <c r="K20" s="4">
        <v>2663</v>
      </c>
      <c r="L20" s="4">
        <v>153</v>
      </c>
      <c r="M20" s="4">
        <v>31</v>
      </c>
      <c r="N20" s="4">
        <v>100</v>
      </c>
      <c r="O20" s="4"/>
      <c r="P20" s="4">
        <v>175</v>
      </c>
      <c r="Q20" s="4">
        <f t="shared" si="1"/>
        <v>3817</v>
      </c>
      <c r="R20" s="4">
        <v>27</v>
      </c>
      <c r="S20" s="4">
        <v>59</v>
      </c>
      <c r="T20" s="4">
        <v>5399</v>
      </c>
      <c r="U20" s="4">
        <v>26370</v>
      </c>
      <c r="W20" s="4"/>
    </row>
    <row r="21" spans="2:23" x14ac:dyDescent="0.2">
      <c r="B21" s="1">
        <v>2013</v>
      </c>
      <c r="C21" s="4">
        <v>136</v>
      </c>
      <c r="D21" s="4">
        <v>41</v>
      </c>
      <c r="E21" s="4">
        <v>8</v>
      </c>
      <c r="F21" s="4">
        <v>215</v>
      </c>
      <c r="G21" s="4">
        <v>110</v>
      </c>
      <c r="H21" s="4">
        <v>29</v>
      </c>
      <c r="I21" s="4">
        <v>19</v>
      </c>
      <c r="J21" s="4">
        <v>167</v>
      </c>
      <c r="K21" s="4">
        <v>2567</v>
      </c>
      <c r="L21" s="4">
        <v>181</v>
      </c>
      <c r="M21" s="4">
        <v>30</v>
      </c>
      <c r="N21" s="4">
        <v>100</v>
      </c>
      <c r="O21" s="4">
        <v>2</v>
      </c>
      <c r="P21" s="4">
        <v>172</v>
      </c>
      <c r="Q21" s="4">
        <f t="shared" si="1"/>
        <v>3777</v>
      </c>
      <c r="R21" s="4">
        <v>28</v>
      </c>
      <c r="S21" s="4">
        <v>53</v>
      </c>
      <c r="T21" s="4">
        <v>5451</v>
      </c>
      <c r="U21" s="4">
        <v>26439</v>
      </c>
      <c r="W21" s="4"/>
    </row>
    <row r="22" spans="2:23" x14ac:dyDescent="0.2">
      <c r="B22" s="1">
        <v>2014</v>
      </c>
      <c r="C22" s="4">
        <v>146</v>
      </c>
      <c r="D22" s="4">
        <v>45</v>
      </c>
      <c r="E22" s="4">
        <v>13</v>
      </c>
      <c r="F22" s="4">
        <v>223</v>
      </c>
      <c r="G22" s="4">
        <v>102</v>
      </c>
      <c r="H22" s="4">
        <v>33</v>
      </c>
      <c r="I22" s="4">
        <v>24</v>
      </c>
      <c r="J22" s="4">
        <v>164</v>
      </c>
      <c r="K22" s="4">
        <v>2502</v>
      </c>
      <c r="L22" s="4">
        <v>186</v>
      </c>
      <c r="M22" s="4">
        <v>32</v>
      </c>
      <c r="N22" s="4">
        <v>110</v>
      </c>
      <c r="O22" s="4">
        <v>2</v>
      </c>
      <c r="P22" s="4">
        <v>185</v>
      </c>
      <c r="Q22" s="4">
        <f t="shared" si="1"/>
        <v>3767</v>
      </c>
      <c r="R22" s="4">
        <v>28</v>
      </c>
      <c r="S22" s="4">
        <v>58</v>
      </c>
      <c r="T22" s="4">
        <v>5531</v>
      </c>
      <c r="U22" s="4">
        <v>26689</v>
      </c>
      <c r="W22" s="4"/>
    </row>
    <row r="23" spans="2:23" x14ac:dyDescent="0.2">
      <c r="B23" s="1">
        <v>2015</v>
      </c>
      <c r="C23" s="4">
        <v>131</v>
      </c>
      <c r="D23" s="4">
        <v>39</v>
      </c>
      <c r="E23" s="4">
        <v>10</v>
      </c>
      <c r="F23" s="4">
        <v>203</v>
      </c>
      <c r="G23" s="4">
        <v>89</v>
      </c>
      <c r="H23" s="4">
        <v>34</v>
      </c>
      <c r="I23" s="4">
        <v>22</v>
      </c>
      <c r="J23" s="4">
        <v>168</v>
      </c>
      <c r="K23" s="4">
        <v>2283</v>
      </c>
      <c r="L23" s="4">
        <v>176</v>
      </c>
      <c r="M23" s="4">
        <v>27</v>
      </c>
      <c r="N23" s="4">
        <v>100</v>
      </c>
      <c r="O23" s="4">
        <v>2</v>
      </c>
      <c r="P23" s="4">
        <v>171</v>
      </c>
      <c r="Q23" s="4">
        <f t="shared" si="1"/>
        <v>3455</v>
      </c>
      <c r="R23" s="4">
        <v>26</v>
      </c>
      <c r="S23" s="4">
        <v>53</v>
      </c>
      <c r="T23" s="4">
        <v>5107</v>
      </c>
      <c r="U23" s="4">
        <v>24857</v>
      </c>
      <c r="W23" s="4"/>
    </row>
    <row r="24" spans="2:23" x14ac:dyDescent="0.2">
      <c r="B24" s="1">
        <v>2016</v>
      </c>
      <c r="C24" s="4">
        <v>183</v>
      </c>
      <c r="D24" s="4">
        <v>49</v>
      </c>
      <c r="E24" s="4">
        <v>17</v>
      </c>
      <c r="F24" s="4">
        <v>261</v>
      </c>
      <c r="G24" s="4">
        <v>121</v>
      </c>
      <c r="H24" s="4">
        <v>44</v>
      </c>
      <c r="I24" s="4">
        <v>34</v>
      </c>
      <c r="J24" s="4">
        <v>195</v>
      </c>
      <c r="K24" s="4">
        <v>2720</v>
      </c>
      <c r="L24" s="4">
        <v>216</v>
      </c>
      <c r="M24" s="4">
        <v>32</v>
      </c>
      <c r="N24" s="4">
        <v>131</v>
      </c>
      <c r="O24" s="4">
        <v>2</v>
      </c>
      <c r="P24" s="4">
        <v>205</v>
      </c>
      <c r="Q24" s="4">
        <f t="shared" si="1"/>
        <v>4210</v>
      </c>
      <c r="R24" s="4">
        <v>36</v>
      </c>
      <c r="S24" s="4">
        <v>67</v>
      </c>
      <c r="T24" s="4">
        <v>6119</v>
      </c>
      <c r="U24" s="4">
        <v>29279</v>
      </c>
      <c r="W24" s="4"/>
    </row>
    <row r="25" spans="2:23" x14ac:dyDescent="0.2">
      <c r="B25" s="1">
        <v>2017</v>
      </c>
      <c r="C25" s="4">
        <v>172</v>
      </c>
      <c r="D25" s="4">
        <v>50</v>
      </c>
      <c r="E25" s="4">
        <v>19</v>
      </c>
      <c r="F25" s="4">
        <v>284</v>
      </c>
      <c r="G25" s="4">
        <v>120</v>
      </c>
      <c r="H25" s="4">
        <v>47</v>
      </c>
      <c r="I25" s="4">
        <v>29</v>
      </c>
      <c r="J25" s="4">
        <v>203</v>
      </c>
      <c r="K25" s="4">
        <v>2644</v>
      </c>
      <c r="L25" s="4">
        <v>250</v>
      </c>
      <c r="M25" s="4">
        <v>30</v>
      </c>
      <c r="N25" s="4">
        <v>128</v>
      </c>
      <c r="O25" s="4">
        <v>1</v>
      </c>
      <c r="P25" s="4">
        <v>200</v>
      </c>
      <c r="Q25" s="4">
        <f t="shared" si="1"/>
        <v>4177</v>
      </c>
      <c r="R25" s="4">
        <v>39</v>
      </c>
      <c r="S25" s="4">
        <v>62</v>
      </c>
      <c r="T25" s="4">
        <v>6140</v>
      </c>
      <c r="U25" s="4">
        <v>29344</v>
      </c>
      <c r="W25" s="4"/>
    </row>
    <row r="26" spans="2:23" x14ac:dyDescent="0.2">
      <c r="B26" s="1">
        <v>2018</v>
      </c>
      <c r="C26">
        <v>196</v>
      </c>
      <c r="D26">
        <v>47</v>
      </c>
      <c r="E26">
        <v>19</v>
      </c>
      <c r="F26">
        <v>277</v>
      </c>
      <c r="G26">
        <v>127</v>
      </c>
      <c r="H26">
        <v>46</v>
      </c>
      <c r="I26">
        <v>37</v>
      </c>
      <c r="J26">
        <v>206</v>
      </c>
      <c r="K26" s="4">
        <v>2783</v>
      </c>
      <c r="L26" s="4">
        <v>263</v>
      </c>
      <c r="M26" s="4">
        <v>34</v>
      </c>
      <c r="N26" s="4">
        <v>152</v>
      </c>
      <c r="O26" s="4">
        <v>1</v>
      </c>
      <c r="P26" s="4">
        <v>222</v>
      </c>
      <c r="Q26" s="4">
        <f t="shared" si="1"/>
        <v>4410</v>
      </c>
      <c r="R26" s="4">
        <v>35</v>
      </c>
      <c r="S26" s="4">
        <v>62</v>
      </c>
      <c r="T26" s="4">
        <v>6371</v>
      </c>
      <c r="U26" s="4">
        <v>29158</v>
      </c>
    </row>
    <row r="27" spans="2:23" x14ac:dyDescent="0.2">
      <c r="B27" s="1">
        <v>2019</v>
      </c>
      <c r="C27">
        <v>201</v>
      </c>
      <c r="D27">
        <v>49</v>
      </c>
      <c r="E27">
        <v>22</v>
      </c>
      <c r="F27">
        <v>288</v>
      </c>
      <c r="G27">
        <v>130</v>
      </c>
      <c r="H27">
        <v>44</v>
      </c>
      <c r="I27">
        <v>37</v>
      </c>
      <c r="J27">
        <v>219</v>
      </c>
      <c r="K27">
        <v>2763</v>
      </c>
      <c r="L27">
        <v>264</v>
      </c>
      <c r="M27">
        <v>32</v>
      </c>
      <c r="N27">
        <v>156</v>
      </c>
      <c r="O27">
        <v>2</v>
      </c>
      <c r="P27">
        <v>221</v>
      </c>
      <c r="Q27">
        <v>4428</v>
      </c>
      <c r="R27">
        <v>29</v>
      </c>
      <c r="S27">
        <v>58</v>
      </c>
      <c r="T27">
        <v>6352</v>
      </c>
      <c r="U27">
        <v>28842</v>
      </c>
    </row>
    <row r="28" spans="2:23" x14ac:dyDescent="0.2">
      <c r="B28" s="1">
        <v>2020</v>
      </c>
      <c r="C28">
        <v>203</v>
      </c>
      <c r="D28">
        <v>52</v>
      </c>
      <c r="E28">
        <v>15</v>
      </c>
      <c r="F28">
        <v>314</v>
      </c>
      <c r="G28">
        <v>118</v>
      </c>
      <c r="H28">
        <v>43</v>
      </c>
      <c r="I28">
        <v>37</v>
      </c>
      <c r="J28">
        <v>232</v>
      </c>
      <c r="K28">
        <v>2971</v>
      </c>
      <c r="L28">
        <v>279</v>
      </c>
      <c r="M28">
        <v>31</v>
      </c>
      <c r="N28">
        <v>145</v>
      </c>
      <c r="O28">
        <v>1</v>
      </c>
      <c r="P28">
        <v>243</v>
      </c>
      <c r="Q28">
        <v>4684</v>
      </c>
      <c r="R28">
        <v>30</v>
      </c>
      <c r="S28">
        <v>54</v>
      </c>
      <c r="T28">
        <v>6695</v>
      </c>
      <c r="U28">
        <v>29448</v>
      </c>
    </row>
    <row r="29" spans="2:23" x14ac:dyDescent="0.2">
      <c r="B29" s="1">
        <v>2021</v>
      </c>
      <c r="C29">
        <v>222</v>
      </c>
      <c r="D29">
        <v>60</v>
      </c>
      <c r="E29">
        <v>20</v>
      </c>
      <c r="F29">
        <v>336</v>
      </c>
      <c r="G29">
        <v>130</v>
      </c>
      <c r="H29">
        <v>47</v>
      </c>
      <c r="I29">
        <v>43</v>
      </c>
      <c r="J29">
        <v>236</v>
      </c>
      <c r="K29">
        <v>3255</v>
      </c>
      <c r="L29">
        <v>321</v>
      </c>
      <c r="M29">
        <v>36</v>
      </c>
      <c r="N29">
        <v>154</v>
      </c>
      <c r="O29">
        <v>3</v>
      </c>
      <c r="P29">
        <v>270</v>
      </c>
      <c r="Q29">
        <v>5133</v>
      </c>
      <c r="R29">
        <v>44</v>
      </c>
      <c r="S29">
        <v>79</v>
      </c>
      <c r="T29">
        <v>7502</v>
      </c>
      <c r="U29">
        <v>34152</v>
      </c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U31" sqref="U31"/>
    </sheetView>
  </sheetViews>
  <sheetFormatPr baseColWidth="10" defaultColWidth="11.42578125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25.5" x14ac:dyDescent="0.2">
      <c r="A1" s="8" t="s">
        <v>53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106</v>
      </c>
      <c r="D6" s="4">
        <v>94</v>
      </c>
      <c r="E6" s="4">
        <v>11</v>
      </c>
      <c r="F6" s="4">
        <v>834</v>
      </c>
      <c r="G6" s="4">
        <v>75</v>
      </c>
      <c r="H6" s="4">
        <v>29</v>
      </c>
      <c r="I6" s="4">
        <v>22</v>
      </c>
      <c r="J6" s="4">
        <v>971</v>
      </c>
      <c r="K6" s="4">
        <v>2650</v>
      </c>
      <c r="L6" s="4">
        <v>391</v>
      </c>
      <c r="M6" s="4">
        <v>41</v>
      </c>
      <c r="N6" s="4">
        <v>138</v>
      </c>
      <c r="O6" s="4">
        <v>4</v>
      </c>
      <c r="P6" s="4">
        <v>1002</v>
      </c>
      <c r="Q6" s="4">
        <f>SUM(C6:P6)</f>
        <v>6368</v>
      </c>
      <c r="R6" s="10">
        <v>87</v>
      </c>
      <c r="S6" s="10">
        <v>101</v>
      </c>
      <c r="T6" s="4">
        <v>11100</v>
      </c>
      <c r="U6" s="4">
        <v>49672</v>
      </c>
    </row>
    <row r="7" spans="1:21" x14ac:dyDescent="0.2">
      <c r="B7" s="1">
        <v>2001</v>
      </c>
      <c r="C7" s="4">
        <v>91</v>
      </c>
      <c r="D7" s="4">
        <v>88</v>
      </c>
      <c r="E7" s="4">
        <v>12</v>
      </c>
      <c r="F7" s="4">
        <v>743</v>
      </c>
      <c r="G7" s="4">
        <v>68</v>
      </c>
      <c r="H7" s="4">
        <v>22</v>
      </c>
      <c r="I7" s="4">
        <v>17</v>
      </c>
      <c r="J7" s="4">
        <v>835</v>
      </c>
      <c r="K7" s="4">
        <v>2172</v>
      </c>
      <c r="L7" s="4">
        <v>327</v>
      </c>
      <c r="M7" s="4">
        <v>29</v>
      </c>
      <c r="N7" s="4">
        <v>125</v>
      </c>
      <c r="O7" s="4">
        <v>2</v>
      </c>
      <c r="P7" s="4">
        <v>844</v>
      </c>
      <c r="Q7" s="4">
        <f t="shared" ref="Q7:Q14" si="0">SUM(C7:P7)</f>
        <v>5375</v>
      </c>
      <c r="R7" s="10">
        <v>67</v>
      </c>
      <c r="S7" s="10">
        <v>82</v>
      </c>
      <c r="T7" s="4">
        <v>9524</v>
      </c>
      <c r="U7" s="4">
        <v>40991</v>
      </c>
    </row>
    <row r="8" spans="1:21" x14ac:dyDescent="0.2">
      <c r="B8" s="1">
        <v>2002</v>
      </c>
      <c r="C8" s="4">
        <v>115</v>
      </c>
      <c r="D8" s="4">
        <v>105</v>
      </c>
      <c r="E8" s="4">
        <v>9</v>
      </c>
      <c r="F8" s="4">
        <v>890</v>
      </c>
      <c r="G8" s="4">
        <v>88</v>
      </c>
      <c r="H8" s="4">
        <v>24</v>
      </c>
      <c r="I8" s="4">
        <v>24</v>
      </c>
      <c r="J8" s="4">
        <v>994</v>
      </c>
      <c r="K8" s="4">
        <v>2624</v>
      </c>
      <c r="L8" s="4">
        <v>401</v>
      </c>
      <c r="M8" s="4">
        <v>42</v>
      </c>
      <c r="N8" s="4">
        <v>147</v>
      </c>
      <c r="O8" s="4">
        <v>4</v>
      </c>
      <c r="P8" s="4">
        <v>981</v>
      </c>
      <c r="Q8" s="4">
        <f t="shared" si="0"/>
        <v>6448</v>
      </c>
      <c r="R8" s="10">
        <v>68</v>
      </c>
      <c r="S8" s="10">
        <v>97</v>
      </c>
      <c r="T8" s="4">
        <v>11410</v>
      </c>
      <c r="U8" s="4">
        <v>49833</v>
      </c>
    </row>
    <row r="9" spans="1:21" x14ac:dyDescent="0.2">
      <c r="B9" s="1">
        <v>2003</v>
      </c>
      <c r="C9" s="4">
        <v>128</v>
      </c>
      <c r="D9" s="4">
        <v>118</v>
      </c>
      <c r="E9" s="4">
        <v>12</v>
      </c>
      <c r="F9" s="4">
        <v>975</v>
      </c>
      <c r="G9" s="4">
        <v>97</v>
      </c>
      <c r="H9" s="4">
        <v>30</v>
      </c>
      <c r="I9" s="4">
        <v>27</v>
      </c>
      <c r="J9" s="4">
        <v>1117</v>
      </c>
      <c r="K9" s="4">
        <v>2903</v>
      </c>
      <c r="L9" s="4">
        <v>478</v>
      </c>
      <c r="M9" s="4">
        <v>41</v>
      </c>
      <c r="N9" s="4">
        <v>182</v>
      </c>
      <c r="O9" s="4">
        <v>3</v>
      </c>
      <c r="P9" s="4">
        <v>1092</v>
      </c>
      <c r="Q9" s="4">
        <f t="shared" si="0"/>
        <v>7203</v>
      </c>
      <c r="R9" s="10">
        <v>86</v>
      </c>
      <c r="S9" s="10">
        <v>104</v>
      </c>
      <c r="T9" s="4">
        <v>12765</v>
      </c>
      <c r="U9" s="4">
        <v>54661</v>
      </c>
    </row>
    <row r="10" spans="1:21" x14ac:dyDescent="0.2">
      <c r="B10" s="1">
        <v>2004</v>
      </c>
      <c r="C10" s="4">
        <v>129</v>
      </c>
      <c r="D10" s="4">
        <v>116</v>
      </c>
      <c r="E10" s="4">
        <v>13</v>
      </c>
      <c r="F10" s="4">
        <v>1035</v>
      </c>
      <c r="G10" s="4">
        <v>98</v>
      </c>
      <c r="H10" s="4">
        <v>27</v>
      </c>
      <c r="I10" s="4">
        <v>28</v>
      </c>
      <c r="J10" s="4">
        <v>1183</v>
      </c>
      <c r="K10" s="4">
        <v>3010</v>
      </c>
      <c r="L10" s="4">
        <v>503</v>
      </c>
      <c r="M10" s="4">
        <v>45</v>
      </c>
      <c r="N10" s="4">
        <v>213</v>
      </c>
      <c r="O10" s="4">
        <v>4</v>
      </c>
      <c r="P10" s="4">
        <v>1163</v>
      </c>
      <c r="Q10" s="4">
        <f t="shared" si="0"/>
        <v>7567</v>
      </c>
      <c r="R10" s="10">
        <v>90</v>
      </c>
      <c r="S10" s="10">
        <v>116</v>
      </c>
      <c r="T10" s="4">
        <v>13499</v>
      </c>
      <c r="U10" s="4">
        <v>56007</v>
      </c>
    </row>
    <row r="11" spans="1:21" x14ac:dyDescent="0.2">
      <c r="B11" s="1">
        <v>2005</v>
      </c>
      <c r="C11" s="4">
        <v>118</v>
      </c>
      <c r="D11" s="4">
        <v>119</v>
      </c>
      <c r="E11" s="4">
        <v>11</v>
      </c>
      <c r="F11" s="4">
        <v>992</v>
      </c>
      <c r="G11" s="4">
        <v>105</v>
      </c>
      <c r="H11" s="4">
        <v>26</v>
      </c>
      <c r="I11" s="4">
        <v>26</v>
      </c>
      <c r="J11" s="4">
        <v>1162</v>
      </c>
      <c r="K11" s="4">
        <v>2877</v>
      </c>
      <c r="L11" s="4">
        <v>487</v>
      </c>
      <c r="M11" s="4">
        <v>45</v>
      </c>
      <c r="N11" s="4">
        <v>210</v>
      </c>
      <c r="O11" s="4">
        <v>5</v>
      </c>
      <c r="P11" s="4">
        <v>1134</v>
      </c>
      <c r="Q11" s="4">
        <f t="shared" si="0"/>
        <v>7317</v>
      </c>
      <c r="R11" s="10">
        <v>90</v>
      </c>
      <c r="S11" s="10">
        <v>127</v>
      </c>
      <c r="T11" s="4">
        <v>13184</v>
      </c>
      <c r="U11" s="4">
        <v>54255</v>
      </c>
    </row>
    <row r="12" spans="1:21" x14ac:dyDescent="0.2">
      <c r="B12" s="1">
        <v>2006</v>
      </c>
      <c r="C12" s="4">
        <v>132</v>
      </c>
      <c r="D12" s="4">
        <v>109</v>
      </c>
      <c r="E12" s="4">
        <v>13</v>
      </c>
      <c r="F12" s="4">
        <v>1032</v>
      </c>
      <c r="G12" s="4">
        <v>105</v>
      </c>
      <c r="H12" s="4">
        <v>23</v>
      </c>
      <c r="I12" s="4">
        <v>26</v>
      </c>
      <c r="J12" s="4">
        <v>1171</v>
      </c>
      <c r="K12" s="4">
        <v>3038</v>
      </c>
      <c r="L12" s="4">
        <v>513</v>
      </c>
      <c r="M12" s="4">
        <v>47</v>
      </c>
      <c r="N12" s="4">
        <v>205</v>
      </c>
      <c r="O12" s="4">
        <v>5</v>
      </c>
      <c r="P12" s="4">
        <v>1095</v>
      </c>
      <c r="Q12" s="4">
        <f t="shared" si="0"/>
        <v>7514</v>
      </c>
      <c r="R12" s="10">
        <v>94</v>
      </c>
      <c r="S12" s="10">
        <v>130</v>
      </c>
      <c r="T12" s="4">
        <v>13409</v>
      </c>
      <c r="U12" s="4">
        <v>55812</v>
      </c>
    </row>
    <row r="13" spans="1:21" x14ac:dyDescent="0.2">
      <c r="B13" s="1">
        <v>2007</v>
      </c>
      <c r="C13" s="4">
        <v>139</v>
      </c>
      <c r="D13" s="4">
        <v>118</v>
      </c>
      <c r="E13" s="4">
        <v>11</v>
      </c>
      <c r="F13" s="4">
        <v>928</v>
      </c>
      <c r="G13" s="4">
        <v>110</v>
      </c>
      <c r="H13" s="4">
        <v>20</v>
      </c>
      <c r="I13" s="4">
        <v>25</v>
      </c>
      <c r="J13" s="4">
        <v>1101</v>
      </c>
      <c r="K13" s="4">
        <v>3047</v>
      </c>
      <c r="L13" s="4">
        <v>488</v>
      </c>
      <c r="M13" s="4">
        <v>47</v>
      </c>
      <c r="N13" s="4">
        <v>206</v>
      </c>
      <c r="O13" s="4">
        <v>6</v>
      </c>
      <c r="P13" s="4">
        <v>1033</v>
      </c>
      <c r="Q13" s="4">
        <f t="shared" si="0"/>
        <v>7279</v>
      </c>
      <c r="R13" s="10">
        <v>93</v>
      </c>
      <c r="S13" s="10">
        <v>134</v>
      </c>
      <c r="T13" s="4">
        <v>13170</v>
      </c>
      <c r="U13" s="4">
        <v>53249</v>
      </c>
    </row>
    <row r="14" spans="1:21" x14ac:dyDescent="0.2">
      <c r="B14" s="1">
        <v>2008</v>
      </c>
      <c r="C14" s="4">
        <v>147</v>
      </c>
      <c r="D14" s="4">
        <v>120</v>
      </c>
      <c r="E14" s="4">
        <v>13</v>
      </c>
      <c r="F14" s="4">
        <v>948</v>
      </c>
      <c r="G14" s="4">
        <v>109</v>
      </c>
      <c r="H14" s="4">
        <v>21</v>
      </c>
      <c r="I14" s="4">
        <v>25</v>
      </c>
      <c r="J14" s="4">
        <v>1083</v>
      </c>
      <c r="K14" s="4">
        <v>3155</v>
      </c>
      <c r="L14" s="4">
        <v>497</v>
      </c>
      <c r="M14" s="4">
        <v>53</v>
      </c>
      <c r="N14" s="4">
        <v>229</v>
      </c>
      <c r="O14" s="4">
        <v>4</v>
      </c>
      <c r="P14" s="4">
        <v>1028</v>
      </c>
      <c r="Q14" s="4">
        <f t="shared" si="0"/>
        <v>7432</v>
      </c>
      <c r="R14" s="10">
        <v>90</v>
      </c>
      <c r="S14" s="10">
        <v>144</v>
      </c>
      <c r="T14" s="4">
        <v>13329</v>
      </c>
      <c r="U14" s="4">
        <v>53173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144</v>
      </c>
      <c r="D17" s="4">
        <v>124</v>
      </c>
      <c r="E17" s="4">
        <v>11</v>
      </c>
      <c r="F17" s="4">
        <v>889</v>
      </c>
      <c r="G17" s="4">
        <v>106</v>
      </c>
      <c r="H17" s="4">
        <v>26</v>
      </c>
      <c r="I17" s="4">
        <v>21</v>
      </c>
      <c r="J17" s="4">
        <v>1063</v>
      </c>
      <c r="K17" s="4">
        <v>3161</v>
      </c>
      <c r="L17" s="4">
        <v>506</v>
      </c>
      <c r="M17" s="4">
        <v>50</v>
      </c>
      <c r="N17" s="4">
        <v>207</v>
      </c>
      <c r="O17" s="4">
        <v>4</v>
      </c>
      <c r="P17" s="4">
        <v>969</v>
      </c>
      <c r="Q17" s="4">
        <f t="shared" ref="Q17:Q23" si="1">SUM(C17:P17)</f>
        <v>7281</v>
      </c>
      <c r="R17" s="10">
        <v>94</v>
      </c>
      <c r="S17" s="10">
        <v>141</v>
      </c>
      <c r="T17" s="4">
        <v>12933</v>
      </c>
      <c r="U17" s="4">
        <v>51228</v>
      </c>
    </row>
    <row r="18" spans="2:21" x14ac:dyDescent="0.2">
      <c r="B18" s="1">
        <v>2010</v>
      </c>
      <c r="C18" s="4">
        <v>139</v>
      </c>
      <c r="D18" s="4">
        <v>130</v>
      </c>
      <c r="E18" s="4">
        <v>17</v>
      </c>
      <c r="F18" s="4">
        <v>758</v>
      </c>
      <c r="G18" s="4">
        <v>107</v>
      </c>
      <c r="H18" s="4">
        <v>29</v>
      </c>
      <c r="I18" s="4">
        <v>24</v>
      </c>
      <c r="J18" s="4">
        <v>984</v>
      </c>
      <c r="K18" s="4">
        <v>3152</v>
      </c>
      <c r="L18" s="4">
        <v>497</v>
      </c>
      <c r="M18" s="4">
        <v>49</v>
      </c>
      <c r="N18" s="4">
        <v>205</v>
      </c>
      <c r="O18" s="4">
        <v>4</v>
      </c>
      <c r="P18" s="4">
        <v>879</v>
      </c>
      <c r="Q18" s="4">
        <f t="shared" si="1"/>
        <v>6974</v>
      </c>
      <c r="R18" s="4">
        <v>96</v>
      </c>
      <c r="S18" s="4">
        <v>141</v>
      </c>
      <c r="T18" s="4">
        <v>12674</v>
      </c>
      <c r="U18" s="4">
        <v>50752</v>
      </c>
    </row>
    <row r="19" spans="2:21" x14ac:dyDescent="0.2">
      <c r="B19" s="1">
        <v>2011</v>
      </c>
      <c r="C19" s="4">
        <v>145</v>
      </c>
      <c r="D19" s="4">
        <v>118</v>
      </c>
      <c r="E19" s="4">
        <v>15</v>
      </c>
      <c r="F19" s="4">
        <v>725</v>
      </c>
      <c r="G19" s="4">
        <v>106</v>
      </c>
      <c r="H19" s="4">
        <v>30</v>
      </c>
      <c r="I19" s="4">
        <v>18</v>
      </c>
      <c r="J19" s="4">
        <v>961</v>
      </c>
      <c r="K19" s="4">
        <v>3138</v>
      </c>
      <c r="L19" s="4">
        <v>493</v>
      </c>
      <c r="M19" s="4">
        <v>45</v>
      </c>
      <c r="N19" s="4">
        <v>211</v>
      </c>
      <c r="O19" s="4">
        <v>3</v>
      </c>
      <c r="P19" s="4">
        <v>842</v>
      </c>
      <c r="Q19" s="4">
        <f t="shared" si="1"/>
        <v>6850</v>
      </c>
      <c r="R19" s="4">
        <v>91</v>
      </c>
      <c r="S19" s="4">
        <v>132</v>
      </c>
      <c r="T19" s="4">
        <v>12474</v>
      </c>
      <c r="U19" s="4">
        <v>50178</v>
      </c>
    </row>
    <row r="20" spans="2:21" x14ac:dyDescent="0.2">
      <c r="B20" s="1">
        <v>2012</v>
      </c>
      <c r="C20" s="4">
        <v>149</v>
      </c>
      <c r="D20" s="4">
        <v>111</v>
      </c>
      <c r="E20" s="4">
        <v>12</v>
      </c>
      <c r="F20" s="4">
        <v>684</v>
      </c>
      <c r="G20" s="4">
        <v>104</v>
      </c>
      <c r="H20" s="4">
        <v>24</v>
      </c>
      <c r="I20" s="4">
        <v>19</v>
      </c>
      <c r="J20" s="4">
        <v>933</v>
      </c>
      <c r="K20" s="4">
        <v>3182</v>
      </c>
      <c r="L20" s="4">
        <v>464</v>
      </c>
      <c r="M20" s="4">
        <v>46</v>
      </c>
      <c r="N20" s="4">
        <v>215</v>
      </c>
      <c r="O20" s="4">
        <v>3</v>
      </c>
      <c r="P20" s="4">
        <v>821</v>
      </c>
      <c r="Q20" s="4">
        <f t="shared" si="1"/>
        <v>6767</v>
      </c>
      <c r="R20" s="4">
        <v>87</v>
      </c>
      <c r="S20" s="4">
        <v>136</v>
      </c>
      <c r="T20" s="4">
        <v>12241</v>
      </c>
      <c r="U20" s="4">
        <v>49764</v>
      </c>
    </row>
    <row r="21" spans="2:21" x14ac:dyDescent="0.2">
      <c r="B21" s="1">
        <v>2013</v>
      </c>
      <c r="C21" s="4">
        <v>158</v>
      </c>
      <c r="D21" s="4">
        <v>119</v>
      </c>
      <c r="E21" s="4">
        <v>13</v>
      </c>
      <c r="F21" s="4">
        <v>700</v>
      </c>
      <c r="G21" s="4">
        <v>109</v>
      </c>
      <c r="H21" s="4">
        <v>28</v>
      </c>
      <c r="I21" s="4">
        <v>20</v>
      </c>
      <c r="J21" s="4">
        <v>932</v>
      </c>
      <c r="K21" s="4">
        <v>3226</v>
      </c>
      <c r="L21" s="4">
        <v>514</v>
      </c>
      <c r="M21" s="4">
        <v>53</v>
      </c>
      <c r="N21" s="4">
        <v>207</v>
      </c>
      <c r="O21" s="4">
        <v>2</v>
      </c>
      <c r="P21" s="4">
        <v>836</v>
      </c>
      <c r="Q21" s="4">
        <f t="shared" si="1"/>
        <v>6917</v>
      </c>
      <c r="R21" s="4">
        <v>88</v>
      </c>
      <c r="S21" s="4">
        <v>121</v>
      </c>
      <c r="T21" s="4">
        <v>12614</v>
      </c>
      <c r="U21" s="4">
        <v>51072</v>
      </c>
    </row>
    <row r="22" spans="2:21" x14ac:dyDescent="0.2">
      <c r="B22" s="1">
        <v>2014</v>
      </c>
      <c r="C22" s="4">
        <v>163</v>
      </c>
      <c r="D22" s="4">
        <v>127</v>
      </c>
      <c r="E22" s="4">
        <v>9</v>
      </c>
      <c r="F22" s="4">
        <v>739</v>
      </c>
      <c r="G22" s="4">
        <v>116</v>
      </c>
      <c r="H22" s="4">
        <v>26</v>
      </c>
      <c r="I22" s="4">
        <v>21</v>
      </c>
      <c r="J22" s="4">
        <v>1014</v>
      </c>
      <c r="K22" s="4">
        <v>3357</v>
      </c>
      <c r="L22" s="4">
        <v>557</v>
      </c>
      <c r="M22" s="4">
        <v>51</v>
      </c>
      <c r="N22" s="4">
        <v>215</v>
      </c>
      <c r="O22" s="4">
        <v>3</v>
      </c>
      <c r="P22" s="4">
        <v>878</v>
      </c>
      <c r="Q22" s="4">
        <f t="shared" si="1"/>
        <v>7276</v>
      </c>
      <c r="R22" s="4">
        <v>92</v>
      </c>
      <c r="S22" s="4">
        <v>124</v>
      </c>
      <c r="T22" s="4">
        <v>13228</v>
      </c>
      <c r="U22" s="4">
        <v>53690</v>
      </c>
    </row>
    <row r="23" spans="2:21" x14ac:dyDescent="0.2">
      <c r="B23" s="1">
        <v>2015</v>
      </c>
      <c r="C23" s="4">
        <v>160</v>
      </c>
      <c r="D23" s="4">
        <v>125</v>
      </c>
      <c r="E23" s="4">
        <v>11</v>
      </c>
      <c r="F23" s="4">
        <v>730</v>
      </c>
      <c r="G23" s="4">
        <v>112</v>
      </c>
      <c r="H23" s="4">
        <v>25</v>
      </c>
      <c r="I23" s="4">
        <v>20</v>
      </c>
      <c r="J23" s="4">
        <v>1017</v>
      </c>
      <c r="K23" s="4">
        <v>3394</v>
      </c>
      <c r="L23" s="4">
        <v>564</v>
      </c>
      <c r="M23" s="4">
        <v>57</v>
      </c>
      <c r="N23" s="4">
        <v>202</v>
      </c>
      <c r="O23" s="4">
        <v>4</v>
      </c>
      <c r="P23" s="4">
        <v>850</v>
      </c>
      <c r="Q23" s="4">
        <f t="shared" si="1"/>
        <v>7271</v>
      </c>
      <c r="R23" s="4">
        <v>100</v>
      </c>
      <c r="S23" s="4">
        <v>114</v>
      </c>
      <c r="T23" s="4">
        <v>13208</v>
      </c>
      <c r="U23" s="4">
        <v>53217</v>
      </c>
    </row>
    <row r="24" spans="2:21" x14ac:dyDescent="0.2">
      <c r="B24" s="1">
        <v>2016</v>
      </c>
      <c r="C24" s="4">
        <v>194</v>
      </c>
      <c r="D24" s="4">
        <v>138</v>
      </c>
      <c r="E24" s="4">
        <v>13</v>
      </c>
      <c r="F24" s="4">
        <v>773</v>
      </c>
      <c r="G24" s="4">
        <v>119</v>
      </c>
      <c r="H24" s="4">
        <v>27</v>
      </c>
      <c r="I24" s="4">
        <v>28</v>
      </c>
      <c r="J24" s="4">
        <v>1112</v>
      </c>
      <c r="K24" s="4">
        <v>3551</v>
      </c>
      <c r="L24" s="4">
        <v>580</v>
      </c>
      <c r="M24" s="4">
        <v>61</v>
      </c>
      <c r="N24" s="4">
        <v>228</v>
      </c>
      <c r="O24" s="4">
        <v>3</v>
      </c>
      <c r="P24" s="4">
        <v>909</v>
      </c>
      <c r="Q24" s="4">
        <f>SUM(C24:P24)</f>
        <v>7736</v>
      </c>
      <c r="R24" s="4">
        <v>99</v>
      </c>
      <c r="S24" s="4">
        <v>134</v>
      </c>
      <c r="T24" s="4">
        <v>13982</v>
      </c>
      <c r="U24" s="4">
        <v>57549</v>
      </c>
    </row>
    <row r="25" spans="2:21" x14ac:dyDescent="0.2">
      <c r="B25" s="1">
        <v>2017</v>
      </c>
      <c r="C25" s="4">
        <v>202</v>
      </c>
      <c r="D25" s="4">
        <v>141</v>
      </c>
      <c r="E25" s="4">
        <v>10</v>
      </c>
      <c r="F25" s="4">
        <v>803</v>
      </c>
      <c r="G25" s="4">
        <v>124</v>
      </c>
      <c r="H25" s="4">
        <v>28</v>
      </c>
      <c r="I25" s="4">
        <v>27</v>
      </c>
      <c r="J25" s="4">
        <v>1202</v>
      </c>
      <c r="K25" s="4">
        <v>3739</v>
      </c>
      <c r="L25" s="4">
        <v>635</v>
      </c>
      <c r="M25" s="4">
        <v>69</v>
      </c>
      <c r="N25" s="4">
        <v>247</v>
      </c>
      <c r="O25" s="4">
        <v>2</v>
      </c>
      <c r="P25" s="4">
        <v>1005</v>
      </c>
      <c r="Q25" s="4">
        <f t="shared" ref="Q25:Q27" si="2">SUM(C25:P25)</f>
        <v>8234</v>
      </c>
      <c r="R25" s="4">
        <v>105</v>
      </c>
      <c r="S25" s="4">
        <v>131</v>
      </c>
      <c r="T25" s="4">
        <v>14753</v>
      </c>
      <c r="U25" s="4">
        <v>59203</v>
      </c>
    </row>
    <row r="26" spans="2:21" x14ac:dyDescent="0.2">
      <c r="B26" s="1">
        <v>2018</v>
      </c>
      <c r="C26" s="4">
        <v>197</v>
      </c>
      <c r="D26" s="4">
        <v>146</v>
      </c>
      <c r="E26" s="4">
        <v>12</v>
      </c>
      <c r="F26" s="4">
        <v>785</v>
      </c>
      <c r="G26" s="4">
        <v>127</v>
      </c>
      <c r="H26" s="4">
        <v>34</v>
      </c>
      <c r="I26" s="4">
        <v>28</v>
      </c>
      <c r="J26" s="4">
        <v>1171</v>
      </c>
      <c r="K26" s="4">
        <v>3781</v>
      </c>
      <c r="L26" s="4">
        <v>625</v>
      </c>
      <c r="M26" s="4">
        <v>66</v>
      </c>
      <c r="N26" s="4">
        <v>244</v>
      </c>
      <c r="O26" s="4">
        <v>3</v>
      </c>
      <c r="P26" s="4">
        <v>975</v>
      </c>
      <c r="Q26" s="4">
        <f t="shared" si="2"/>
        <v>8194</v>
      </c>
      <c r="R26" s="4">
        <v>111</v>
      </c>
      <c r="S26" s="4">
        <v>145</v>
      </c>
      <c r="T26" s="4">
        <v>14648</v>
      </c>
      <c r="U26" s="4">
        <v>58529</v>
      </c>
    </row>
    <row r="27" spans="2:21" x14ac:dyDescent="0.2">
      <c r="B27" s="1">
        <v>2019</v>
      </c>
      <c r="C27">
        <v>195</v>
      </c>
      <c r="D27">
        <v>156</v>
      </c>
      <c r="E27">
        <v>14</v>
      </c>
      <c r="F27">
        <v>821</v>
      </c>
      <c r="G27">
        <v>121</v>
      </c>
      <c r="H27">
        <v>30</v>
      </c>
      <c r="I27">
        <v>28</v>
      </c>
      <c r="J27">
        <v>1196</v>
      </c>
      <c r="K27">
        <v>3825</v>
      </c>
      <c r="L27">
        <v>639</v>
      </c>
      <c r="M27">
        <v>67</v>
      </c>
      <c r="N27">
        <v>240</v>
      </c>
      <c r="O27">
        <v>4</v>
      </c>
      <c r="P27">
        <v>939</v>
      </c>
      <c r="Q27" s="4">
        <f t="shared" si="2"/>
        <v>8275</v>
      </c>
      <c r="R27">
        <v>116</v>
      </c>
      <c r="S27">
        <v>144</v>
      </c>
      <c r="T27">
        <v>14688</v>
      </c>
      <c r="U27">
        <v>57867</v>
      </c>
    </row>
    <row r="28" spans="2:21" x14ac:dyDescent="0.2">
      <c r="B28" s="1">
        <v>2020</v>
      </c>
      <c r="C28">
        <v>200</v>
      </c>
      <c r="D28">
        <v>155</v>
      </c>
      <c r="E28">
        <v>16</v>
      </c>
      <c r="F28">
        <v>809</v>
      </c>
      <c r="G28">
        <v>124</v>
      </c>
      <c r="H28">
        <v>31</v>
      </c>
      <c r="I28">
        <v>24</v>
      </c>
      <c r="J28">
        <v>1204</v>
      </c>
      <c r="K28">
        <v>3975</v>
      </c>
      <c r="L28">
        <v>643</v>
      </c>
      <c r="M28">
        <v>70</v>
      </c>
      <c r="N28">
        <v>264</v>
      </c>
      <c r="O28">
        <v>3</v>
      </c>
      <c r="P28">
        <v>989</v>
      </c>
      <c r="Q28">
        <v>8507</v>
      </c>
      <c r="R28">
        <v>122</v>
      </c>
      <c r="S28">
        <v>141</v>
      </c>
      <c r="T28">
        <v>15143</v>
      </c>
      <c r="U28">
        <v>60334</v>
      </c>
    </row>
    <row r="29" spans="2:21" x14ac:dyDescent="0.2">
      <c r="B29" s="1">
        <v>2021</v>
      </c>
      <c r="C29">
        <v>198</v>
      </c>
      <c r="D29">
        <v>144</v>
      </c>
      <c r="E29">
        <v>15</v>
      </c>
      <c r="F29">
        <v>790</v>
      </c>
      <c r="G29">
        <v>125</v>
      </c>
      <c r="H29">
        <v>32</v>
      </c>
      <c r="I29">
        <v>19</v>
      </c>
      <c r="J29">
        <v>1164</v>
      </c>
      <c r="K29">
        <v>3963</v>
      </c>
      <c r="L29">
        <v>643</v>
      </c>
      <c r="M29">
        <v>68</v>
      </c>
      <c r="N29">
        <v>274</v>
      </c>
      <c r="O29">
        <v>2</v>
      </c>
      <c r="P29">
        <v>943</v>
      </c>
      <c r="Q29">
        <v>8380</v>
      </c>
      <c r="R29">
        <v>109</v>
      </c>
      <c r="S29">
        <v>133</v>
      </c>
      <c r="T29">
        <v>14744</v>
      </c>
      <c r="U29">
        <v>57819</v>
      </c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pane xSplit="2" ySplit="6" topLeftCell="C7" activePane="bottomRight" state="frozen"/>
      <selection pane="topRight" activeCell="U24" sqref="U24"/>
      <selection pane="bottomLeft" activeCell="U24" sqref="U24"/>
      <selection pane="bottomRight" activeCell="U21" sqref="U21"/>
    </sheetView>
  </sheetViews>
  <sheetFormatPr baseColWidth="10" defaultColWidth="11.42578125" defaultRowHeight="12.75" x14ac:dyDescent="0.2"/>
  <cols>
    <col min="1" max="1" width="32.7109375" customWidth="1"/>
    <col min="257" max="257" width="32.7109375" customWidth="1"/>
    <col min="513" max="513" width="32.7109375" customWidth="1"/>
    <col min="769" max="769" width="32.7109375" customWidth="1"/>
    <col min="1025" max="1025" width="32.7109375" customWidth="1"/>
    <col min="1281" max="1281" width="32.7109375" customWidth="1"/>
    <col min="1537" max="1537" width="32.7109375" customWidth="1"/>
    <col min="1793" max="1793" width="32.7109375" customWidth="1"/>
    <col min="2049" max="2049" width="32.7109375" customWidth="1"/>
    <col min="2305" max="2305" width="32.7109375" customWidth="1"/>
    <col min="2561" max="2561" width="32.7109375" customWidth="1"/>
    <col min="2817" max="2817" width="32.7109375" customWidth="1"/>
    <col min="3073" max="3073" width="32.7109375" customWidth="1"/>
    <col min="3329" max="3329" width="32.7109375" customWidth="1"/>
    <col min="3585" max="3585" width="32.7109375" customWidth="1"/>
    <col min="3841" max="3841" width="32.7109375" customWidth="1"/>
    <col min="4097" max="4097" width="32.7109375" customWidth="1"/>
    <col min="4353" max="4353" width="32.7109375" customWidth="1"/>
    <col min="4609" max="4609" width="32.7109375" customWidth="1"/>
    <col min="4865" max="4865" width="32.7109375" customWidth="1"/>
    <col min="5121" max="5121" width="32.7109375" customWidth="1"/>
    <col min="5377" max="5377" width="32.7109375" customWidth="1"/>
    <col min="5633" max="5633" width="32.7109375" customWidth="1"/>
    <col min="5889" max="5889" width="32.7109375" customWidth="1"/>
    <col min="6145" max="6145" width="32.7109375" customWidth="1"/>
    <col min="6401" max="6401" width="32.7109375" customWidth="1"/>
    <col min="6657" max="6657" width="32.7109375" customWidth="1"/>
    <col min="6913" max="6913" width="32.7109375" customWidth="1"/>
    <col min="7169" max="7169" width="32.7109375" customWidth="1"/>
    <col min="7425" max="7425" width="32.7109375" customWidth="1"/>
    <col min="7681" max="7681" width="32.7109375" customWidth="1"/>
    <col min="7937" max="7937" width="32.7109375" customWidth="1"/>
    <col min="8193" max="8193" width="32.7109375" customWidth="1"/>
    <col min="8449" max="8449" width="32.7109375" customWidth="1"/>
    <col min="8705" max="8705" width="32.7109375" customWidth="1"/>
    <col min="8961" max="8961" width="32.7109375" customWidth="1"/>
    <col min="9217" max="9217" width="32.7109375" customWidth="1"/>
    <col min="9473" max="9473" width="32.7109375" customWidth="1"/>
    <col min="9729" max="9729" width="32.7109375" customWidth="1"/>
    <col min="9985" max="9985" width="32.7109375" customWidth="1"/>
    <col min="10241" max="10241" width="32.7109375" customWidth="1"/>
    <col min="10497" max="10497" width="32.7109375" customWidth="1"/>
    <col min="10753" max="10753" width="32.7109375" customWidth="1"/>
    <col min="11009" max="11009" width="32.7109375" customWidth="1"/>
    <col min="11265" max="11265" width="32.7109375" customWidth="1"/>
    <col min="11521" max="11521" width="32.7109375" customWidth="1"/>
    <col min="11777" max="11777" width="32.7109375" customWidth="1"/>
    <col min="12033" max="12033" width="32.7109375" customWidth="1"/>
    <col min="12289" max="12289" width="32.7109375" customWidth="1"/>
    <col min="12545" max="12545" width="32.7109375" customWidth="1"/>
    <col min="12801" max="12801" width="32.7109375" customWidth="1"/>
    <col min="13057" max="13057" width="32.7109375" customWidth="1"/>
    <col min="13313" max="13313" width="32.7109375" customWidth="1"/>
    <col min="13569" max="13569" width="32.7109375" customWidth="1"/>
    <col min="13825" max="13825" width="32.7109375" customWidth="1"/>
    <col min="14081" max="14081" width="32.7109375" customWidth="1"/>
    <col min="14337" max="14337" width="32.7109375" customWidth="1"/>
    <col min="14593" max="14593" width="32.7109375" customWidth="1"/>
    <col min="14849" max="14849" width="32.7109375" customWidth="1"/>
    <col min="15105" max="15105" width="32.7109375" customWidth="1"/>
    <col min="15361" max="15361" width="32.7109375" customWidth="1"/>
    <col min="15617" max="15617" width="32.7109375" customWidth="1"/>
    <col min="15873" max="15873" width="32.7109375" customWidth="1"/>
    <col min="16129" max="16129" width="32.7109375" customWidth="1"/>
  </cols>
  <sheetData>
    <row r="1" spans="1:23" ht="25.5" x14ac:dyDescent="0.2">
      <c r="A1" s="8" t="s">
        <v>54</v>
      </c>
    </row>
    <row r="2" spans="1:23" x14ac:dyDescent="0.2">
      <c r="A2" s="6" t="s">
        <v>39</v>
      </c>
    </row>
    <row r="3" spans="1:23" ht="25.5" x14ac:dyDescent="0.2">
      <c r="A3" s="7" t="s">
        <v>40</v>
      </c>
    </row>
    <row r="4" spans="1:23" s="11" customFormat="1" x14ac:dyDescent="0.2">
      <c r="B4" s="12" t="s">
        <v>41</v>
      </c>
      <c r="R4" s="15"/>
      <c r="S4" s="15"/>
    </row>
    <row r="5" spans="1:23" s="11" customFormat="1" x14ac:dyDescent="0.2">
      <c r="B5" s="12"/>
      <c r="R5" s="15"/>
      <c r="S5" s="15"/>
    </row>
    <row r="6" spans="1:23" s="16" customFormat="1" x14ac:dyDescent="0.2">
      <c r="B6" s="17"/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3" x14ac:dyDescent="0.2">
      <c r="B7" s="1">
        <v>2009</v>
      </c>
      <c r="C7" s="4">
        <v>24</v>
      </c>
      <c r="D7" s="4">
        <v>17</v>
      </c>
      <c r="E7" s="4"/>
      <c r="F7" s="4">
        <v>90</v>
      </c>
      <c r="G7" s="4">
        <v>7</v>
      </c>
      <c r="H7" s="4">
        <v>1</v>
      </c>
      <c r="I7" s="4">
        <v>3</v>
      </c>
      <c r="J7" s="4">
        <v>127</v>
      </c>
      <c r="K7" s="4">
        <v>794</v>
      </c>
      <c r="L7" s="4">
        <v>72</v>
      </c>
      <c r="M7" s="4">
        <v>5</v>
      </c>
      <c r="N7" s="4">
        <v>35</v>
      </c>
      <c r="O7" s="4"/>
      <c r="P7" s="4">
        <v>85</v>
      </c>
      <c r="Q7" s="4">
        <f t="shared" ref="Q7:Q13" si="0">SUM(C7:P7)</f>
        <v>1260</v>
      </c>
      <c r="R7" s="10">
        <v>5</v>
      </c>
      <c r="S7" s="10">
        <v>23</v>
      </c>
      <c r="T7" s="4">
        <v>1863</v>
      </c>
      <c r="U7" s="4">
        <v>6628</v>
      </c>
      <c r="W7" s="4"/>
    </row>
    <row r="8" spans="1:23" x14ac:dyDescent="0.2">
      <c r="B8" s="1">
        <v>2010</v>
      </c>
      <c r="C8" s="4">
        <v>29</v>
      </c>
      <c r="D8" s="4">
        <v>19</v>
      </c>
      <c r="E8" s="4"/>
      <c r="F8" s="4">
        <v>91</v>
      </c>
      <c r="G8" s="4">
        <v>8</v>
      </c>
      <c r="H8" s="4">
        <v>1</v>
      </c>
      <c r="I8" s="4">
        <v>2</v>
      </c>
      <c r="J8" s="4">
        <v>128</v>
      </c>
      <c r="K8" s="4">
        <v>778</v>
      </c>
      <c r="L8" s="4">
        <v>77</v>
      </c>
      <c r="M8" s="4">
        <v>4</v>
      </c>
      <c r="N8" s="4">
        <v>34</v>
      </c>
      <c r="O8" s="4"/>
      <c r="P8" s="4">
        <v>74</v>
      </c>
      <c r="Q8" s="4">
        <f t="shared" si="0"/>
        <v>1245</v>
      </c>
      <c r="R8" s="4">
        <v>5</v>
      </c>
      <c r="S8" s="4">
        <v>23</v>
      </c>
      <c r="T8" s="4">
        <v>1855</v>
      </c>
      <c r="U8" s="4">
        <v>6769</v>
      </c>
      <c r="W8" s="4"/>
    </row>
    <row r="9" spans="1:23" x14ac:dyDescent="0.2">
      <c r="B9" s="1">
        <v>2011</v>
      </c>
      <c r="C9" s="4">
        <v>31</v>
      </c>
      <c r="D9" s="4">
        <v>19</v>
      </c>
      <c r="E9" s="4"/>
      <c r="F9" s="4">
        <v>98</v>
      </c>
      <c r="G9" s="4">
        <v>6</v>
      </c>
      <c r="H9" s="4">
        <v>1</v>
      </c>
      <c r="I9" s="4">
        <v>1</v>
      </c>
      <c r="J9" s="4">
        <v>125</v>
      </c>
      <c r="K9" s="4">
        <v>803</v>
      </c>
      <c r="L9" s="4">
        <v>89</v>
      </c>
      <c r="M9" s="4">
        <v>4</v>
      </c>
      <c r="N9" s="4">
        <v>41</v>
      </c>
      <c r="O9" s="4"/>
      <c r="P9" s="4">
        <v>73</v>
      </c>
      <c r="Q9" s="4">
        <f t="shared" si="0"/>
        <v>1291</v>
      </c>
      <c r="R9" s="4">
        <v>5</v>
      </c>
      <c r="S9" s="4">
        <v>26</v>
      </c>
      <c r="T9" s="4">
        <v>1920</v>
      </c>
      <c r="U9" s="4">
        <v>6931</v>
      </c>
      <c r="W9" s="4"/>
    </row>
    <row r="10" spans="1:23" x14ac:dyDescent="0.2">
      <c r="B10" s="1">
        <v>2012</v>
      </c>
      <c r="C10" s="4">
        <v>32</v>
      </c>
      <c r="D10" s="4">
        <v>12</v>
      </c>
      <c r="E10" s="4"/>
      <c r="F10" s="4">
        <v>92</v>
      </c>
      <c r="G10" s="4">
        <v>6</v>
      </c>
      <c r="H10" s="4"/>
      <c r="I10" s="4">
        <v>3</v>
      </c>
      <c r="J10" s="4">
        <v>110</v>
      </c>
      <c r="K10" s="4">
        <v>819</v>
      </c>
      <c r="L10" s="4">
        <v>92</v>
      </c>
      <c r="M10" s="4">
        <v>5</v>
      </c>
      <c r="N10" s="4">
        <v>37</v>
      </c>
      <c r="O10" s="4">
        <v>1</v>
      </c>
      <c r="P10" s="4">
        <v>70</v>
      </c>
      <c r="Q10" s="4">
        <f t="shared" si="0"/>
        <v>1279</v>
      </c>
      <c r="R10" s="4">
        <v>4</v>
      </c>
      <c r="S10" s="4">
        <v>26</v>
      </c>
      <c r="T10" s="4">
        <v>1923</v>
      </c>
      <c r="U10" s="4">
        <v>6914</v>
      </c>
      <c r="W10" s="4"/>
    </row>
    <row r="11" spans="1:23" x14ac:dyDescent="0.2">
      <c r="B11" s="1">
        <v>2013</v>
      </c>
      <c r="C11" s="4">
        <v>31</v>
      </c>
      <c r="D11" s="4">
        <v>20</v>
      </c>
      <c r="E11" s="4"/>
      <c r="F11" s="4">
        <v>87</v>
      </c>
      <c r="G11" s="4">
        <v>6</v>
      </c>
      <c r="H11" s="4"/>
      <c r="I11" s="4">
        <v>2</v>
      </c>
      <c r="J11" s="4">
        <v>108</v>
      </c>
      <c r="K11" s="4">
        <v>779</v>
      </c>
      <c r="L11" s="4">
        <v>84</v>
      </c>
      <c r="M11" s="4">
        <v>3</v>
      </c>
      <c r="N11" s="4">
        <v>35</v>
      </c>
      <c r="O11" s="4"/>
      <c r="P11" s="4">
        <v>72</v>
      </c>
      <c r="Q11" s="4">
        <f t="shared" si="0"/>
        <v>1227</v>
      </c>
      <c r="R11" s="4">
        <v>3</v>
      </c>
      <c r="S11" s="4">
        <v>22</v>
      </c>
      <c r="T11" s="4">
        <v>1804</v>
      </c>
      <c r="U11" s="4">
        <v>6572</v>
      </c>
      <c r="W11" s="4"/>
    </row>
    <row r="12" spans="1:23" x14ac:dyDescent="0.2">
      <c r="B12" s="1">
        <v>2014</v>
      </c>
      <c r="C12" s="4">
        <v>28</v>
      </c>
      <c r="D12" s="4">
        <v>19</v>
      </c>
      <c r="E12" s="4"/>
      <c r="F12" s="4">
        <v>92</v>
      </c>
      <c r="G12" s="4">
        <v>6</v>
      </c>
      <c r="H12" s="4"/>
      <c r="I12" s="4">
        <v>2</v>
      </c>
      <c r="J12" s="4">
        <v>104</v>
      </c>
      <c r="K12" s="4">
        <v>804</v>
      </c>
      <c r="L12" s="4">
        <v>104</v>
      </c>
      <c r="M12" s="4">
        <v>5</v>
      </c>
      <c r="N12" s="4">
        <v>37</v>
      </c>
      <c r="O12" s="4"/>
      <c r="P12" s="4">
        <v>69</v>
      </c>
      <c r="Q12" s="4">
        <f t="shared" si="0"/>
        <v>1270</v>
      </c>
      <c r="R12" s="4">
        <v>3</v>
      </c>
      <c r="S12" s="4">
        <v>18</v>
      </c>
      <c r="T12" s="4">
        <v>1818</v>
      </c>
      <c r="U12" s="4">
        <v>6694</v>
      </c>
      <c r="W12" s="4"/>
    </row>
    <row r="13" spans="1:23" x14ac:dyDescent="0.2">
      <c r="B13" s="1">
        <v>2015</v>
      </c>
      <c r="C13" s="4">
        <v>39</v>
      </c>
      <c r="D13" s="4">
        <v>23</v>
      </c>
      <c r="E13" s="4"/>
      <c r="F13" s="4">
        <v>91</v>
      </c>
      <c r="G13" s="4">
        <v>9</v>
      </c>
      <c r="H13" s="4"/>
      <c r="I13" s="4">
        <v>2</v>
      </c>
      <c r="J13" s="4">
        <v>116</v>
      </c>
      <c r="K13" s="4">
        <v>924</v>
      </c>
      <c r="L13" s="4">
        <v>115</v>
      </c>
      <c r="M13" s="4">
        <v>6</v>
      </c>
      <c r="N13" s="4">
        <v>49</v>
      </c>
      <c r="O13" s="4"/>
      <c r="P13" s="4">
        <v>82</v>
      </c>
      <c r="Q13" s="4">
        <f t="shared" si="0"/>
        <v>1456</v>
      </c>
      <c r="R13" s="4">
        <v>6</v>
      </c>
      <c r="S13" s="4">
        <v>25</v>
      </c>
      <c r="T13" s="4">
        <v>2094</v>
      </c>
      <c r="U13" s="4">
        <v>7645</v>
      </c>
      <c r="W13" s="4"/>
    </row>
    <row r="14" spans="1:23" x14ac:dyDescent="0.2">
      <c r="B14" s="1">
        <v>2016</v>
      </c>
      <c r="C14" s="4">
        <v>41</v>
      </c>
      <c r="D14" s="4">
        <v>25</v>
      </c>
      <c r="E14" s="4"/>
      <c r="F14" s="4">
        <v>91</v>
      </c>
      <c r="G14" s="4">
        <v>15</v>
      </c>
      <c r="H14" s="4"/>
      <c r="I14" s="4">
        <v>2</v>
      </c>
      <c r="J14" s="4">
        <v>110</v>
      </c>
      <c r="K14" s="4">
        <v>930</v>
      </c>
      <c r="L14" s="4">
        <v>115</v>
      </c>
      <c r="M14" s="4">
        <v>3</v>
      </c>
      <c r="N14" s="4">
        <v>54</v>
      </c>
      <c r="O14" s="4"/>
      <c r="P14" s="4">
        <v>83</v>
      </c>
      <c r="Q14" s="4">
        <f>SUM(C14:P14)</f>
        <v>1469</v>
      </c>
      <c r="R14" s="4">
        <v>7</v>
      </c>
      <c r="S14" s="4">
        <v>24</v>
      </c>
      <c r="T14" s="4">
        <v>2134</v>
      </c>
      <c r="U14" s="4">
        <v>7597</v>
      </c>
      <c r="W14" s="4"/>
    </row>
    <row r="15" spans="1:23" x14ac:dyDescent="0.2">
      <c r="B15" s="1">
        <v>2017</v>
      </c>
      <c r="C15" s="32">
        <v>36</v>
      </c>
      <c r="D15" s="32">
        <v>20</v>
      </c>
      <c r="E15" s="32" t="s">
        <v>42</v>
      </c>
      <c r="F15" s="32">
        <v>84</v>
      </c>
      <c r="G15" s="32">
        <v>10</v>
      </c>
      <c r="H15" s="32">
        <v>1</v>
      </c>
      <c r="I15" s="32">
        <v>1</v>
      </c>
      <c r="J15" s="32">
        <v>110</v>
      </c>
      <c r="K15" s="32">
        <v>905</v>
      </c>
      <c r="L15" s="32">
        <v>102</v>
      </c>
      <c r="M15" s="32">
        <v>3</v>
      </c>
      <c r="N15" s="32">
        <v>62</v>
      </c>
      <c r="O15" s="32" t="s">
        <v>42</v>
      </c>
      <c r="P15" s="32">
        <v>83</v>
      </c>
      <c r="Q15" s="32">
        <f>SUM(C15:P15)</f>
        <v>1417</v>
      </c>
      <c r="R15" s="32">
        <v>5</v>
      </c>
      <c r="S15" s="32">
        <v>28</v>
      </c>
      <c r="T15" s="32">
        <v>2032</v>
      </c>
      <c r="U15" s="32">
        <v>7383</v>
      </c>
    </row>
    <row r="16" spans="1:23" x14ac:dyDescent="0.2">
      <c r="B16" s="1">
        <v>2018</v>
      </c>
      <c r="C16" s="32">
        <v>55</v>
      </c>
      <c r="D16" s="32">
        <v>25</v>
      </c>
      <c r="E16" s="32" t="s">
        <v>42</v>
      </c>
      <c r="F16" s="32">
        <v>111</v>
      </c>
      <c r="G16" s="32">
        <v>19</v>
      </c>
      <c r="H16" s="32">
        <v>1</v>
      </c>
      <c r="I16" s="32">
        <v>1</v>
      </c>
      <c r="J16" s="32">
        <v>143</v>
      </c>
      <c r="K16" s="32">
        <v>1060</v>
      </c>
      <c r="L16" s="32">
        <v>131</v>
      </c>
      <c r="M16" s="32">
        <v>3</v>
      </c>
      <c r="N16" s="32">
        <v>87</v>
      </c>
      <c r="O16" s="32" t="s">
        <v>42</v>
      </c>
      <c r="P16" s="32">
        <v>112</v>
      </c>
      <c r="Q16" s="32">
        <f>SUM(C16:P16)</f>
        <v>1748</v>
      </c>
      <c r="R16" s="32">
        <v>4</v>
      </c>
      <c r="S16" s="32">
        <v>33</v>
      </c>
      <c r="T16" s="32">
        <v>2498</v>
      </c>
      <c r="U16" s="32">
        <v>8669</v>
      </c>
    </row>
    <row r="17" spans="2:21" x14ac:dyDescent="0.2">
      <c r="B17" s="1">
        <v>2019</v>
      </c>
      <c r="C17">
        <v>57</v>
      </c>
      <c r="D17">
        <v>24</v>
      </c>
      <c r="F17">
        <v>125</v>
      </c>
      <c r="G17">
        <v>20</v>
      </c>
      <c r="H17">
        <v>1</v>
      </c>
      <c r="I17">
        <v>2</v>
      </c>
      <c r="J17">
        <v>140</v>
      </c>
      <c r="K17">
        <v>1134</v>
      </c>
      <c r="L17">
        <v>150</v>
      </c>
      <c r="M17">
        <v>5</v>
      </c>
      <c r="N17">
        <v>96</v>
      </c>
      <c r="P17">
        <v>131</v>
      </c>
      <c r="Q17">
        <v>1885</v>
      </c>
      <c r="R17">
        <v>6</v>
      </c>
      <c r="S17">
        <v>33</v>
      </c>
      <c r="T17">
        <v>2703</v>
      </c>
      <c r="U17">
        <v>9305</v>
      </c>
    </row>
    <row r="18" spans="2:21" x14ac:dyDescent="0.2">
      <c r="B18" s="1">
        <v>2020</v>
      </c>
      <c r="C18">
        <v>61</v>
      </c>
      <c r="D18">
        <v>23</v>
      </c>
      <c r="E18" t="s">
        <v>42</v>
      </c>
      <c r="F18">
        <v>133</v>
      </c>
      <c r="G18">
        <v>23</v>
      </c>
      <c r="H18">
        <v>1</v>
      </c>
      <c r="I18">
        <v>1</v>
      </c>
      <c r="J18">
        <v>149</v>
      </c>
      <c r="K18">
        <v>1211</v>
      </c>
      <c r="L18">
        <v>177</v>
      </c>
      <c r="M18">
        <v>5</v>
      </c>
      <c r="N18">
        <v>104</v>
      </c>
      <c r="O18" t="s">
        <v>42</v>
      </c>
      <c r="P18">
        <v>126</v>
      </c>
      <c r="Q18">
        <v>2014</v>
      </c>
      <c r="R18">
        <v>8</v>
      </c>
      <c r="S18">
        <v>38</v>
      </c>
      <c r="T18">
        <v>2881</v>
      </c>
      <c r="U18">
        <v>9782</v>
      </c>
    </row>
    <row r="19" spans="2:21" x14ac:dyDescent="0.2">
      <c r="B19" s="1">
        <v>2021</v>
      </c>
      <c r="C19">
        <v>59</v>
      </c>
      <c r="D19">
        <v>25</v>
      </c>
      <c r="E19">
        <v>1</v>
      </c>
      <c r="F19">
        <v>137</v>
      </c>
      <c r="G19">
        <v>23</v>
      </c>
      <c r="H19">
        <v>2</v>
      </c>
      <c r="I19">
        <v>2</v>
      </c>
      <c r="J19">
        <v>150</v>
      </c>
      <c r="K19">
        <v>1203</v>
      </c>
      <c r="L19">
        <v>161</v>
      </c>
      <c r="M19">
        <v>4</v>
      </c>
      <c r="N19">
        <v>90</v>
      </c>
      <c r="O19" t="s">
        <v>42</v>
      </c>
      <c r="P19">
        <v>134</v>
      </c>
      <c r="Q19">
        <v>1991</v>
      </c>
      <c r="R19">
        <v>7</v>
      </c>
      <c r="S19">
        <v>44</v>
      </c>
      <c r="T19">
        <v>2807</v>
      </c>
      <c r="U19">
        <v>9534</v>
      </c>
    </row>
  </sheetData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R33" sqref="R33"/>
    </sheetView>
  </sheetViews>
  <sheetFormatPr baseColWidth="10" defaultColWidth="11.42578125" defaultRowHeight="12.75" x14ac:dyDescent="0.2"/>
  <cols>
    <col min="1" max="1" width="32.140625" customWidth="1"/>
    <col min="257" max="257" width="32.140625" customWidth="1"/>
    <col min="513" max="513" width="32.140625" customWidth="1"/>
    <col min="769" max="769" width="32.140625" customWidth="1"/>
    <col min="1025" max="1025" width="32.140625" customWidth="1"/>
    <col min="1281" max="1281" width="32.140625" customWidth="1"/>
    <col min="1537" max="1537" width="32.140625" customWidth="1"/>
    <col min="1793" max="1793" width="32.140625" customWidth="1"/>
    <col min="2049" max="2049" width="32.140625" customWidth="1"/>
    <col min="2305" max="2305" width="32.140625" customWidth="1"/>
    <col min="2561" max="2561" width="32.140625" customWidth="1"/>
    <col min="2817" max="2817" width="32.140625" customWidth="1"/>
    <col min="3073" max="3073" width="32.140625" customWidth="1"/>
    <col min="3329" max="3329" width="32.140625" customWidth="1"/>
    <col min="3585" max="3585" width="32.140625" customWidth="1"/>
    <col min="3841" max="3841" width="32.140625" customWidth="1"/>
    <col min="4097" max="4097" width="32.140625" customWidth="1"/>
    <col min="4353" max="4353" width="32.140625" customWidth="1"/>
    <col min="4609" max="4609" width="32.140625" customWidth="1"/>
    <col min="4865" max="4865" width="32.140625" customWidth="1"/>
    <col min="5121" max="5121" width="32.140625" customWidth="1"/>
    <col min="5377" max="5377" width="32.140625" customWidth="1"/>
    <col min="5633" max="5633" width="32.140625" customWidth="1"/>
    <col min="5889" max="5889" width="32.140625" customWidth="1"/>
    <col min="6145" max="6145" width="32.140625" customWidth="1"/>
    <col min="6401" max="6401" width="32.140625" customWidth="1"/>
    <col min="6657" max="6657" width="32.140625" customWidth="1"/>
    <col min="6913" max="6913" width="32.140625" customWidth="1"/>
    <col min="7169" max="7169" width="32.140625" customWidth="1"/>
    <col min="7425" max="7425" width="32.140625" customWidth="1"/>
    <col min="7681" max="7681" width="32.140625" customWidth="1"/>
    <col min="7937" max="7937" width="32.140625" customWidth="1"/>
    <col min="8193" max="8193" width="32.140625" customWidth="1"/>
    <col min="8449" max="8449" width="32.140625" customWidth="1"/>
    <col min="8705" max="8705" width="32.140625" customWidth="1"/>
    <col min="8961" max="8961" width="32.140625" customWidth="1"/>
    <col min="9217" max="9217" width="32.140625" customWidth="1"/>
    <col min="9473" max="9473" width="32.140625" customWidth="1"/>
    <col min="9729" max="9729" width="32.140625" customWidth="1"/>
    <col min="9985" max="9985" width="32.140625" customWidth="1"/>
    <col min="10241" max="10241" width="32.140625" customWidth="1"/>
    <col min="10497" max="10497" width="32.140625" customWidth="1"/>
    <col min="10753" max="10753" width="32.140625" customWidth="1"/>
    <col min="11009" max="11009" width="32.140625" customWidth="1"/>
    <col min="11265" max="11265" width="32.140625" customWidth="1"/>
    <col min="11521" max="11521" width="32.140625" customWidth="1"/>
    <col min="11777" max="11777" width="32.140625" customWidth="1"/>
    <col min="12033" max="12033" width="32.140625" customWidth="1"/>
    <col min="12289" max="12289" width="32.140625" customWidth="1"/>
    <col min="12545" max="12545" width="32.140625" customWidth="1"/>
    <col min="12801" max="12801" width="32.140625" customWidth="1"/>
    <col min="13057" max="13057" width="32.140625" customWidth="1"/>
    <col min="13313" max="13313" width="32.140625" customWidth="1"/>
    <col min="13569" max="13569" width="32.140625" customWidth="1"/>
    <col min="13825" max="13825" width="32.140625" customWidth="1"/>
    <col min="14081" max="14081" width="32.140625" customWidth="1"/>
    <col min="14337" max="14337" width="32.140625" customWidth="1"/>
    <col min="14593" max="14593" width="32.140625" customWidth="1"/>
    <col min="14849" max="14849" width="32.140625" customWidth="1"/>
    <col min="15105" max="15105" width="32.140625" customWidth="1"/>
    <col min="15361" max="15361" width="32.140625" customWidth="1"/>
    <col min="15617" max="15617" width="32.140625" customWidth="1"/>
    <col min="15873" max="15873" width="32.140625" customWidth="1"/>
    <col min="16129" max="16129" width="32.140625" customWidth="1"/>
  </cols>
  <sheetData>
    <row r="1" spans="1:21" ht="51" x14ac:dyDescent="0.2">
      <c r="A1" s="8" t="s">
        <v>55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15</v>
      </c>
      <c r="D6" s="4">
        <v>14</v>
      </c>
      <c r="E6" s="4">
        <v>3</v>
      </c>
      <c r="F6" s="4">
        <v>71</v>
      </c>
      <c r="G6" s="4">
        <v>8</v>
      </c>
      <c r="H6" s="4">
        <v>2</v>
      </c>
      <c r="I6" s="4">
        <v>3</v>
      </c>
      <c r="J6" s="4">
        <v>131</v>
      </c>
      <c r="K6" s="4">
        <v>634</v>
      </c>
      <c r="L6" s="4">
        <v>45</v>
      </c>
      <c r="M6" s="4">
        <v>5</v>
      </c>
      <c r="N6" s="4">
        <v>16</v>
      </c>
      <c r="O6" s="4">
        <v>0</v>
      </c>
      <c r="P6" s="4">
        <v>78</v>
      </c>
      <c r="Q6" s="4">
        <f>SUM(C6:P6)</f>
        <v>1025</v>
      </c>
      <c r="R6" s="10">
        <v>9</v>
      </c>
      <c r="S6" s="10">
        <v>15</v>
      </c>
      <c r="T6" s="4">
        <v>1651</v>
      </c>
      <c r="U6" s="4">
        <v>8512</v>
      </c>
    </row>
    <row r="7" spans="1:21" x14ac:dyDescent="0.2">
      <c r="B7" s="1">
        <v>2001</v>
      </c>
      <c r="C7" s="4">
        <v>15</v>
      </c>
      <c r="D7" s="4">
        <v>14</v>
      </c>
      <c r="E7" s="4">
        <v>2</v>
      </c>
      <c r="F7" s="4">
        <v>74</v>
      </c>
      <c r="G7" s="4">
        <v>7</v>
      </c>
      <c r="H7" s="4">
        <v>3</v>
      </c>
      <c r="I7" s="4">
        <v>3</v>
      </c>
      <c r="J7" s="4">
        <v>128</v>
      </c>
      <c r="K7" s="4">
        <v>640</v>
      </c>
      <c r="L7" s="4">
        <v>50</v>
      </c>
      <c r="M7" s="4">
        <v>5</v>
      </c>
      <c r="N7" s="4">
        <v>20</v>
      </c>
      <c r="O7" s="4">
        <v>0</v>
      </c>
      <c r="P7" s="4">
        <v>72</v>
      </c>
      <c r="Q7" s="4">
        <f t="shared" ref="Q7:Q14" si="0">SUM(C7:P7)</f>
        <v>1033</v>
      </c>
      <c r="R7" s="10">
        <v>9</v>
      </c>
      <c r="S7" s="10">
        <v>14</v>
      </c>
      <c r="T7" s="4">
        <v>1695</v>
      </c>
      <c r="U7" s="4">
        <v>8777</v>
      </c>
    </row>
    <row r="8" spans="1:21" x14ac:dyDescent="0.2">
      <c r="B8" s="1">
        <v>2002</v>
      </c>
      <c r="C8" s="4">
        <v>16</v>
      </c>
      <c r="D8" s="4">
        <v>12</v>
      </c>
      <c r="E8" s="4">
        <v>2</v>
      </c>
      <c r="F8" s="4">
        <v>80</v>
      </c>
      <c r="G8" s="4">
        <v>9</v>
      </c>
      <c r="H8" s="4">
        <v>4</v>
      </c>
      <c r="I8" s="4">
        <v>5</v>
      </c>
      <c r="J8" s="4">
        <v>132</v>
      </c>
      <c r="K8" s="4">
        <v>654</v>
      </c>
      <c r="L8" s="4">
        <v>48</v>
      </c>
      <c r="M8" s="4">
        <v>5</v>
      </c>
      <c r="N8" s="4">
        <v>21</v>
      </c>
      <c r="O8" s="4">
        <v>0</v>
      </c>
      <c r="P8" s="4">
        <v>78</v>
      </c>
      <c r="Q8" s="4">
        <f t="shared" si="0"/>
        <v>1066</v>
      </c>
      <c r="R8" s="10">
        <v>9</v>
      </c>
      <c r="S8" s="10">
        <v>15</v>
      </c>
      <c r="T8" s="4">
        <v>1738</v>
      </c>
      <c r="U8" s="4">
        <v>8736</v>
      </c>
    </row>
    <row r="9" spans="1:21" x14ac:dyDescent="0.2">
      <c r="B9" s="1">
        <v>2003</v>
      </c>
      <c r="C9" s="4">
        <v>19</v>
      </c>
      <c r="D9" s="4">
        <v>14</v>
      </c>
      <c r="E9" s="4">
        <v>2</v>
      </c>
      <c r="F9" s="4">
        <v>79</v>
      </c>
      <c r="G9" s="4">
        <v>9</v>
      </c>
      <c r="H9" s="4">
        <v>4</v>
      </c>
      <c r="I9" s="4">
        <v>5</v>
      </c>
      <c r="J9" s="4">
        <v>130</v>
      </c>
      <c r="K9" s="4">
        <v>714</v>
      </c>
      <c r="L9" s="4">
        <v>52</v>
      </c>
      <c r="M9" s="4">
        <v>5</v>
      </c>
      <c r="N9" s="4">
        <v>24</v>
      </c>
      <c r="O9" s="4">
        <v>1</v>
      </c>
      <c r="P9" s="4">
        <v>75</v>
      </c>
      <c r="Q9" s="4">
        <f t="shared" si="0"/>
        <v>1133</v>
      </c>
      <c r="R9" s="10">
        <v>9</v>
      </c>
      <c r="S9" s="10">
        <v>16</v>
      </c>
      <c r="T9" s="4">
        <v>1843</v>
      </c>
      <c r="U9" s="4">
        <v>9259</v>
      </c>
    </row>
    <row r="10" spans="1:21" x14ac:dyDescent="0.2">
      <c r="B10" s="1">
        <v>2004</v>
      </c>
      <c r="C10" s="4">
        <v>20</v>
      </c>
      <c r="D10" s="4">
        <v>14</v>
      </c>
      <c r="E10" s="4">
        <v>2</v>
      </c>
      <c r="F10" s="4">
        <v>88</v>
      </c>
      <c r="G10" s="4">
        <v>10</v>
      </c>
      <c r="H10" s="4">
        <v>4</v>
      </c>
      <c r="I10" s="4">
        <v>5</v>
      </c>
      <c r="J10" s="4">
        <v>143</v>
      </c>
      <c r="K10" s="4">
        <v>713</v>
      </c>
      <c r="L10" s="4">
        <v>49</v>
      </c>
      <c r="M10" s="4">
        <v>5</v>
      </c>
      <c r="N10" s="4">
        <v>29</v>
      </c>
      <c r="O10" s="4">
        <v>1</v>
      </c>
      <c r="P10" s="4">
        <v>77</v>
      </c>
      <c r="Q10" s="4">
        <f t="shared" si="0"/>
        <v>1160</v>
      </c>
      <c r="R10" s="10">
        <v>9</v>
      </c>
      <c r="S10" s="10">
        <v>19</v>
      </c>
      <c r="T10" s="4">
        <v>1900</v>
      </c>
      <c r="U10" s="4">
        <v>9423</v>
      </c>
    </row>
    <row r="11" spans="1:21" x14ac:dyDescent="0.2">
      <c r="B11" s="1">
        <v>2005</v>
      </c>
      <c r="C11" s="4">
        <v>34</v>
      </c>
      <c r="D11" s="4">
        <v>22</v>
      </c>
      <c r="E11" s="4">
        <v>3</v>
      </c>
      <c r="F11" s="4">
        <v>121</v>
      </c>
      <c r="G11" s="4">
        <v>24</v>
      </c>
      <c r="H11" s="4">
        <v>3</v>
      </c>
      <c r="I11" s="4">
        <v>6</v>
      </c>
      <c r="J11" s="4">
        <v>191</v>
      </c>
      <c r="K11" s="4">
        <v>1033</v>
      </c>
      <c r="L11" s="4">
        <v>76</v>
      </c>
      <c r="M11" s="4">
        <v>9</v>
      </c>
      <c r="N11" s="4">
        <v>52</v>
      </c>
      <c r="O11" s="4">
        <v>1</v>
      </c>
      <c r="P11" s="4">
        <v>97</v>
      </c>
      <c r="Q11" s="4">
        <f t="shared" si="0"/>
        <v>1672</v>
      </c>
      <c r="R11" s="10">
        <v>19</v>
      </c>
      <c r="S11" s="10">
        <v>33</v>
      </c>
      <c r="T11" s="4">
        <v>2746</v>
      </c>
      <c r="U11" s="4">
        <v>14031</v>
      </c>
    </row>
    <row r="12" spans="1:21" x14ac:dyDescent="0.2">
      <c r="B12" s="1">
        <v>2006</v>
      </c>
      <c r="C12" s="4">
        <v>39</v>
      </c>
      <c r="D12" s="4">
        <v>28</v>
      </c>
      <c r="E12" s="4">
        <v>3</v>
      </c>
      <c r="F12" s="4">
        <v>135</v>
      </c>
      <c r="G12" s="4">
        <v>27</v>
      </c>
      <c r="H12" s="4">
        <v>4</v>
      </c>
      <c r="I12" s="4">
        <v>4</v>
      </c>
      <c r="J12" s="4">
        <v>201</v>
      </c>
      <c r="K12" s="4">
        <v>1114</v>
      </c>
      <c r="L12" s="4">
        <v>86</v>
      </c>
      <c r="M12" s="4">
        <v>9</v>
      </c>
      <c r="N12" s="4">
        <v>57</v>
      </c>
      <c r="O12" s="4">
        <v>0</v>
      </c>
      <c r="P12" s="4">
        <v>105</v>
      </c>
      <c r="Q12" s="4">
        <f t="shared" si="0"/>
        <v>1812</v>
      </c>
      <c r="R12" s="10">
        <v>18</v>
      </c>
      <c r="S12" s="10">
        <v>36</v>
      </c>
      <c r="T12" s="4">
        <v>2979</v>
      </c>
      <c r="U12" s="4">
        <v>14844</v>
      </c>
    </row>
    <row r="13" spans="1:21" x14ac:dyDescent="0.2">
      <c r="B13" s="1">
        <v>2007</v>
      </c>
      <c r="C13" s="4">
        <v>39</v>
      </c>
      <c r="D13" s="4">
        <v>29</v>
      </c>
      <c r="E13" s="4">
        <v>3</v>
      </c>
      <c r="F13" s="4">
        <v>137</v>
      </c>
      <c r="G13" s="4">
        <v>34</v>
      </c>
      <c r="H13" s="4">
        <v>5</v>
      </c>
      <c r="I13" s="4">
        <v>5</v>
      </c>
      <c r="J13" s="4">
        <v>201</v>
      </c>
      <c r="K13" s="4">
        <v>1134</v>
      </c>
      <c r="L13" s="4">
        <v>104</v>
      </c>
      <c r="M13" s="4">
        <v>9</v>
      </c>
      <c r="N13" s="4">
        <v>66</v>
      </c>
      <c r="O13" s="4">
        <v>0</v>
      </c>
      <c r="P13" s="4">
        <v>118</v>
      </c>
      <c r="Q13" s="4">
        <f t="shared" si="0"/>
        <v>1884</v>
      </c>
      <c r="R13" s="10">
        <v>20</v>
      </c>
      <c r="S13" s="10">
        <v>38</v>
      </c>
      <c r="T13" s="4">
        <v>3114</v>
      </c>
      <c r="U13" s="4">
        <v>15499</v>
      </c>
    </row>
    <row r="14" spans="1:21" x14ac:dyDescent="0.2">
      <c r="B14" s="1">
        <v>2008</v>
      </c>
      <c r="C14" s="4">
        <v>47</v>
      </c>
      <c r="D14" s="4">
        <v>26</v>
      </c>
      <c r="E14" s="4">
        <v>3</v>
      </c>
      <c r="F14" s="4">
        <v>140</v>
      </c>
      <c r="G14" s="4">
        <v>33</v>
      </c>
      <c r="H14" s="4">
        <v>5</v>
      </c>
      <c r="I14" s="4">
        <v>4</v>
      </c>
      <c r="J14" s="4">
        <v>213</v>
      </c>
      <c r="K14" s="4">
        <v>1235</v>
      </c>
      <c r="L14" s="4">
        <v>127</v>
      </c>
      <c r="M14" s="4">
        <v>12</v>
      </c>
      <c r="N14" s="4">
        <v>73</v>
      </c>
      <c r="O14" s="4">
        <v>0</v>
      </c>
      <c r="P14" s="4">
        <v>120</v>
      </c>
      <c r="Q14" s="4">
        <f t="shared" si="0"/>
        <v>2038</v>
      </c>
      <c r="R14" s="10">
        <v>20</v>
      </c>
      <c r="S14" s="10">
        <v>42</v>
      </c>
      <c r="T14" s="4">
        <v>3361</v>
      </c>
      <c r="U14" s="4">
        <v>16598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29" t="s">
        <v>56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52</v>
      </c>
      <c r="D17" s="4">
        <v>31</v>
      </c>
      <c r="E17" s="4">
        <v>3</v>
      </c>
      <c r="F17" s="4">
        <v>128</v>
      </c>
      <c r="G17" s="4">
        <v>34</v>
      </c>
      <c r="H17" s="4">
        <v>4</v>
      </c>
      <c r="I17" s="4">
        <v>4</v>
      </c>
      <c r="J17" s="4">
        <v>213</v>
      </c>
      <c r="K17" s="4">
        <v>1264</v>
      </c>
      <c r="L17" s="4">
        <v>128</v>
      </c>
      <c r="M17" s="4">
        <v>9</v>
      </c>
      <c r="N17" s="4">
        <v>80</v>
      </c>
      <c r="O17" s="4"/>
      <c r="P17" s="4">
        <v>116</v>
      </c>
      <c r="Q17" s="4">
        <f t="shared" ref="Q17:Q21" si="1">SUM(C17:P17)</f>
        <v>2066</v>
      </c>
      <c r="R17" s="10">
        <v>20</v>
      </c>
      <c r="S17" s="10">
        <v>43</v>
      </c>
      <c r="T17" s="4">
        <v>3417</v>
      </c>
      <c r="U17" s="4">
        <v>16543</v>
      </c>
      <c r="W17" s="4"/>
    </row>
    <row r="18" spans="2:23" x14ac:dyDescent="0.2">
      <c r="B18" s="1">
        <v>2010</v>
      </c>
      <c r="C18" s="4">
        <v>56</v>
      </c>
      <c r="D18" s="4">
        <v>32</v>
      </c>
      <c r="E18" s="4">
        <v>3</v>
      </c>
      <c r="F18" s="4">
        <v>132</v>
      </c>
      <c r="G18" s="4">
        <v>34</v>
      </c>
      <c r="H18" s="4">
        <v>4</v>
      </c>
      <c r="I18" s="4">
        <v>4</v>
      </c>
      <c r="J18" s="4">
        <v>213</v>
      </c>
      <c r="K18" s="4">
        <v>1291</v>
      </c>
      <c r="L18" s="4">
        <v>134</v>
      </c>
      <c r="M18" s="4">
        <v>9</v>
      </c>
      <c r="N18" s="4">
        <v>80</v>
      </c>
      <c r="O18" s="4"/>
      <c r="P18" s="4">
        <v>116</v>
      </c>
      <c r="Q18" s="4">
        <f t="shared" si="1"/>
        <v>2108</v>
      </c>
      <c r="R18" s="4">
        <v>20</v>
      </c>
      <c r="S18" s="4">
        <v>44</v>
      </c>
      <c r="T18" s="4">
        <v>3470</v>
      </c>
      <c r="U18" s="4">
        <v>17037</v>
      </c>
      <c r="W18" s="4"/>
    </row>
    <row r="19" spans="2:23" x14ac:dyDescent="0.2">
      <c r="B19" s="1">
        <v>2011</v>
      </c>
      <c r="C19" s="4">
        <v>59</v>
      </c>
      <c r="D19" s="4">
        <v>31</v>
      </c>
      <c r="E19" s="4">
        <v>3</v>
      </c>
      <c r="F19" s="4">
        <v>139</v>
      </c>
      <c r="G19" s="4">
        <v>33</v>
      </c>
      <c r="H19" s="4">
        <v>4</v>
      </c>
      <c r="I19" s="4">
        <v>7</v>
      </c>
      <c r="J19" s="4">
        <v>209</v>
      </c>
      <c r="K19" s="4">
        <v>1311</v>
      </c>
      <c r="L19" s="4">
        <v>143</v>
      </c>
      <c r="M19" s="4">
        <v>9</v>
      </c>
      <c r="N19" s="4">
        <v>78</v>
      </c>
      <c r="O19" s="4"/>
      <c r="P19" s="4">
        <v>114</v>
      </c>
      <c r="Q19" s="4">
        <f t="shared" si="1"/>
        <v>2140</v>
      </c>
      <c r="R19" s="4">
        <v>22</v>
      </c>
      <c r="S19" s="4">
        <v>42</v>
      </c>
      <c r="T19" s="4">
        <v>3505</v>
      </c>
      <c r="U19" s="4">
        <v>17102</v>
      </c>
      <c r="W19" s="4"/>
    </row>
    <row r="20" spans="2:23" x14ac:dyDescent="0.2">
      <c r="B20" s="1">
        <v>2012</v>
      </c>
      <c r="C20" s="4">
        <v>61</v>
      </c>
      <c r="D20" s="4">
        <v>36</v>
      </c>
      <c r="E20" s="4">
        <v>4</v>
      </c>
      <c r="F20" s="4">
        <v>125</v>
      </c>
      <c r="G20" s="4">
        <v>33</v>
      </c>
      <c r="H20" s="4">
        <v>3</v>
      </c>
      <c r="I20" s="4">
        <v>7</v>
      </c>
      <c r="J20" s="4">
        <v>201</v>
      </c>
      <c r="K20" s="4">
        <v>1296</v>
      </c>
      <c r="L20" s="4">
        <v>125</v>
      </c>
      <c r="M20" s="4">
        <v>10</v>
      </c>
      <c r="N20" s="4">
        <v>78</v>
      </c>
      <c r="O20" s="4"/>
      <c r="P20" s="4">
        <v>106</v>
      </c>
      <c r="Q20" s="4">
        <f t="shared" si="1"/>
        <v>2085</v>
      </c>
      <c r="R20" s="4">
        <v>25</v>
      </c>
      <c r="S20" s="4">
        <v>40</v>
      </c>
      <c r="T20" s="4">
        <v>3446</v>
      </c>
      <c r="U20" s="4">
        <v>17066</v>
      </c>
      <c r="W20" s="4"/>
    </row>
    <row r="21" spans="2:23" x14ac:dyDescent="0.2">
      <c r="B21" s="1">
        <v>2013</v>
      </c>
      <c r="C21" s="4">
        <v>47</v>
      </c>
      <c r="D21" s="4">
        <v>32</v>
      </c>
      <c r="E21" s="4">
        <v>4</v>
      </c>
      <c r="F21" s="4">
        <v>118</v>
      </c>
      <c r="G21" s="4">
        <v>31</v>
      </c>
      <c r="H21" s="4">
        <v>4</v>
      </c>
      <c r="I21" s="4">
        <v>7</v>
      </c>
      <c r="J21" s="4">
        <v>189</v>
      </c>
      <c r="K21" s="4">
        <v>1173</v>
      </c>
      <c r="L21" s="4">
        <v>121</v>
      </c>
      <c r="M21" s="4">
        <v>10</v>
      </c>
      <c r="N21" s="4">
        <v>66</v>
      </c>
      <c r="O21" s="4">
        <v>1</v>
      </c>
      <c r="P21" s="4">
        <v>100</v>
      </c>
      <c r="Q21" s="4">
        <f t="shared" si="1"/>
        <v>1903</v>
      </c>
      <c r="R21" s="4">
        <v>24</v>
      </c>
      <c r="S21" s="4">
        <v>36</v>
      </c>
      <c r="T21" s="4">
        <v>3188</v>
      </c>
      <c r="U21" s="4">
        <v>15731</v>
      </c>
      <c r="W21" s="4"/>
    </row>
    <row r="22" spans="2:23" x14ac:dyDescent="0.2">
      <c r="B22" s="1">
        <v>2014</v>
      </c>
      <c r="C22" s="4">
        <v>47</v>
      </c>
      <c r="D22" s="4">
        <v>33</v>
      </c>
      <c r="E22" s="4">
        <v>4</v>
      </c>
      <c r="F22" s="4">
        <v>105</v>
      </c>
      <c r="G22" s="4">
        <v>27</v>
      </c>
      <c r="H22" s="4">
        <v>4</v>
      </c>
      <c r="I22" s="4">
        <v>6</v>
      </c>
      <c r="J22" s="4">
        <v>187</v>
      </c>
      <c r="K22" s="4">
        <v>1139</v>
      </c>
      <c r="L22" s="4">
        <v>113</v>
      </c>
      <c r="M22" s="4">
        <v>11</v>
      </c>
      <c r="N22" s="4">
        <v>60</v>
      </c>
      <c r="O22" s="4">
        <v>1</v>
      </c>
      <c r="P22" s="4">
        <v>97</v>
      </c>
      <c r="Q22" s="4">
        <f>SUM(C22:P22)</f>
        <v>1834</v>
      </c>
      <c r="R22" s="4">
        <v>22</v>
      </c>
      <c r="S22" s="4">
        <v>36</v>
      </c>
      <c r="T22" s="4">
        <v>3051</v>
      </c>
      <c r="U22" s="4">
        <v>15133</v>
      </c>
      <c r="W22" s="4"/>
    </row>
    <row r="23" spans="2:23" x14ac:dyDescent="0.2">
      <c r="B23" s="1">
        <v>2015</v>
      </c>
      <c r="C23" s="4">
        <v>59</v>
      </c>
      <c r="D23" s="4">
        <v>37</v>
      </c>
      <c r="E23" s="4">
        <v>3</v>
      </c>
      <c r="F23" s="4">
        <v>122</v>
      </c>
      <c r="G23" s="4">
        <v>32</v>
      </c>
      <c r="H23" s="4">
        <v>5</v>
      </c>
      <c r="I23" s="4">
        <v>5</v>
      </c>
      <c r="J23" s="4">
        <v>197</v>
      </c>
      <c r="K23" s="4">
        <v>1240</v>
      </c>
      <c r="L23" s="4">
        <v>130</v>
      </c>
      <c r="M23" s="4">
        <v>13</v>
      </c>
      <c r="N23" s="4">
        <v>77</v>
      </c>
      <c r="O23" s="4"/>
      <c r="P23" s="4">
        <v>99</v>
      </c>
      <c r="Q23" s="4">
        <f>SUM(C23:P23)</f>
        <v>2019</v>
      </c>
      <c r="R23" s="4">
        <v>20</v>
      </c>
      <c r="S23" s="4">
        <v>34</v>
      </c>
      <c r="T23" s="4">
        <v>3330</v>
      </c>
      <c r="U23" s="4">
        <v>16257</v>
      </c>
      <c r="W23" s="4"/>
    </row>
    <row r="24" spans="2:23" x14ac:dyDescent="0.2">
      <c r="B24" s="1">
        <v>2016</v>
      </c>
      <c r="C24" s="4">
        <v>53</v>
      </c>
      <c r="D24" s="4">
        <v>35</v>
      </c>
      <c r="E24" s="4">
        <v>3</v>
      </c>
      <c r="F24" s="4">
        <v>130</v>
      </c>
      <c r="G24" s="4">
        <v>38</v>
      </c>
      <c r="H24" s="4">
        <v>7</v>
      </c>
      <c r="I24" s="4">
        <v>6</v>
      </c>
      <c r="J24" s="4">
        <v>213</v>
      </c>
      <c r="K24" s="4">
        <v>1320</v>
      </c>
      <c r="L24" s="4">
        <v>151</v>
      </c>
      <c r="M24" s="4">
        <v>15</v>
      </c>
      <c r="N24" s="4">
        <v>70</v>
      </c>
      <c r="O24" s="4">
        <v>1</v>
      </c>
      <c r="P24" s="4">
        <v>119</v>
      </c>
      <c r="Q24" s="4">
        <f>SUM(C24:P24)</f>
        <v>2161</v>
      </c>
      <c r="R24" s="4">
        <v>25</v>
      </c>
      <c r="S24" s="4">
        <v>39</v>
      </c>
      <c r="T24" s="4">
        <v>3618</v>
      </c>
      <c r="U24" s="4">
        <v>17333</v>
      </c>
      <c r="W24" s="4"/>
    </row>
    <row r="25" spans="2:23" x14ac:dyDescent="0.2">
      <c r="B25" s="1">
        <v>2017</v>
      </c>
      <c r="C25" s="4">
        <v>53</v>
      </c>
      <c r="D25" s="4">
        <v>35</v>
      </c>
      <c r="E25" s="4">
        <v>3</v>
      </c>
      <c r="F25" s="4">
        <v>135</v>
      </c>
      <c r="G25" s="4">
        <v>33</v>
      </c>
      <c r="H25" s="4">
        <v>6</v>
      </c>
      <c r="I25" s="4">
        <v>5</v>
      </c>
      <c r="J25" s="4">
        <v>207</v>
      </c>
      <c r="K25" s="4">
        <v>1282</v>
      </c>
      <c r="L25" s="4">
        <v>125</v>
      </c>
      <c r="M25" s="4">
        <v>14</v>
      </c>
      <c r="N25" s="4">
        <v>73</v>
      </c>
      <c r="O25" s="4">
        <v>1</v>
      </c>
      <c r="P25" s="4">
        <v>122</v>
      </c>
      <c r="Q25" s="4">
        <f>SUM(C25:P25)</f>
        <v>2094</v>
      </c>
      <c r="R25" s="4">
        <v>20</v>
      </c>
      <c r="S25" s="4">
        <v>40</v>
      </c>
      <c r="T25" s="4">
        <v>3477</v>
      </c>
      <c r="U25" s="4">
        <v>16718</v>
      </c>
      <c r="W25" s="4"/>
    </row>
    <row r="26" spans="2:23" x14ac:dyDescent="0.2">
      <c r="B26" s="1">
        <v>2018</v>
      </c>
      <c r="C26" s="4">
        <v>64</v>
      </c>
      <c r="D26" s="4">
        <v>33</v>
      </c>
      <c r="E26" s="4">
        <v>5</v>
      </c>
      <c r="F26" s="4">
        <v>153</v>
      </c>
      <c r="G26" s="4">
        <v>39</v>
      </c>
      <c r="H26" s="4">
        <v>4</v>
      </c>
      <c r="I26" s="4">
        <v>5</v>
      </c>
      <c r="J26" s="4">
        <v>214</v>
      </c>
      <c r="K26" s="4">
        <v>1274</v>
      </c>
      <c r="L26" s="4">
        <v>139</v>
      </c>
      <c r="M26" s="4">
        <v>13</v>
      </c>
      <c r="N26" s="4">
        <v>91</v>
      </c>
      <c r="O26" s="4">
        <v>1</v>
      </c>
      <c r="P26" s="4">
        <v>132</v>
      </c>
      <c r="Q26" s="4">
        <f>SUM(C26:P26)</f>
        <v>2167</v>
      </c>
      <c r="R26" s="4">
        <v>18</v>
      </c>
      <c r="S26" s="4">
        <v>39</v>
      </c>
      <c r="T26" s="4">
        <v>3607</v>
      </c>
      <c r="U26" s="4">
        <v>17491</v>
      </c>
    </row>
    <row r="27" spans="2:23" x14ac:dyDescent="0.2">
      <c r="B27" s="1">
        <v>2019</v>
      </c>
      <c r="C27">
        <v>75</v>
      </c>
      <c r="D27">
        <v>33</v>
      </c>
      <c r="E27">
        <v>4</v>
      </c>
      <c r="F27">
        <v>164</v>
      </c>
      <c r="G27">
        <v>40</v>
      </c>
      <c r="H27">
        <v>4</v>
      </c>
      <c r="I27">
        <v>6</v>
      </c>
      <c r="J27">
        <v>219</v>
      </c>
      <c r="K27">
        <v>1395</v>
      </c>
      <c r="L27">
        <v>149</v>
      </c>
      <c r="M27">
        <v>16</v>
      </c>
      <c r="N27">
        <v>116</v>
      </c>
      <c r="O27">
        <v>1</v>
      </c>
      <c r="P27">
        <v>135</v>
      </c>
      <c r="Q27">
        <v>2357</v>
      </c>
      <c r="R27">
        <v>18</v>
      </c>
      <c r="S27">
        <v>40</v>
      </c>
      <c r="T27">
        <v>3829</v>
      </c>
      <c r="U27">
        <v>18518</v>
      </c>
    </row>
    <row r="28" spans="2:23" x14ac:dyDescent="0.2">
      <c r="B28" s="1">
        <v>2020</v>
      </c>
      <c r="C28">
        <v>73</v>
      </c>
      <c r="D28">
        <v>31</v>
      </c>
      <c r="E28">
        <v>6</v>
      </c>
      <c r="F28">
        <v>177</v>
      </c>
      <c r="G28">
        <v>37</v>
      </c>
      <c r="H28">
        <v>4</v>
      </c>
      <c r="I28">
        <v>6</v>
      </c>
      <c r="J28">
        <v>220</v>
      </c>
      <c r="K28">
        <v>1351</v>
      </c>
      <c r="L28">
        <v>143</v>
      </c>
      <c r="M28">
        <v>12</v>
      </c>
      <c r="N28">
        <v>120</v>
      </c>
      <c r="O28">
        <v>1</v>
      </c>
      <c r="P28">
        <v>136</v>
      </c>
      <c r="Q28">
        <v>2317</v>
      </c>
      <c r="R28">
        <v>18</v>
      </c>
      <c r="S28">
        <v>33</v>
      </c>
      <c r="T28">
        <v>3787</v>
      </c>
      <c r="U28">
        <v>18117</v>
      </c>
    </row>
    <row r="29" spans="2:23" x14ac:dyDescent="0.2">
      <c r="B29" s="1">
        <v>2021</v>
      </c>
      <c r="C29">
        <v>79</v>
      </c>
      <c r="D29">
        <v>33</v>
      </c>
      <c r="E29">
        <v>6</v>
      </c>
      <c r="F29">
        <v>172</v>
      </c>
      <c r="G29">
        <v>36</v>
      </c>
      <c r="H29">
        <v>5</v>
      </c>
      <c r="I29">
        <v>6</v>
      </c>
      <c r="J29">
        <v>204</v>
      </c>
      <c r="K29">
        <v>1437</v>
      </c>
      <c r="L29">
        <v>172</v>
      </c>
      <c r="M29">
        <v>12</v>
      </c>
      <c r="N29">
        <v>120</v>
      </c>
      <c r="O29">
        <v>1</v>
      </c>
      <c r="P29">
        <v>128</v>
      </c>
      <c r="Q29">
        <v>2411</v>
      </c>
      <c r="R29">
        <v>21</v>
      </c>
      <c r="S29">
        <v>35</v>
      </c>
      <c r="T29">
        <v>3889</v>
      </c>
      <c r="U29">
        <v>18150</v>
      </c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G33" sqref="G33"/>
    </sheetView>
  </sheetViews>
  <sheetFormatPr baseColWidth="10" defaultColWidth="11.42578125" defaultRowHeight="12.75" x14ac:dyDescent="0.2"/>
  <cols>
    <col min="1" max="1" width="32.5703125" customWidth="1"/>
  </cols>
  <sheetData>
    <row r="1" spans="1:21" ht="51" x14ac:dyDescent="0.2">
      <c r="A1" s="8" t="s">
        <v>57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86</v>
      </c>
      <c r="D6" s="4">
        <v>51</v>
      </c>
      <c r="E6" s="4">
        <v>6</v>
      </c>
      <c r="F6" s="4">
        <v>354</v>
      </c>
      <c r="G6" s="4">
        <v>45</v>
      </c>
      <c r="H6" s="4">
        <v>6</v>
      </c>
      <c r="I6" s="4">
        <v>1</v>
      </c>
      <c r="J6" s="4">
        <v>662</v>
      </c>
      <c r="K6" s="4">
        <v>3289</v>
      </c>
      <c r="L6" s="4">
        <v>421</v>
      </c>
      <c r="M6" s="4">
        <v>20</v>
      </c>
      <c r="N6" s="4">
        <v>105</v>
      </c>
      <c r="O6" s="4">
        <v>0</v>
      </c>
      <c r="P6" s="4">
        <v>433</v>
      </c>
      <c r="Q6" s="4">
        <f>SUM(C6:P6)</f>
        <v>5479</v>
      </c>
      <c r="R6" s="10">
        <v>31</v>
      </c>
      <c r="S6" s="10">
        <v>56</v>
      </c>
      <c r="T6" s="4">
        <v>8998</v>
      </c>
      <c r="U6" s="4">
        <v>34356</v>
      </c>
    </row>
    <row r="7" spans="1:21" x14ac:dyDescent="0.2">
      <c r="B7" s="1">
        <v>2001</v>
      </c>
      <c r="C7" s="4">
        <v>115</v>
      </c>
      <c r="D7" s="4">
        <v>60</v>
      </c>
      <c r="E7" s="4">
        <v>8</v>
      </c>
      <c r="F7" s="4">
        <v>433</v>
      </c>
      <c r="G7" s="4">
        <v>50</v>
      </c>
      <c r="H7" s="4">
        <v>10</v>
      </c>
      <c r="I7" s="4">
        <v>3</v>
      </c>
      <c r="J7" s="4">
        <v>717</v>
      </c>
      <c r="K7" s="4">
        <v>3140</v>
      </c>
      <c r="L7" s="4">
        <v>499</v>
      </c>
      <c r="M7" s="4">
        <v>24</v>
      </c>
      <c r="N7" s="4">
        <v>138</v>
      </c>
      <c r="O7" s="4">
        <v>0</v>
      </c>
      <c r="P7" s="4">
        <v>467</v>
      </c>
      <c r="Q7" s="4">
        <f t="shared" ref="Q7:Q14" si="0">SUM(C7:P7)</f>
        <v>5664</v>
      </c>
      <c r="R7" s="10">
        <v>34</v>
      </c>
      <c r="S7" s="10">
        <v>57</v>
      </c>
      <c r="T7" s="4">
        <v>9649</v>
      </c>
      <c r="U7" s="4">
        <v>36097</v>
      </c>
    </row>
    <row r="8" spans="1:21" x14ac:dyDescent="0.2">
      <c r="B8" s="1">
        <v>2002</v>
      </c>
      <c r="C8" s="4">
        <v>113</v>
      </c>
      <c r="D8" s="4">
        <v>61</v>
      </c>
      <c r="E8" s="4">
        <v>6</v>
      </c>
      <c r="F8" s="4">
        <v>509</v>
      </c>
      <c r="G8" s="4">
        <v>52</v>
      </c>
      <c r="H8" s="4">
        <v>12</v>
      </c>
      <c r="I8" s="4">
        <v>6</v>
      </c>
      <c r="J8" s="4">
        <v>863</v>
      </c>
      <c r="K8" s="4">
        <v>3576</v>
      </c>
      <c r="L8" s="4">
        <v>488</v>
      </c>
      <c r="M8" s="4">
        <v>22</v>
      </c>
      <c r="N8" s="4">
        <v>115</v>
      </c>
      <c r="O8" s="4">
        <v>0</v>
      </c>
      <c r="P8" s="4">
        <v>488</v>
      </c>
      <c r="Q8" s="4">
        <f t="shared" si="0"/>
        <v>6311</v>
      </c>
      <c r="R8" s="10">
        <v>37</v>
      </c>
      <c r="S8" s="10">
        <v>66</v>
      </c>
      <c r="T8" s="4">
        <v>10685</v>
      </c>
      <c r="U8" s="4">
        <v>38432</v>
      </c>
    </row>
    <row r="9" spans="1:21" x14ac:dyDescent="0.2">
      <c r="B9" s="1">
        <v>2003</v>
      </c>
      <c r="C9" s="4">
        <v>137</v>
      </c>
      <c r="D9" s="4">
        <v>85</v>
      </c>
      <c r="E9" s="4">
        <v>6</v>
      </c>
      <c r="F9" s="4">
        <v>640</v>
      </c>
      <c r="G9" s="4">
        <v>74</v>
      </c>
      <c r="H9" s="4">
        <v>11</v>
      </c>
      <c r="I9" s="4">
        <v>9</v>
      </c>
      <c r="J9" s="4">
        <v>1037</v>
      </c>
      <c r="K9" s="4">
        <v>4178</v>
      </c>
      <c r="L9" s="4">
        <v>600</v>
      </c>
      <c r="M9" s="4">
        <v>24</v>
      </c>
      <c r="N9" s="4">
        <v>152</v>
      </c>
      <c r="O9" s="4">
        <v>0</v>
      </c>
      <c r="P9" s="4">
        <v>550</v>
      </c>
      <c r="Q9" s="4">
        <f t="shared" si="0"/>
        <v>7503</v>
      </c>
      <c r="R9" s="10">
        <v>44</v>
      </c>
      <c r="S9" s="10">
        <v>82</v>
      </c>
      <c r="T9" s="4">
        <v>12883</v>
      </c>
      <c r="U9" s="4">
        <v>45028</v>
      </c>
    </row>
    <row r="10" spans="1:21" x14ac:dyDescent="0.2">
      <c r="B10" s="1">
        <v>2004</v>
      </c>
      <c r="C10" s="4">
        <v>147</v>
      </c>
      <c r="D10" s="4">
        <v>92</v>
      </c>
      <c r="E10" s="4">
        <v>6</v>
      </c>
      <c r="F10" s="4">
        <v>693</v>
      </c>
      <c r="G10" s="4">
        <v>85</v>
      </c>
      <c r="H10" s="4">
        <v>12</v>
      </c>
      <c r="I10" s="4">
        <v>11</v>
      </c>
      <c r="J10" s="4">
        <v>1115</v>
      </c>
      <c r="K10" s="4">
        <v>4422</v>
      </c>
      <c r="L10" s="4">
        <v>616</v>
      </c>
      <c r="M10" s="4">
        <v>28</v>
      </c>
      <c r="N10" s="4">
        <v>169</v>
      </c>
      <c r="O10" s="4">
        <v>0</v>
      </c>
      <c r="P10" s="4">
        <v>573</v>
      </c>
      <c r="Q10" s="4">
        <f t="shared" si="0"/>
        <v>7969</v>
      </c>
      <c r="R10" s="10">
        <v>50</v>
      </c>
      <c r="S10" s="10">
        <v>86</v>
      </c>
      <c r="T10" s="4">
        <v>13794</v>
      </c>
      <c r="U10" s="4">
        <v>47073</v>
      </c>
    </row>
    <row r="11" spans="1:21" x14ac:dyDescent="0.2">
      <c r="B11" s="1">
        <v>2005</v>
      </c>
      <c r="C11" s="4">
        <v>368</v>
      </c>
      <c r="D11" s="4">
        <v>248</v>
      </c>
      <c r="E11" s="4">
        <v>19</v>
      </c>
      <c r="F11" s="4">
        <v>1306</v>
      </c>
      <c r="G11" s="4">
        <v>164</v>
      </c>
      <c r="H11" s="4">
        <v>35</v>
      </c>
      <c r="I11" s="4">
        <v>28</v>
      </c>
      <c r="J11" s="4">
        <v>2094</v>
      </c>
      <c r="K11" s="4">
        <v>10092</v>
      </c>
      <c r="L11" s="4">
        <v>1095</v>
      </c>
      <c r="M11" s="4">
        <v>56</v>
      </c>
      <c r="N11" s="4">
        <v>573</v>
      </c>
      <c r="O11" s="4">
        <v>1</v>
      </c>
      <c r="P11" s="4">
        <v>1165</v>
      </c>
      <c r="Q11" s="4">
        <f t="shared" si="0"/>
        <v>17244</v>
      </c>
      <c r="R11" s="10">
        <v>95</v>
      </c>
      <c r="S11" s="10">
        <v>224</v>
      </c>
      <c r="T11" s="4">
        <v>29275</v>
      </c>
      <c r="U11" s="4">
        <v>110487</v>
      </c>
    </row>
    <row r="12" spans="1:21" x14ac:dyDescent="0.2">
      <c r="B12" s="1">
        <v>2006</v>
      </c>
      <c r="C12" s="4">
        <v>368</v>
      </c>
      <c r="D12" s="4">
        <v>254</v>
      </c>
      <c r="E12" s="4">
        <v>20</v>
      </c>
      <c r="F12" s="4">
        <v>1388</v>
      </c>
      <c r="G12" s="4">
        <v>190</v>
      </c>
      <c r="H12" s="4">
        <v>33</v>
      </c>
      <c r="I12" s="4">
        <v>29</v>
      </c>
      <c r="J12" s="4">
        <v>2120</v>
      </c>
      <c r="K12" s="4">
        <v>11191</v>
      </c>
      <c r="L12" s="4">
        <v>1171</v>
      </c>
      <c r="M12" s="4">
        <v>58</v>
      </c>
      <c r="N12" s="4">
        <v>576</v>
      </c>
      <c r="O12" s="4">
        <v>2</v>
      </c>
      <c r="P12" s="4">
        <v>1216</v>
      </c>
      <c r="Q12" s="4">
        <f t="shared" si="0"/>
        <v>18616</v>
      </c>
      <c r="R12" s="10">
        <v>94</v>
      </c>
      <c r="S12" s="10">
        <v>241</v>
      </c>
      <c r="T12" s="4">
        <v>31396</v>
      </c>
      <c r="U12" s="4">
        <v>119456</v>
      </c>
    </row>
    <row r="13" spans="1:21" x14ac:dyDescent="0.2">
      <c r="B13" s="1">
        <v>2007</v>
      </c>
      <c r="C13" s="4">
        <v>406</v>
      </c>
      <c r="D13" s="4">
        <v>265</v>
      </c>
      <c r="E13" s="4">
        <v>23</v>
      </c>
      <c r="F13" s="4">
        <v>1409</v>
      </c>
      <c r="G13" s="4">
        <v>189</v>
      </c>
      <c r="H13" s="4">
        <v>27</v>
      </c>
      <c r="I13" s="4">
        <v>30</v>
      </c>
      <c r="J13" s="4">
        <v>2179</v>
      </c>
      <c r="K13" s="4">
        <v>11958</v>
      </c>
      <c r="L13" s="4">
        <v>1258</v>
      </c>
      <c r="M13" s="4">
        <v>62</v>
      </c>
      <c r="N13" s="4">
        <v>598</v>
      </c>
      <c r="O13" s="4">
        <v>2</v>
      </c>
      <c r="P13" s="4">
        <v>1285</v>
      </c>
      <c r="Q13" s="4">
        <f t="shared" si="0"/>
        <v>19691</v>
      </c>
      <c r="R13" s="10">
        <v>104</v>
      </c>
      <c r="S13" s="10">
        <v>269</v>
      </c>
      <c r="T13" s="4">
        <v>32819</v>
      </c>
      <c r="U13" s="4">
        <v>127270</v>
      </c>
    </row>
    <row r="14" spans="1:21" x14ac:dyDescent="0.2">
      <c r="B14" s="1">
        <v>2008</v>
      </c>
      <c r="C14" s="4">
        <v>439</v>
      </c>
      <c r="D14" s="4">
        <v>293</v>
      </c>
      <c r="E14" s="4">
        <v>26</v>
      </c>
      <c r="F14" s="4">
        <v>1493</v>
      </c>
      <c r="G14" s="4">
        <v>193</v>
      </c>
      <c r="H14" s="4">
        <v>35</v>
      </c>
      <c r="I14" s="4">
        <v>39</v>
      </c>
      <c r="J14" s="4">
        <v>2222</v>
      </c>
      <c r="K14" s="4">
        <v>12577</v>
      </c>
      <c r="L14" s="4">
        <v>1335</v>
      </c>
      <c r="M14" s="4">
        <v>76</v>
      </c>
      <c r="N14" s="4">
        <v>636</v>
      </c>
      <c r="O14" s="4">
        <v>3</v>
      </c>
      <c r="P14" s="4">
        <v>1325</v>
      </c>
      <c r="Q14" s="4">
        <f t="shared" si="0"/>
        <v>20692</v>
      </c>
      <c r="R14" s="10">
        <v>126</v>
      </c>
      <c r="S14" s="10">
        <v>269</v>
      </c>
      <c r="T14" s="4">
        <v>34565</v>
      </c>
      <c r="U14" s="4">
        <v>134987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169</v>
      </c>
      <c r="D17" s="4">
        <v>92</v>
      </c>
      <c r="E17" s="4">
        <v>5</v>
      </c>
      <c r="F17" s="4">
        <v>501</v>
      </c>
      <c r="G17" s="4">
        <v>61</v>
      </c>
      <c r="H17" s="4">
        <v>15</v>
      </c>
      <c r="I17" s="4">
        <v>15</v>
      </c>
      <c r="J17" s="4">
        <v>600</v>
      </c>
      <c r="K17" s="4">
        <v>2590</v>
      </c>
      <c r="L17" s="4">
        <v>454</v>
      </c>
      <c r="M17" s="4">
        <v>28</v>
      </c>
      <c r="N17" s="4">
        <v>162</v>
      </c>
      <c r="O17" s="4">
        <v>0</v>
      </c>
      <c r="P17" s="4">
        <v>448</v>
      </c>
      <c r="Q17" s="4">
        <f t="shared" ref="Q17:Q25" si="1">SUM(C17:P17)</f>
        <v>5140</v>
      </c>
      <c r="R17" s="10">
        <v>50</v>
      </c>
      <c r="S17" s="10">
        <v>89</v>
      </c>
      <c r="T17" s="4">
        <v>9604</v>
      </c>
      <c r="U17" s="4">
        <v>32780</v>
      </c>
    </row>
    <row r="18" spans="2:21" x14ac:dyDescent="0.2">
      <c r="B18" s="1">
        <v>2010</v>
      </c>
      <c r="C18" s="4">
        <v>151</v>
      </c>
      <c r="D18" s="4">
        <v>87</v>
      </c>
      <c r="E18" s="4">
        <v>4</v>
      </c>
      <c r="F18" s="4">
        <v>448</v>
      </c>
      <c r="G18" s="4">
        <v>53</v>
      </c>
      <c r="H18" s="4">
        <v>9</v>
      </c>
      <c r="I18" s="4">
        <v>12</v>
      </c>
      <c r="J18" s="4">
        <v>537</v>
      </c>
      <c r="K18" s="4">
        <v>2422</v>
      </c>
      <c r="L18" s="4">
        <v>451</v>
      </c>
      <c r="M18" s="4">
        <v>23</v>
      </c>
      <c r="N18" s="4">
        <v>155</v>
      </c>
      <c r="O18" s="4">
        <v>0</v>
      </c>
      <c r="P18" s="4">
        <v>427</v>
      </c>
      <c r="Q18" s="4">
        <f t="shared" si="1"/>
        <v>4779</v>
      </c>
      <c r="R18" s="4">
        <v>48</v>
      </c>
      <c r="S18" s="4">
        <v>82</v>
      </c>
      <c r="T18" s="4">
        <v>8964</v>
      </c>
      <c r="U18" s="4">
        <v>30181</v>
      </c>
    </row>
    <row r="19" spans="2:21" x14ac:dyDescent="0.2">
      <c r="B19" s="1">
        <v>2011</v>
      </c>
      <c r="C19" s="4">
        <v>137</v>
      </c>
      <c r="D19" s="4">
        <v>85</v>
      </c>
      <c r="E19" s="4">
        <v>6</v>
      </c>
      <c r="F19" s="4">
        <v>429</v>
      </c>
      <c r="G19" s="4">
        <v>48</v>
      </c>
      <c r="H19" s="4">
        <v>9</v>
      </c>
      <c r="I19" s="4">
        <v>12</v>
      </c>
      <c r="J19" s="4">
        <v>526</v>
      </c>
      <c r="K19" s="4">
        <v>2325</v>
      </c>
      <c r="L19" s="4">
        <v>434</v>
      </c>
      <c r="M19" s="4">
        <v>19</v>
      </c>
      <c r="N19" s="4">
        <v>146</v>
      </c>
      <c r="O19" s="4">
        <v>0</v>
      </c>
      <c r="P19" s="4">
        <v>395</v>
      </c>
      <c r="Q19" s="4">
        <f t="shared" si="1"/>
        <v>4571</v>
      </c>
      <c r="R19" s="4">
        <v>42</v>
      </c>
      <c r="S19" s="4">
        <v>81</v>
      </c>
      <c r="T19" s="4">
        <v>8528</v>
      </c>
      <c r="U19" s="4">
        <v>28205</v>
      </c>
    </row>
    <row r="20" spans="2:21" x14ac:dyDescent="0.2">
      <c r="B20" s="1">
        <v>2012</v>
      </c>
      <c r="C20" s="4">
        <v>136</v>
      </c>
      <c r="D20" s="4">
        <v>89</v>
      </c>
      <c r="E20" s="4">
        <v>6</v>
      </c>
      <c r="F20" s="4">
        <v>417</v>
      </c>
      <c r="G20" s="4">
        <v>51</v>
      </c>
      <c r="H20" s="4">
        <v>8</v>
      </c>
      <c r="I20" s="4">
        <v>16</v>
      </c>
      <c r="J20" s="4">
        <v>552</v>
      </c>
      <c r="K20" s="4">
        <v>2436</v>
      </c>
      <c r="L20" s="4">
        <v>418</v>
      </c>
      <c r="M20" s="4">
        <v>23</v>
      </c>
      <c r="N20" s="4">
        <v>150</v>
      </c>
      <c r="O20" s="4">
        <v>0</v>
      </c>
      <c r="P20" s="4">
        <v>390</v>
      </c>
      <c r="Q20" s="4">
        <f t="shared" si="1"/>
        <v>4692</v>
      </c>
      <c r="R20" s="4">
        <v>33</v>
      </c>
      <c r="S20" s="4">
        <v>77</v>
      </c>
      <c r="T20" s="4">
        <v>8609</v>
      </c>
      <c r="U20" s="4">
        <v>28669</v>
      </c>
    </row>
    <row r="21" spans="2:21" x14ac:dyDescent="0.2">
      <c r="B21" s="1">
        <v>2013</v>
      </c>
      <c r="C21" s="4">
        <v>136</v>
      </c>
      <c r="D21" s="4">
        <v>91</v>
      </c>
      <c r="E21" s="4">
        <v>7</v>
      </c>
      <c r="F21" s="4">
        <v>393</v>
      </c>
      <c r="G21" s="4">
        <v>47</v>
      </c>
      <c r="H21" s="4">
        <v>5</v>
      </c>
      <c r="I21" s="4">
        <v>11</v>
      </c>
      <c r="J21" s="4">
        <v>569</v>
      </c>
      <c r="K21" s="4">
        <v>2438</v>
      </c>
      <c r="L21" s="4">
        <v>392</v>
      </c>
      <c r="M21" s="4">
        <v>22</v>
      </c>
      <c r="N21" s="4">
        <v>145</v>
      </c>
      <c r="O21" s="4">
        <v>0</v>
      </c>
      <c r="P21" s="4">
        <v>371</v>
      </c>
      <c r="Q21" s="4">
        <f t="shared" si="1"/>
        <v>4627</v>
      </c>
      <c r="R21" s="4">
        <v>34</v>
      </c>
      <c r="S21" s="4">
        <v>81</v>
      </c>
      <c r="T21" s="4">
        <v>8646</v>
      </c>
      <c r="U21" s="4">
        <v>28536</v>
      </c>
    </row>
    <row r="22" spans="2:21" x14ac:dyDescent="0.2">
      <c r="B22" s="1">
        <v>2014</v>
      </c>
      <c r="C22" s="4">
        <v>145</v>
      </c>
      <c r="D22" s="4">
        <v>92</v>
      </c>
      <c r="E22" s="4">
        <v>6</v>
      </c>
      <c r="F22" s="4">
        <v>398</v>
      </c>
      <c r="G22" s="4">
        <v>58</v>
      </c>
      <c r="H22" s="4">
        <v>7</v>
      </c>
      <c r="I22" s="4">
        <v>7</v>
      </c>
      <c r="J22" s="4">
        <v>588</v>
      </c>
      <c r="K22" s="4">
        <v>2526</v>
      </c>
      <c r="L22" s="4">
        <v>433</v>
      </c>
      <c r="M22" s="4">
        <v>21</v>
      </c>
      <c r="N22" s="4">
        <v>154</v>
      </c>
      <c r="O22" s="4">
        <v>0</v>
      </c>
      <c r="P22" s="4">
        <v>379</v>
      </c>
      <c r="Q22" s="4">
        <f t="shared" si="1"/>
        <v>4814</v>
      </c>
      <c r="R22" s="4">
        <v>30</v>
      </c>
      <c r="S22" s="4">
        <v>82</v>
      </c>
      <c r="T22" s="4">
        <v>9094</v>
      </c>
      <c r="U22" s="4">
        <v>29611</v>
      </c>
    </row>
    <row r="23" spans="2:21" x14ac:dyDescent="0.2">
      <c r="B23" s="1">
        <v>2015</v>
      </c>
      <c r="C23" s="4">
        <v>149</v>
      </c>
      <c r="D23" s="4">
        <v>105</v>
      </c>
      <c r="E23" s="4">
        <v>6</v>
      </c>
      <c r="F23" s="4">
        <v>438</v>
      </c>
      <c r="G23" s="4">
        <v>57</v>
      </c>
      <c r="H23" s="4">
        <v>7</v>
      </c>
      <c r="I23" s="4">
        <v>10</v>
      </c>
      <c r="J23" s="4">
        <v>676</v>
      </c>
      <c r="K23" s="4">
        <v>2725</v>
      </c>
      <c r="L23" s="4">
        <v>526</v>
      </c>
      <c r="M23" s="4">
        <v>22</v>
      </c>
      <c r="N23" s="4">
        <v>154</v>
      </c>
      <c r="O23" s="4">
        <v>0</v>
      </c>
      <c r="P23" s="4">
        <v>407</v>
      </c>
      <c r="Q23" s="4">
        <f t="shared" si="1"/>
        <v>5282</v>
      </c>
      <c r="R23" s="4">
        <v>30</v>
      </c>
      <c r="S23" s="4">
        <v>90</v>
      </c>
      <c r="T23" s="4">
        <v>10063</v>
      </c>
      <c r="U23" s="4">
        <v>31635</v>
      </c>
    </row>
    <row r="24" spans="2:21" x14ac:dyDescent="0.2">
      <c r="B24" s="1">
        <v>2016</v>
      </c>
      <c r="C24" s="4">
        <v>110</v>
      </c>
      <c r="D24" s="4">
        <v>90</v>
      </c>
      <c r="E24" s="4">
        <v>4</v>
      </c>
      <c r="F24" s="4">
        <v>416</v>
      </c>
      <c r="G24" s="4">
        <v>48</v>
      </c>
      <c r="H24" s="4">
        <v>4</v>
      </c>
      <c r="I24" s="4">
        <v>7</v>
      </c>
      <c r="J24" s="4">
        <v>641</v>
      </c>
      <c r="K24" s="4">
        <v>2393</v>
      </c>
      <c r="L24" s="4">
        <v>478</v>
      </c>
      <c r="M24" s="4">
        <v>17</v>
      </c>
      <c r="N24" s="4">
        <v>127</v>
      </c>
      <c r="O24" s="4">
        <v>0</v>
      </c>
      <c r="P24" s="4">
        <v>357</v>
      </c>
      <c r="Q24" s="4">
        <f t="shared" si="1"/>
        <v>4692</v>
      </c>
      <c r="R24" s="4">
        <v>14</v>
      </c>
      <c r="S24" s="4">
        <v>58</v>
      </c>
      <c r="T24" s="4">
        <v>8915</v>
      </c>
      <c r="U24" s="4">
        <v>25800</v>
      </c>
    </row>
    <row r="25" spans="2:21" x14ac:dyDescent="0.2">
      <c r="B25" s="1">
        <v>2017</v>
      </c>
      <c r="C25" s="4">
        <v>122</v>
      </c>
      <c r="D25" s="4">
        <v>90</v>
      </c>
      <c r="E25" s="4">
        <v>4</v>
      </c>
      <c r="F25" s="4">
        <v>433</v>
      </c>
      <c r="G25" s="4">
        <v>60</v>
      </c>
      <c r="H25" s="4">
        <v>7</v>
      </c>
      <c r="I25" s="4">
        <v>12</v>
      </c>
      <c r="J25" s="4">
        <v>617</v>
      </c>
      <c r="K25" s="4">
        <v>2755</v>
      </c>
      <c r="L25" s="4">
        <v>440</v>
      </c>
      <c r="M25" s="4">
        <v>14</v>
      </c>
      <c r="N25" s="4">
        <v>134</v>
      </c>
      <c r="O25" s="4">
        <v>0</v>
      </c>
      <c r="P25" s="4">
        <v>405</v>
      </c>
      <c r="Q25" s="4">
        <f t="shared" si="1"/>
        <v>5093</v>
      </c>
      <c r="R25" s="4">
        <v>21</v>
      </c>
      <c r="S25" s="4">
        <v>78</v>
      </c>
      <c r="T25" s="4">
        <v>9241</v>
      </c>
      <c r="U25" s="4">
        <v>29693</v>
      </c>
    </row>
    <row r="26" spans="2:21" x14ac:dyDescent="0.2">
      <c r="B26" s="1">
        <v>2018</v>
      </c>
      <c r="C26" s="4">
        <v>96</v>
      </c>
      <c r="D26" s="4">
        <v>80</v>
      </c>
      <c r="E26" s="4">
        <v>2</v>
      </c>
      <c r="F26" s="4">
        <v>413</v>
      </c>
      <c r="G26" s="4">
        <v>42</v>
      </c>
      <c r="H26" s="4">
        <v>5</v>
      </c>
      <c r="I26" s="4">
        <v>8</v>
      </c>
      <c r="J26" s="4">
        <v>625</v>
      </c>
      <c r="K26" s="4">
        <v>2518</v>
      </c>
      <c r="L26" s="4">
        <v>472</v>
      </c>
      <c r="M26" s="4">
        <v>13</v>
      </c>
      <c r="N26" s="4">
        <v>137</v>
      </c>
      <c r="O26" s="4" t="s">
        <v>42</v>
      </c>
      <c r="P26" s="4">
        <v>354</v>
      </c>
      <c r="Q26" s="4">
        <v>4765</v>
      </c>
      <c r="R26" s="4">
        <v>10</v>
      </c>
      <c r="S26" s="4">
        <v>72</v>
      </c>
      <c r="T26" s="4">
        <v>8867</v>
      </c>
      <c r="U26" s="4">
        <v>25489</v>
      </c>
    </row>
    <row r="27" spans="2:21" x14ac:dyDescent="0.2">
      <c r="B27" s="1">
        <v>2019</v>
      </c>
      <c r="C27">
        <v>111</v>
      </c>
      <c r="D27">
        <v>96</v>
      </c>
      <c r="E27">
        <v>2</v>
      </c>
      <c r="F27">
        <v>544</v>
      </c>
      <c r="G27">
        <v>46</v>
      </c>
      <c r="H27">
        <v>8</v>
      </c>
      <c r="I27">
        <v>9</v>
      </c>
      <c r="J27">
        <v>729</v>
      </c>
      <c r="K27">
        <v>2710</v>
      </c>
      <c r="L27">
        <v>610</v>
      </c>
      <c r="M27">
        <v>8</v>
      </c>
      <c r="N27">
        <v>158</v>
      </c>
      <c r="P27">
        <v>379</v>
      </c>
      <c r="Q27">
        <v>5410</v>
      </c>
      <c r="R27">
        <v>11</v>
      </c>
      <c r="S27">
        <v>83</v>
      </c>
      <c r="T27">
        <v>10170</v>
      </c>
      <c r="U27">
        <v>27455</v>
      </c>
    </row>
    <row r="28" spans="2:21" x14ac:dyDescent="0.2">
      <c r="B28" s="1">
        <v>2020</v>
      </c>
      <c r="C28">
        <v>125</v>
      </c>
      <c r="D28">
        <v>103</v>
      </c>
      <c r="E28">
        <v>3</v>
      </c>
      <c r="F28">
        <v>597</v>
      </c>
      <c r="G28">
        <v>52</v>
      </c>
      <c r="H28">
        <v>6</v>
      </c>
      <c r="I28">
        <v>6</v>
      </c>
      <c r="J28">
        <v>801</v>
      </c>
      <c r="K28">
        <v>3012</v>
      </c>
      <c r="L28">
        <v>748</v>
      </c>
      <c r="M28">
        <v>12</v>
      </c>
      <c r="N28">
        <v>181</v>
      </c>
      <c r="O28" t="s">
        <v>42</v>
      </c>
      <c r="P28">
        <v>427</v>
      </c>
      <c r="Q28">
        <v>6073</v>
      </c>
      <c r="R28">
        <v>19</v>
      </c>
      <c r="S28">
        <v>85</v>
      </c>
      <c r="T28">
        <v>11200</v>
      </c>
      <c r="U28">
        <v>30711</v>
      </c>
    </row>
    <row r="29" spans="2:21" x14ac:dyDescent="0.2">
      <c r="B29" s="1">
        <v>2021</v>
      </c>
      <c r="C29">
        <v>126</v>
      </c>
      <c r="D29">
        <v>109</v>
      </c>
      <c r="E29">
        <v>2</v>
      </c>
      <c r="F29">
        <v>626</v>
      </c>
      <c r="G29">
        <v>46</v>
      </c>
      <c r="H29">
        <v>10</v>
      </c>
      <c r="I29">
        <v>5</v>
      </c>
      <c r="J29">
        <v>842</v>
      </c>
      <c r="K29">
        <v>3031</v>
      </c>
      <c r="L29">
        <v>764</v>
      </c>
      <c r="M29">
        <v>12</v>
      </c>
      <c r="N29">
        <v>177</v>
      </c>
      <c r="O29">
        <v>1</v>
      </c>
      <c r="P29">
        <v>419</v>
      </c>
      <c r="R29">
        <v>24</v>
      </c>
      <c r="S29">
        <v>85</v>
      </c>
      <c r="T29">
        <v>11688</v>
      </c>
      <c r="U29">
        <v>31145</v>
      </c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P30" sqref="P30"/>
    </sheetView>
  </sheetViews>
  <sheetFormatPr baseColWidth="10" defaultColWidth="11.42578125" defaultRowHeight="12.75" x14ac:dyDescent="0.2"/>
  <cols>
    <col min="1" max="1" width="32.28515625" customWidth="1"/>
  </cols>
  <sheetData>
    <row r="1" spans="1:21" ht="38.25" x14ac:dyDescent="0.2">
      <c r="A1" s="8" t="s">
        <v>58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180</v>
      </c>
      <c r="D8" s="4">
        <v>129</v>
      </c>
      <c r="E8" s="4">
        <v>15</v>
      </c>
      <c r="F8" s="4">
        <v>525</v>
      </c>
      <c r="G8" s="4">
        <v>57</v>
      </c>
      <c r="H8" s="4">
        <v>13</v>
      </c>
      <c r="I8" s="4">
        <v>11</v>
      </c>
      <c r="J8" s="4">
        <v>919</v>
      </c>
      <c r="K8" s="4">
        <v>6916</v>
      </c>
      <c r="L8" s="4">
        <v>435</v>
      </c>
      <c r="M8" s="4">
        <v>28</v>
      </c>
      <c r="N8" s="4">
        <v>345</v>
      </c>
      <c r="O8" s="4">
        <v>3</v>
      </c>
      <c r="P8" s="4">
        <v>509</v>
      </c>
      <c r="Q8" s="4">
        <f t="shared" ref="Q8:Q16" si="0">SUM(C8:P8)</f>
        <v>10085</v>
      </c>
      <c r="R8" s="10">
        <v>47</v>
      </c>
      <c r="S8" s="10">
        <v>145</v>
      </c>
      <c r="T8" s="4">
        <v>15716</v>
      </c>
      <c r="U8" s="4">
        <v>68707</v>
      </c>
    </row>
    <row r="9" spans="1:21" x14ac:dyDescent="0.2">
      <c r="B9" s="1">
        <v>2010</v>
      </c>
      <c r="C9" s="4">
        <v>181</v>
      </c>
      <c r="D9" s="4">
        <v>128</v>
      </c>
      <c r="E9" s="4">
        <v>14</v>
      </c>
      <c r="F9" s="4">
        <v>512</v>
      </c>
      <c r="G9" s="4">
        <v>59</v>
      </c>
      <c r="H9" s="4">
        <v>14</v>
      </c>
      <c r="I9" s="4">
        <v>12</v>
      </c>
      <c r="J9" s="4">
        <v>927</v>
      </c>
      <c r="K9" s="4">
        <v>6870</v>
      </c>
      <c r="L9" s="4">
        <v>442</v>
      </c>
      <c r="M9" s="4">
        <v>27</v>
      </c>
      <c r="N9" s="4">
        <v>348</v>
      </c>
      <c r="O9" s="4">
        <v>3</v>
      </c>
      <c r="P9" s="4">
        <v>514</v>
      </c>
      <c r="Q9" s="4">
        <f t="shared" si="0"/>
        <v>10051</v>
      </c>
      <c r="R9" s="4">
        <v>40</v>
      </c>
      <c r="S9" s="4">
        <v>149</v>
      </c>
      <c r="T9" s="4">
        <v>15592</v>
      </c>
      <c r="U9" s="4">
        <v>68208</v>
      </c>
    </row>
    <row r="10" spans="1:21" x14ac:dyDescent="0.2">
      <c r="B10" s="1">
        <v>2011</v>
      </c>
      <c r="C10" s="4">
        <v>189</v>
      </c>
      <c r="D10" s="4">
        <v>126</v>
      </c>
      <c r="E10" s="4">
        <v>11</v>
      </c>
      <c r="F10" s="4">
        <v>525</v>
      </c>
      <c r="G10" s="4">
        <v>57</v>
      </c>
      <c r="H10" s="4">
        <v>15</v>
      </c>
      <c r="I10" s="4">
        <v>13</v>
      </c>
      <c r="J10" s="4">
        <v>918</v>
      </c>
      <c r="K10" s="4">
        <v>6814</v>
      </c>
      <c r="L10" s="4">
        <v>441</v>
      </c>
      <c r="M10" s="4">
        <v>30</v>
      </c>
      <c r="N10" s="4">
        <v>346</v>
      </c>
      <c r="O10" s="4">
        <v>1</v>
      </c>
      <c r="P10" s="4">
        <v>506</v>
      </c>
      <c r="Q10" s="4">
        <f t="shared" si="0"/>
        <v>9992</v>
      </c>
      <c r="R10" s="4">
        <v>43</v>
      </c>
      <c r="S10" s="4">
        <v>143</v>
      </c>
      <c r="T10" s="4">
        <v>15402</v>
      </c>
      <c r="U10" s="4">
        <v>67445</v>
      </c>
    </row>
    <row r="11" spans="1:21" x14ac:dyDescent="0.2">
      <c r="B11" s="1">
        <v>2012</v>
      </c>
      <c r="C11" s="4">
        <v>185</v>
      </c>
      <c r="D11" s="4">
        <v>119</v>
      </c>
      <c r="E11" s="4">
        <v>11</v>
      </c>
      <c r="F11" s="4">
        <v>525</v>
      </c>
      <c r="G11" s="4">
        <v>66</v>
      </c>
      <c r="H11" s="4">
        <v>16</v>
      </c>
      <c r="I11" s="4">
        <v>12</v>
      </c>
      <c r="J11" s="4">
        <v>908</v>
      </c>
      <c r="K11" s="4">
        <v>6780</v>
      </c>
      <c r="L11" s="4">
        <v>433</v>
      </c>
      <c r="M11" s="4">
        <v>27</v>
      </c>
      <c r="N11" s="4">
        <v>354</v>
      </c>
      <c r="O11" s="4">
        <v>2</v>
      </c>
      <c r="P11" s="4">
        <v>510</v>
      </c>
      <c r="Q11" s="4">
        <f t="shared" si="0"/>
        <v>9948</v>
      </c>
      <c r="R11" s="4">
        <v>44</v>
      </c>
      <c r="S11" s="4">
        <v>144</v>
      </c>
      <c r="T11" s="4">
        <v>15331</v>
      </c>
      <c r="U11" s="4">
        <v>66906</v>
      </c>
    </row>
    <row r="12" spans="1:21" x14ac:dyDescent="0.2">
      <c r="B12" s="1">
        <v>2013</v>
      </c>
      <c r="C12" s="4">
        <v>176</v>
      </c>
      <c r="D12" s="4">
        <v>117</v>
      </c>
      <c r="E12" s="4">
        <v>10</v>
      </c>
      <c r="F12" s="4">
        <v>506</v>
      </c>
      <c r="G12" s="4">
        <v>58</v>
      </c>
      <c r="H12" s="4">
        <v>20</v>
      </c>
      <c r="I12" s="4">
        <v>10</v>
      </c>
      <c r="J12" s="4">
        <v>859</v>
      </c>
      <c r="K12" s="4">
        <v>6351</v>
      </c>
      <c r="L12" s="4">
        <v>396</v>
      </c>
      <c r="M12" s="4">
        <v>29</v>
      </c>
      <c r="N12" s="4">
        <v>278</v>
      </c>
      <c r="O12" s="4">
        <v>1</v>
      </c>
      <c r="P12" s="4">
        <v>471</v>
      </c>
      <c r="Q12" s="4">
        <f t="shared" si="0"/>
        <v>9282</v>
      </c>
      <c r="R12" s="4">
        <v>40</v>
      </c>
      <c r="S12" s="4">
        <v>129</v>
      </c>
      <c r="T12" s="4">
        <v>14391</v>
      </c>
      <c r="U12" s="4">
        <v>62291</v>
      </c>
    </row>
    <row r="13" spans="1:21" x14ac:dyDescent="0.2">
      <c r="B13" s="1">
        <v>2014</v>
      </c>
      <c r="C13" s="4">
        <v>179</v>
      </c>
      <c r="D13" s="4">
        <v>114</v>
      </c>
      <c r="E13" s="4">
        <v>9</v>
      </c>
      <c r="F13" s="4">
        <v>494</v>
      </c>
      <c r="G13" s="4">
        <v>56</v>
      </c>
      <c r="H13" s="4">
        <v>16</v>
      </c>
      <c r="I13" s="4">
        <v>12</v>
      </c>
      <c r="J13" s="4">
        <v>856</v>
      </c>
      <c r="K13" s="4">
        <v>6325</v>
      </c>
      <c r="L13" s="4">
        <v>406</v>
      </c>
      <c r="M13" s="4">
        <v>27</v>
      </c>
      <c r="N13" s="4">
        <v>269</v>
      </c>
      <c r="O13" s="4">
        <v>1</v>
      </c>
      <c r="P13" s="4">
        <v>464</v>
      </c>
      <c r="Q13" s="4">
        <f t="shared" si="0"/>
        <v>9228</v>
      </c>
      <c r="R13" s="4">
        <v>40</v>
      </c>
      <c r="S13" s="4">
        <v>136</v>
      </c>
      <c r="T13" s="4">
        <v>14321</v>
      </c>
      <c r="U13" s="4">
        <v>61773</v>
      </c>
    </row>
    <row r="14" spans="1:21" x14ac:dyDescent="0.2">
      <c r="B14" s="1">
        <v>2015</v>
      </c>
      <c r="C14" s="4">
        <v>227</v>
      </c>
      <c r="D14" s="4">
        <v>122</v>
      </c>
      <c r="E14" s="4">
        <v>10</v>
      </c>
      <c r="F14" s="4">
        <v>573</v>
      </c>
      <c r="G14" s="4">
        <v>75</v>
      </c>
      <c r="H14" s="4">
        <v>17</v>
      </c>
      <c r="I14" s="4">
        <v>15</v>
      </c>
      <c r="J14" s="4">
        <v>952</v>
      </c>
      <c r="K14" s="4">
        <v>7067</v>
      </c>
      <c r="L14" s="4">
        <v>495</v>
      </c>
      <c r="M14" s="4">
        <v>35</v>
      </c>
      <c r="N14" s="4">
        <v>345</v>
      </c>
      <c r="O14" s="4">
        <v>1</v>
      </c>
      <c r="P14" s="4">
        <v>531</v>
      </c>
      <c r="Q14" s="4">
        <f t="shared" si="0"/>
        <v>10465</v>
      </c>
      <c r="R14" s="4">
        <v>46</v>
      </c>
      <c r="S14" s="4">
        <v>158</v>
      </c>
      <c r="T14" s="4">
        <v>16101</v>
      </c>
      <c r="U14" s="4">
        <v>67803</v>
      </c>
    </row>
    <row r="15" spans="1:21" x14ac:dyDescent="0.2">
      <c r="B15" s="1">
        <v>2016</v>
      </c>
      <c r="C15" s="4">
        <v>206</v>
      </c>
      <c r="D15" s="4">
        <v>109</v>
      </c>
      <c r="E15" s="4">
        <v>6</v>
      </c>
      <c r="F15" s="4">
        <v>508</v>
      </c>
      <c r="G15" s="4">
        <v>56</v>
      </c>
      <c r="H15" s="4">
        <v>14</v>
      </c>
      <c r="I15" s="4">
        <v>11</v>
      </c>
      <c r="J15" s="4">
        <v>768</v>
      </c>
      <c r="K15" s="4">
        <v>5790</v>
      </c>
      <c r="L15" s="4">
        <v>463</v>
      </c>
      <c r="M15" s="4">
        <v>33</v>
      </c>
      <c r="N15" s="4">
        <v>278</v>
      </c>
      <c r="O15" s="4">
        <v>1</v>
      </c>
      <c r="P15" s="4">
        <v>397</v>
      </c>
      <c r="Q15" s="4">
        <f t="shared" si="0"/>
        <v>8640</v>
      </c>
      <c r="R15" s="4">
        <v>42</v>
      </c>
      <c r="S15" s="4">
        <v>131</v>
      </c>
      <c r="T15" s="4">
        <v>13409</v>
      </c>
      <c r="U15" s="4">
        <v>53520</v>
      </c>
    </row>
    <row r="16" spans="1:21" x14ac:dyDescent="0.2">
      <c r="B16" s="1">
        <v>2017</v>
      </c>
      <c r="C16" s="4">
        <v>189</v>
      </c>
      <c r="D16" s="4">
        <v>113</v>
      </c>
      <c r="E16" s="4">
        <v>6</v>
      </c>
      <c r="F16" s="4">
        <v>486</v>
      </c>
      <c r="G16" s="4">
        <v>64</v>
      </c>
      <c r="H16" s="4">
        <v>9</v>
      </c>
      <c r="I16" s="4">
        <v>8</v>
      </c>
      <c r="J16" s="4">
        <v>824</v>
      </c>
      <c r="K16" s="4">
        <v>6280</v>
      </c>
      <c r="L16" s="4">
        <v>407</v>
      </c>
      <c r="M16" s="4">
        <v>32</v>
      </c>
      <c r="N16" s="4">
        <v>284</v>
      </c>
      <c r="O16" s="4">
        <v>0</v>
      </c>
      <c r="P16" s="4">
        <v>442</v>
      </c>
      <c r="Q16" s="4">
        <f t="shared" si="0"/>
        <v>9144</v>
      </c>
      <c r="R16" s="4">
        <v>35</v>
      </c>
      <c r="S16" s="4">
        <v>126</v>
      </c>
      <c r="T16" s="4">
        <v>14015</v>
      </c>
      <c r="U16" s="4">
        <v>58648</v>
      </c>
    </row>
    <row r="17" spans="2:21" x14ac:dyDescent="0.2">
      <c r="B17" s="1">
        <v>2018</v>
      </c>
      <c r="C17" s="4">
        <v>208</v>
      </c>
      <c r="D17" s="4">
        <v>119</v>
      </c>
      <c r="E17" s="4">
        <v>4</v>
      </c>
      <c r="F17" s="4">
        <v>527</v>
      </c>
      <c r="G17" s="4">
        <v>83</v>
      </c>
      <c r="H17" s="4">
        <v>8</v>
      </c>
      <c r="I17" s="4">
        <v>7</v>
      </c>
      <c r="J17" s="4">
        <v>769</v>
      </c>
      <c r="K17" s="4">
        <v>5337</v>
      </c>
      <c r="L17" s="4">
        <v>471</v>
      </c>
      <c r="M17" s="4">
        <v>28</v>
      </c>
      <c r="N17" s="4">
        <v>322</v>
      </c>
      <c r="O17" s="4" t="s">
        <v>42</v>
      </c>
      <c r="P17" s="4">
        <v>427</v>
      </c>
      <c r="Q17" s="4">
        <v>8310</v>
      </c>
      <c r="R17" s="4">
        <v>44</v>
      </c>
      <c r="S17" s="4">
        <v>122</v>
      </c>
      <c r="T17" s="4">
        <v>12851</v>
      </c>
      <c r="U17" s="4">
        <v>50049</v>
      </c>
    </row>
    <row r="18" spans="2:21" x14ac:dyDescent="0.2">
      <c r="B18" s="1">
        <v>2019</v>
      </c>
      <c r="C18">
        <v>238</v>
      </c>
      <c r="D18">
        <v>142</v>
      </c>
      <c r="E18">
        <v>4</v>
      </c>
      <c r="F18">
        <v>628</v>
      </c>
      <c r="G18">
        <v>86</v>
      </c>
      <c r="H18">
        <v>10</v>
      </c>
      <c r="I18">
        <v>5</v>
      </c>
      <c r="J18">
        <v>919</v>
      </c>
      <c r="K18">
        <v>6330</v>
      </c>
      <c r="L18">
        <v>538</v>
      </c>
      <c r="M18">
        <v>33</v>
      </c>
      <c r="N18">
        <v>364</v>
      </c>
      <c r="P18">
        <v>508</v>
      </c>
      <c r="Q18">
        <v>9805</v>
      </c>
      <c r="R18">
        <v>48</v>
      </c>
      <c r="S18">
        <v>160</v>
      </c>
      <c r="T18">
        <v>15198</v>
      </c>
      <c r="U18">
        <v>59730</v>
      </c>
    </row>
    <row r="19" spans="2:21" x14ac:dyDescent="0.2">
      <c r="B19" s="1">
        <v>2020</v>
      </c>
      <c r="C19">
        <v>256</v>
      </c>
      <c r="D19">
        <v>155</v>
      </c>
      <c r="E19">
        <v>3</v>
      </c>
      <c r="F19">
        <v>681</v>
      </c>
      <c r="G19">
        <v>92</v>
      </c>
      <c r="H19">
        <v>10</v>
      </c>
      <c r="I19">
        <v>13</v>
      </c>
      <c r="J19">
        <v>977</v>
      </c>
      <c r="K19">
        <v>6285</v>
      </c>
      <c r="L19">
        <v>617</v>
      </c>
      <c r="M19">
        <v>34</v>
      </c>
      <c r="N19">
        <v>396</v>
      </c>
      <c r="O19" t="s">
        <v>42</v>
      </c>
      <c r="P19">
        <v>531</v>
      </c>
      <c r="Q19">
        <v>10050</v>
      </c>
      <c r="R19">
        <v>54</v>
      </c>
      <c r="S19">
        <v>173</v>
      </c>
      <c r="T19">
        <v>15694</v>
      </c>
      <c r="U19">
        <v>59603</v>
      </c>
    </row>
    <row r="20" spans="2:21" x14ac:dyDescent="0.2">
      <c r="B20" s="1">
        <v>2021</v>
      </c>
      <c r="C20">
        <v>249</v>
      </c>
      <c r="D20">
        <v>162</v>
      </c>
      <c r="E20">
        <v>2</v>
      </c>
      <c r="F20">
        <v>648</v>
      </c>
      <c r="G20">
        <v>84</v>
      </c>
      <c r="H20">
        <v>14</v>
      </c>
      <c r="I20">
        <v>9</v>
      </c>
      <c r="J20">
        <v>897</v>
      </c>
      <c r="K20">
        <v>5927</v>
      </c>
      <c r="L20">
        <v>601</v>
      </c>
      <c r="M20">
        <v>32</v>
      </c>
      <c r="N20">
        <v>356</v>
      </c>
      <c r="O20">
        <v>2</v>
      </c>
      <c r="P20">
        <v>510</v>
      </c>
      <c r="R20">
        <v>48</v>
      </c>
      <c r="S20">
        <v>177</v>
      </c>
      <c r="T20">
        <v>14975</v>
      </c>
      <c r="U20">
        <v>56633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26"/>
  <sheetViews>
    <sheetView workbookViewId="0">
      <pane xSplit="2" ySplit="6" topLeftCell="M11" activePane="bottomRight" state="frozen"/>
      <selection pane="topRight" activeCell="B1" sqref="B1"/>
      <selection pane="bottomLeft" activeCell="A6" sqref="A6"/>
      <selection pane="bottomRight" activeCell="U29" sqref="U29"/>
    </sheetView>
  </sheetViews>
  <sheetFormatPr baseColWidth="10" defaultColWidth="11.42578125" defaultRowHeight="12.75" x14ac:dyDescent="0.2"/>
  <cols>
    <col min="1" max="1" width="24.85546875" customWidth="1"/>
  </cols>
  <sheetData>
    <row r="1" spans="1:21" ht="38.25" x14ac:dyDescent="0.2">
      <c r="A1" s="8" t="s">
        <v>23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1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190</v>
      </c>
      <c r="D7" s="4">
        <v>163</v>
      </c>
      <c r="E7" s="4">
        <v>21</v>
      </c>
      <c r="F7" s="4">
        <v>345</v>
      </c>
      <c r="G7" s="4">
        <v>101</v>
      </c>
      <c r="H7" s="4">
        <v>39</v>
      </c>
      <c r="I7" s="4">
        <v>26</v>
      </c>
      <c r="J7" s="4">
        <v>481</v>
      </c>
      <c r="K7" s="4">
        <v>2191</v>
      </c>
      <c r="L7" s="4">
        <v>619</v>
      </c>
      <c r="M7" s="4">
        <v>60</v>
      </c>
      <c r="N7" s="4">
        <v>193</v>
      </c>
      <c r="O7" s="4">
        <v>6</v>
      </c>
      <c r="P7" s="4">
        <v>295</v>
      </c>
      <c r="Q7" s="4">
        <f>SUM(C7:P7)</f>
        <v>4730</v>
      </c>
      <c r="R7" s="10">
        <v>54</v>
      </c>
      <c r="S7" s="10">
        <v>154</v>
      </c>
      <c r="T7" s="4">
        <v>9306</v>
      </c>
      <c r="U7" s="4">
        <v>43179</v>
      </c>
    </row>
    <row r="8" spans="1:21" x14ac:dyDescent="0.2">
      <c r="B8" s="1">
        <v>2001</v>
      </c>
      <c r="C8" s="4">
        <v>222</v>
      </c>
      <c r="D8" s="4">
        <v>194</v>
      </c>
      <c r="E8" s="4">
        <v>31</v>
      </c>
      <c r="F8" s="4">
        <v>404</v>
      </c>
      <c r="G8" s="4">
        <v>112</v>
      </c>
      <c r="H8" s="4">
        <v>45</v>
      </c>
      <c r="I8" s="4">
        <v>30</v>
      </c>
      <c r="J8" s="4">
        <v>520</v>
      </c>
      <c r="K8" s="4">
        <v>2341</v>
      </c>
      <c r="L8" s="4">
        <v>743</v>
      </c>
      <c r="M8" s="4">
        <v>69</v>
      </c>
      <c r="N8" s="4">
        <v>230</v>
      </c>
      <c r="O8" s="4">
        <v>7</v>
      </c>
      <c r="P8" s="4">
        <v>341</v>
      </c>
      <c r="Q8" s="4">
        <f t="shared" ref="Q8:Q23" si="0">SUM(C8:P8)</f>
        <v>5289</v>
      </c>
      <c r="R8" s="10">
        <v>62</v>
      </c>
      <c r="S8" s="10">
        <v>178</v>
      </c>
      <c r="T8" s="4">
        <v>10241</v>
      </c>
      <c r="U8" s="4">
        <v>45202</v>
      </c>
    </row>
    <row r="9" spans="1:21" x14ac:dyDescent="0.2">
      <c r="B9" s="1">
        <v>2002</v>
      </c>
      <c r="C9" s="4">
        <v>252</v>
      </c>
      <c r="D9" s="4">
        <v>238</v>
      </c>
      <c r="E9" s="4">
        <v>40</v>
      </c>
      <c r="F9" s="4">
        <v>477</v>
      </c>
      <c r="G9" s="4">
        <v>144</v>
      </c>
      <c r="H9" s="4">
        <v>41</v>
      </c>
      <c r="I9" s="4">
        <v>40</v>
      </c>
      <c r="J9" s="4">
        <v>594</v>
      </c>
      <c r="K9" s="4">
        <v>2476</v>
      </c>
      <c r="L9" s="4">
        <v>854</v>
      </c>
      <c r="M9" s="4">
        <v>72</v>
      </c>
      <c r="N9" s="4">
        <v>262</v>
      </c>
      <c r="O9" s="4">
        <v>8</v>
      </c>
      <c r="P9" s="4">
        <v>381</v>
      </c>
      <c r="Q9" s="4">
        <f t="shared" si="0"/>
        <v>5879</v>
      </c>
      <c r="R9" s="10">
        <v>84</v>
      </c>
      <c r="S9" s="10">
        <v>218</v>
      </c>
      <c r="T9" s="4">
        <v>11721</v>
      </c>
      <c r="U9" s="4">
        <v>49908</v>
      </c>
    </row>
    <row r="10" spans="1:21" x14ac:dyDescent="0.2">
      <c r="B10" s="1">
        <v>2003</v>
      </c>
      <c r="C10" s="4">
        <v>294</v>
      </c>
      <c r="D10" s="4">
        <v>306</v>
      </c>
      <c r="E10" s="4">
        <v>48</v>
      </c>
      <c r="F10" s="4">
        <v>549</v>
      </c>
      <c r="G10" s="4">
        <v>196</v>
      </c>
      <c r="H10" s="4">
        <v>55</v>
      </c>
      <c r="I10" s="4">
        <v>45</v>
      </c>
      <c r="J10" s="4">
        <v>709</v>
      </c>
      <c r="K10" s="4">
        <v>3277</v>
      </c>
      <c r="L10" s="4">
        <v>972</v>
      </c>
      <c r="M10" s="4">
        <v>85</v>
      </c>
      <c r="N10" s="4">
        <v>269</v>
      </c>
      <c r="O10" s="4">
        <v>8</v>
      </c>
      <c r="P10" s="4">
        <v>444</v>
      </c>
      <c r="Q10" s="4">
        <f t="shared" si="0"/>
        <v>7257</v>
      </c>
      <c r="R10" s="10">
        <v>103</v>
      </c>
      <c r="S10" s="10">
        <v>258</v>
      </c>
      <c r="T10" s="4">
        <v>14234</v>
      </c>
      <c r="U10" s="4">
        <v>60446</v>
      </c>
    </row>
    <row r="11" spans="1:21" x14ac:dyDescent="0.2">
      <c r="B11" s="1">
        <v>2004</v>
      </c>
      <c r="C11" s="4">
        <v>329</v>
      </c>
      <c r="D11" s="4">
        <v>352</v>
      </c>
      <c r="E11" s="4">
        <v>46</v>
      </c>
      <c r="F11" s="4">
        <v>604</v>
      </c>
      <c r="G11" s="4">
        <v>227</v>
      </c>
      <c r="H11" s="4">
        <v>60</v>
      </c>
      <c r="I11" s="4">
        <v>53</v>
      </c>
      <c r="J11" s="4">
        <v>834</v>
      </c>
      <c r="K11" s="4">
        <v>3761</v>
      </c>
      <c r="L11" s="4">
        <v>1055</v>
      </c>
      <c r="M11" s="4">
        <v>104</v>
      </c>
      <c r="N11" s="4">
        <v>324</v>
      </c>
      <c r="O11" s="4">
        <v>7</v>
      </c>
      <c r="P11" s="4">
        <v>503</v>
      </c>
      <c r="Q11" s="4">
        <f t="shared" si="0"/>
        <v>8259</v>
      </c>
      <c r="R11" s="10">
        <v>132</v>
      </c>
      <c r="S11" s="10">
        <v>296</v>
      </c>
      <c r="T11" s="4">
        <v>16184</v>
      </c>
      <c r="U11" s="4">
        <v>68859</v>
      </c>
    </row>
    <row r="12" spans="1:21" x14ac:dyDescent="0.2">
      <c r="B12" s="1">
        <v>2005</v>
      </c>
      <c r="C12" s="4">
        <v>355</v>
      </c>
      <c r="D12" s="4">
        <v>400</v>
      </c>
      <c r="E12" s="4">
        <v>49</v>
      </c>
      <c r="F12" s="4">
        <v>676</v>
      </c>
      <c r="G12" s="4">
        <v>253</v>
      </c>
      <c r="H12" s="4">
        <v>72</v>
      </c>
      <c r="I12" s="4">
        <v>60</v>
      </c>
      <c r="J12" s="4">
        <v>920</v>
      </c>
      <c r="K12" s="4">
        <v>4687</v>
      </c>
      <c r="L12" s="4">
        <v>1232</v>
      </c>
      <c r="M12" s="4">
        <v>119</v>
      </c>
      <c r="N12" s="4">
        <v>347</v>
      </c>
      <c r="O12" s="4">
        <v>8</v>
      </c>
      <c r="P12" s="4">
        <v>579</v>
      </c>
      <c r="Q12" s="4">
        <f t="shared" si="0"/>
        <v>9757</v>
      </c>
      <c r="R12" s="10">
        <v>148</v>
      </c>
      <c r="S12" s="10">
        <v>337</v>
      </c>
      <c r="T12" s="4">
        <v>18563</v>
      </c>
      <c r="U12" s="4">
        <v>81124</v>
      </c>
    </row>
    <row r="13" spans="1:21" x14ac:dyDescent="0.2">
      <c r="B13" s="1">
        <v>2006</v>
      </c>
      <c r="C13" s="4">
        <v>386</v>
      </c>
      <c r="D13" s="4">
        <v>445</v>
      </c>
      <c r="E13" s="4">
        <v>50</v>
      </c>
      <c r="F13" s="4">
        <v>690</v>
      </c>
      <c r="G13" s="4">
        <v>292</v>
      </c>
      <c r="H13" s="4">
        <v>68</v>
      </c>
      <c r="I13" s="4">
        <v>65</v>
      </c>
      <c r="J13" s="4">
        <v>940</v>
      </c>
      <c r="K13" s="4">
        <v>5426</v>
      </c>
      <c r="L13" s="4">
        <v>1259</v>
      </c>
      <c r="M13" s="4">
        <v>126</v>
      </c>
      <c r="N13" s="4">
        <v>341</v>
      </c>
      <c r="O13" s="4">
        <v>9</v>
      </c>
      <c r="P13" s="4">
        <v>615</v>
      </c>
      <c r="Q13" s="4">
        <f t="shared" si="0"/>
        <v>10712</v>
      </c>
      <c r="R13" s="10">
        <v>162</v>
      </c>
      <c r="S13" s="10">
        <v>392</v>
      </c>
      <c r="T13" s="4">
        <v>20011</v>
      </c>
      <c r="U13" s="4">
        <v>87982</v>
      </c>
    </row>
    <row r="14" spans="1:21" x14ac:dyDescent="0.2">
      <c r="B14" s="1">
        <v>2007</v>
      </c>
      <c r="C14" s="4">
        <v>402</v>
      </c>
      <c r="D14" s="4">
        <v>464</v>
      </c>
      <c r="E14" s="4">
        <v>48</v>
      </c>
      <c r="F14" s="4">
        <v>687</v>
      </c>
      <c r="G14" s="4">
        <v>341</v>
      </c>
      <c r="H14" s="4">
        <v>64</v>
      </c>
      <c r="I14" s="4">
        <v>64</v>
      </c>
      <c r="J14" s="4">
        <v>973</v>
      </c>
      <c r="K14" s="4">
        <v>6101</v>
      </c>
      <c r="L14" s="4">
        <v>1287</v>
      </c>
      <c r="M14" s="4">
        <v>139</v>
      </c>
      <c r="N14" s="4">
        <v>360</v>
      </c>
      <c r="O14" s="4">
        <v>9</v>
      </c>
      <c r="P14" s="4">
        <v>651</v>
      </c>
      <c r="Q14" s="4">
        <f t="shared" si="0"/>
        <v>11590</v>
      </c>
      <c r="R14" s="10">
        <v>170</v>
      </c>
      <c r="S14" s="10">
        <v>420</v>
      </c>
      <c r="T14" s="4">
        <v>21266</v>
      </c>
      <c r="U14" s="4">
        <v>95977</v>
      </c>
    </row>
    <row r="15" spans="1:21" x14ac:dyDescent="0.2">
      <c r="B15" s="1">
        <v>2008</v>
      </c>
      <c r="C15" s="4">
        <v>366</v>
      </c>
      <c r="D15" s="4">
        <v>367</v>
      </c>
      <c r="E15" s="4">
        <v>38</v>
      </c>
      <c r="F15" s="4">
        <v>610</v>
      </c>
      <c r="G15" s="4">
        <v>287</v>
      </c>
      <c r="H15" s="4">
        <v>59</v>
      </c>
      <c r="I15" s="4">
        <v>57</v>
      </c>
      <c r="J15" s="4">
        <v>891</v>
      </c>
      <c r="K15" s="4">
        <v>5894</v>
      </c>
      <c r="L15" s="4">
        <v>1114</v>
      </c>
      <c r="M15" s="4">
        <v>124</v>
      </c>
      <c r="N15" s="4">
        <v>328</v>
      </c>
      <c r="O15" s="4">
        <v>8</v>
      </c>
      <c r="P15" s="4">
        <v>574</v>
      </c>
      <c r="Q15" s="4">
        <f t="shared" si="0"/>
        <v>10717</v>
      </c>
      <c r="R15" s="10">
        <v>147</v>
      </c>
      <c r="S15" s="10">
        <v>365</v>
      </c>
      <c r="T15" s="4">
        <v>19697</v>
      </c>
      <c r="U15" s="4">
        <v>90253</v>
      </c>
    </row>
    <row r="16" spans="1:21" x14ac:dyDescent="0.2">
      <c r="B16" s="1">
        <v>2009</v>
      </c>
      <c r="C16" s="4">
        <v>341</v>
      </c>
      <c r="D16" s="4">
        <v>340</v>
      </c>
      <c r="E16" s="4">
        <v>37</v>
      </c>
      <c r="F16" s="4">
        <v>553</v>
      </c>
      <c r="G16" s="4">
        <v>252</v>
      </c>
      <c r="H16" s="4">
        <v>59</v>
      </c>
      <c r="I16" s="4">
        <v>52</v>
      </c>
      <c r="J16" s="4">
        <v>776</v>
      </c>
      <c r="K16" s="4">
        <v>5686</v>
      </c>
      <c r="L16" s="4">
        <v>992</v>
      </c>
      <c r="M16" s="4">
        <v>124</v>
      </c>
      <c r="N16" s="4">
        <v>300</v>
      </c>
      <c r="O16" s="4">
        <v>3</v>
      </c>
      <c r="P16" s="4">
        <v>499</v>
      </c>
      <c r="Q16" s="4">
        <f t="shared" si="0"/>
        <v>10014</v>
      </c>
      <c r="R16" s="4">
        <v>129</v>
      </c>
      <c r="S16" s="4">
        <v>330</v>
      </c>
      <c r="T16" s="4">
        <v>18285</v>
      </c>
      <c r="U16" s="4">
        <v>84794</v>
      </c>
    </row>
    <row r="17" spans="2:21" x14ac:dyDescent="0.2">
      <c r="B17" s="1">
        <v>2010</v>
      </c>
      <c r="C17" s="4">
        <v>331</v>
      </c>
      <c r="D17" s="4">
        <v>294</v>
      </c>
      <c r="E17" s="4">
        <v>32</v>
      </c>
      <c r="F17" s="4">
        <v>526</v>
      </c>
      <c r="G17" s="4">
        <v>236</v>
      </c>
      <c r="H17" s="4">
        <v>53</v>
      </c>
      <c r="I17" s="4">
        <v>48</v>
      </c>
      <c r="J17" s="4">
        <v>739</v>
      </c>
      <c r="K17" s="4">
        <v>5636</v>
      </c>
      <c r="L17" s="4">
        <v>954</v>
      </c>
      <c r="M17" s="4">
        <v>119</v>
      </c>
      <c r="N17" s="4">
        <v>288</v>
      </c>
      <c r="O17" s="4">
        <v>2</v>
      </c>
      <c r="P17" s="4">
        <v>494</v>
      </c>
      <c r="Q17" s="4">
        <f t="shared" si="0"/>
        <v>9752</v>
      </c>
      <c r="R17" s="4">
        <v>122</v>
      </c>
      <c r="S17" s="4">
        <v>317</v>
      </c>
      <c r="T17" s="4">
        <v>17697</v>
      </c>
      <c r="U17" s="4">
        <v>81894</v>
      </c>
    </row>
    <row r="18" spans="2:21" x14ac:dyDescent="0.2">
      <c r="B18" s="1">
        <v>2011</v>
      </c>
      <c r="C18" s="4">
        <v>321</v>
      </c>
      <c r="D18" s="4">
        <v>277</v>
      </c>
      <c r="E18" s="4">
        <v>28</v>
      </c>
      <c r="F18" s="4">
        <v>461</v>
      </c>
      <c r="G18" s="4">
        <v>210</v>
      </c>
      <c r="H18" s="4">
        <v>54</v>
      </c>
      <c r="I18" s="4">
        <v>40</v>
      </c>
      <c r="J18" s="4">
        <v>677</v>
      </c>
      <c r="K18" s="4">
        <v>5338</v>
      </c>
      <c r="L18" s="4">
        <v>908</v>
      </c>
      <c r="M18" s="4">
        <v>107</v>
      </c>
      <c r="N18" s="4">
        <v>265</v>
      </c>
      <c r="O18" s="4">
        <v>2</v>
      </c>
      <c r="P18" s="4">
        <v>462</v>
      </c>
      <c r="Q18" s="4">
        <f t="shared" si="0"/>
        <v>9150</v>
      </c>
      <c r="R18" s="4">
        <v>104</v>
      </c>
      <c r="S18" s="4">
        <v>304</v>
      </c>
      <c r="T18" s="4">
        <v>16527</v>
      </c>
      <c r="U18" s="4">
        <v>75955</v>
      </c>
    </row>
    <row r="19" spans="2:21" x14ac:dyDescent="0.2">
      <c r="B19" s="1">
        <v>2012</v>
      </c>
      <c r="C19" s="4">
        <v>319</v>
      </c>
      <c r="D19" s="4">
        <v>262</v>
      </c>
      <c r="E19" s="4">
        <v>21</v>
      </c>
      <c r="F19" s="4">
        <v>453</v>
      </c>
      <c r="G19" s="4">
        <v>180</v>
      </c>
      <c r="H19" s="4">
        <v>46</v>
      </c>
      <c r="I19" s="4">
        <v>38</v>
      </c>
      <c r="J19" s="4">
        <v>650</v>
      </c>
      <c r="K19" s="4">
        <v>5167</v>
      </c>
      <c r="L19" s="4">
        <v>911</v>
      </c>
      <c r="M19" s="4">
        <v>83</v>
      </c>
      <c r="N19" s="4">
        <v>226</v>
      </c>
      <c r="O19" s="4">
        <v>0</v>
      </c>
      <c r="P19" s="4">
        <v>448</v>
      </c>
      <c r="Q19" s="4">
        <f t="shared" si="0"/>
        <v>8804</v>
      </c>
      <c r="R19" s="4">
        <v>104</v>
      </c>
      <c r="S19" s="4">
        <v>276</v>
      </c>
      <c r="T19" s="4">
        <v>15878</v>
      </c>
      <c r="U19" s="4">
        <v>70302</v>
      </c>
    </row>
    <row r="20" spans="2:21" x14ac:dyDescent="0.2">
      <c r="B20" s="1">
        <v>2013</v>
      </c>
      <c r="C20">
        <v>415</v>
      </c>
      <c r="D20">
        <v>334</v>
      </c>
      <c r="E20">
        <v>28</v>
      </c>
      <c r="F20">
        <v>476</v>
      </c>
      <c r="G20">
        <v>235</v>
      </c>
      <c r="H20">
        <v>41</v>
      </c>
      <c r="I20">
        <v>44</v>
      </c>
      <c r="J20">
        <v>650</v>
      </c>
      <c r="K20">
        <v>4507</v>
      </c>
      <c r="L20">
        <v>950</v>
      </c>
      <c r="M20">
        <v>108</v>
      </c>
      <c r="N20">
        <v>305</v>
      </c>
      <c r="O20">
        <v>4</v>
      </c>
      <c r="P20">
        <v>484</v>
      </c>
      <c r="Q20" s="4">
        <f t="shared" si="0"/>
        <v>8581</v>
      </c>
      <c r="R20">
        <v>106</v>
      </c>
      <c r="S20">
        <v>328</v>
      </c>
      <c r="T20" s="4">
        <v>15526</v>
      </c>
      <c r="U20" s="4">
        <v>68069</v>
      </c>
    </row>
    <row r="21" spans="2:21" x14ac:dyDescent="0.2">
      <c r="B21" s="1">
        <v>2014</v>
      </c>
      <c r="C21" s="4">
        <v>420</v>
      </c>
      <c r="D21" s="4">
        <v>354</v>
      </c>
      <c r="E21" s="4">
        <v>33</v>
      </c>
      <c r="F21" s="4">
        <v>471</v>
      </c>
      <c r="G21" s="4">
        <v>266</v>
      </c>
      <c r="H21" s="4">
        <v>41</v>
      </c>
      <c r="I21" s="4">
        <v>46</v>
      </c>
      <c r="J21" s="4">
        <v>646</v>
      </c>
      <c r="K21" s="4">
        <v>4669</v>
      </c>
      <c r="L21" s="4">
        <v>1023</v>
      </c>
      <c r="M21" s="4">
        <v>101</v>
      </c>
      <c r="N21" s="4">
        <v>352</v>
      </c>
      <c r="O21" s="4">
        <v>4</v>
      </c>
      <c r="P21" s="4">
        <v>502</v>
      </c>
      <c r="Q21" s="4">
        <f t="shared" si="0"/>
        <v>8928</v>
      </c>
      <c r="R21" s="4">
        <v>103</v>
      </c>
      <c r="S21" s="4">
        <v>367</v>
      </c>
      <c r="T21" s="4">
        <v>16214</v>
      </c>
      <c r="U21" s="4">
        <v>69148</v>
      </c>
    </row>
    <row r="22" spans="2:21" x14ac:dyDescent="0.2">
      <c r="B22" s="1">
        <v>2015</v>
      </c>
      <c r="C22" s="4">
        <v>431</v>
      </c>
      <c r="D22" s="4">
        <v>381</v>
      </c>
      <c r="E22" s="4">
        <v>32</v>
      </c>
      <c r="F22" s="4">
        <v>503</v>
      </c>
      <c r="G22" s="4">
        <v>290</v>
      </c>
      <c r="H22" s="4">
        <v>45</v>
      </c>
      <c r="I22" s="4">
        <v>53</v>
      </c>
      <c r="J22" s="4">
        <v>691</v>
      </c>
      <c r="K22" s="4">
        <v>4908</v>
      </c>
      <c r="L22" s="4">
        <v>1092</v>
      </c>
      <c r="M22" s="4">
        <v>111</v>
      </c>
      <c r="N22" s="4">
        <v>361</v>
      </c>
      <c r="O22" s="4">
        <v>7</v>
      </c>
      <c r="P22" s="4">
        <v>533</v>
      </c>
      <c r="Q22" s="4">
        <f t="shared" si="0"/>
        <v>9438</v>
      </c>
      <c r="R22" s="4">
        <v>125</v>
      </c>
      <c r="S22" s="4">
        <v>407</v>
      </c>
      <c r="T22" s="4">
        <v>17142</v>
      </c>
      <c r="U22" s="4">
        <v>71047</v>
      </c>
    </row>
    <row r="23" spans="2:21" x14ac:dyDescent="0.2">
      <c r="B23" s="1">
        <v>2016</v>
      </c>
      <c r="C23" s="4">
        <v>433</v>
      </c>
      <c r="D23" s="4">
        <v>392</v>
      </c>
      <c r="E23" s="4">
        <v>38</v>
      </c>
      <c r="F23" s="4">
        <v>513</v>
      </c>
      <c r="G23" s="4">
        <v>292</v>
      </c>
      <c r="H23" s="4">
        <v>40</v>
      </c>
      <c r="I23" s="4">
        <v>50</v>
      </c>
      <c r="J23" s="4">
        <v>703</v>
      </c>
      <c r="K23" s="4">
        <v>5093</v>
      </c>
      <c r="L23" s="4">
        <v>1141</v>
      </c>
      <c r="M23" s="4">
        <v>107</v>
      </c>
      <c r="N23" s="4">
        <v>374</v>
      </c>
      <c r="O23" s="4">
        <v>6</v>
      </c>
      <c r="P23" s="4">
        <v>529</v>
      </c>
      <c r="Q23" s="4">
        <f t="shared" si="0"/>
        <v>9711</v>
      </c>
      <c r="R23" s="4">
        <v>123</v>
      </c>
      <c r="S23" s="4">
        <v>446</v>
      </c>
      <c r="T23" s="4">
        <v>17676</v>
      </c>
      <c r="U23" s="4">
        <v>72227</v>
      </c>
    </row>
    <row r="24" spans="2:21" x14ac:dyDescent="0.2">
      <c r="B24" s="34">
        <v>2017</v>
      </c>
      <c r="C24">
        <v>441</v>
      </c>
      <c r="D24">
        <v>409</v>
      </c>
      <c r="E24">
        <v>43</v>
      </c>
      <c r="F24">
        <v>528</v>
      </c>
      <c r="G24">
        <v>316</v>
      </c>
      <c r="H24">
        <v>41</v>
      </c>
      <c r="I24">
        <v>53</v>
      </c>
      <c r="J24">
        <v>744</v>
      </c>
      <c r="K24" s="4">
        <v>5155</v>
      </c>
      <c r="L24" s="4">
        <v>1233</v>
      </c>
      <c r="M24" s="4">
        <v>120</v>
      </c>
      <c r="N24" s="4">
        <v>378</v>
      </c>
      <c r="O24" s="4">
        <v>7</v>
      </c>
      <c r="P24" s="4">
        <v>510</v>
      </c>
      <c r="Q24" s="4">
        <v>9978</v>
      </c>
      <c r="R24" s="4">
        <v>125</v>
      </c>
      <c r="S24" s="4">
        <v>446</v>
      </c>
      <c r="T24" s="4">
        <v>18172</v>
      </c>
      <c r="U24" s="4">
        <v>73243</v>
      </c>
    </row>
    <row r="25" spans="2:21" x14ac:dyDescent="0.2">
      <c r="B25" s="34">
        <v>2018</v>
      </c>
      <c r="C25">
        <v>523</v>
      </c>
      <c r="D25">
        <v>446</v>
      </c>
      <c r="E25">
        <v>42</v>
      </c>
      <c r="F25">
        <v>620</v>
      </c>
      <c r="G25">
        <v>322</v>
      </c>
      <c r="H25">
        <v>58</v>
      </c>
      <c r="I25">
        <v>59</v>
      </c>
      <c r="J25">
        <v>778</v>
      </c>
      <c r="K25" s="4">
        <v>5143</v>
      </c>
      <c r="L25" s="4">
        <v>1330</v>
      </c>
      <c r="M25" s="4">
        <v>120</v>
      </c>
      <c r="N25" s="4">
        <v>391</v>
      </c>
      <c r="O25" s="4">
        <v>9</v>
      </c>
      <c r="P25" s="4">
        <v>519</v>
      </c>
      <c r="Q25" s="4">
        <v>10360</v>
      </c>
      <c r="R25" s="4">
        <v>140</v>
      </c>
      <c r="S25" s="4">
        <v>484</v>
      </c>
      <c r="T25" s="4">
        <v>19017</v>
      </c>
      <c r="U25" s="4">
        <v>75924</v>
      </c>
    </row>
    <row r="26" spans="2:21" x14ac:dyDescent="0.2">
      <c r="B26" s="34">
        <v>2019</v>
      </c>
      <c r="C26">
        <v>528</v>
      </c>
      <c r="D26">
        <v>468</v>
      </c>
      <c r="E26">
        <v>40</v>
      </c>
      <c r="F26">
        <v>678</v>
      </c>
      <c r="G26">
        <v>317</v>
      </c>
      <c r="H26">
        <v>52</v>
      </c>
      <c r="I26">
        <v>60</v>
      </c>
      <c r="J26">
        <v>825</v>
      </c>
      <c r="K26" s="4">
        <v>5146</v>
      </c>
      <c r="L26" s="4">
        <v>1509</v>
      </c>
      <c r="M26" s="4">
        <v>128</v>
      </c>
      <c r="N26" s="4">
        <v>400</v>
      </c>
      <c r="O26" s="4">
        <v>8</v>
      </c>
      <c r="P26" s="4">
        <v>549</v>
      </c>
      <c r="Q26" s="4">
        <v>10708</v>
      </c>
      <c r="R26" s="4">
        <v>146</v>
      </c>
      <c r="S26" s="4">
        <v>472</v>
      </c>
      <c r="T26" s="4">
        <v>19445</v>
      </c>
      <c r="U26" s="4">
        <v>77365</v>
      </c>
    </row>
  </sheetData>
  <phoneticPr fontId="1" type="noConversion"/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C20" sqref="C20:U20"/>
    </sheetView>
  </sheetViews>
  <sheetFormatPr baseColWidth="10" defaultColWidth="11.42578125" defaultRowHeight="12.75" x14ac:dyDescent="0.2"/>
  <cols>
    <col min="1" max="1" width="32" customWidth="1"/>
  </cols>
  <sheetData>
    <row r="1" spans="1:21" ht="38.25" x14ac:dyDescent="0.2">
      <c r="A1" s="8" t="s">
        <v>59</v>
      </c>
      <c r="B1" s="1"/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83</v>
      </c>
      <c r="D8" s="4">
        <v>35</v>
      </c>
      <c r="E8" s="4">
        <v>2</v>
      </c>
      <c r="F8" s="4">
        <v>302</v>
      </c>
      <c r="G8" s="4">
        <v>45</v>
      </c>
      <c r="H8" s="4">
        <v>1</v>
      </c>
      <c r="I8" s="4">
        <v>7</v>
      </c>
      <c r="J8" s="4">
        <v>331</v>
      </c>
      <c r="K8" s="4">
        <v>1972</v>
      </c>
      <c r="L8" s="4">
        <v>271</v>
      </c>
      <c r="M8" s="4">
        <v>26</v>
      </c>
      <c r="N8" s="4">
        <v>99</v>
      </c>
      <c r="O8" s="4">
        <v>1</v>
      </c>
      <c r="P8" s="4">
        <v>380</v>
      </c>
      <c r="Q8" s="4">
        <f t="shared" ref="Q8:Q17" si="0">SUM(C8:P8)</f>
        <v>3555</v>
      </c>
      <c r="R8" s="10">
        <v>13</v>
      </c>
      <c r="S8" s="10">
        <v>38</v>
      </c>
      <c r="T8" s="4">
        <v>5533</v>
      </c>
      <c r="U8" s="4">
        <v>20086</v>
      </c>
    </row>
    <row r="9" spans="1:21" x14ac:dyDescent="0.2">
      <c r="B9" s="1">
        <v>2010</v>
      </c>
      <c r="C9" s="4">
        <v>86</v>
      </c>
      <c r="D9" s="4">
        <v>41</v>
      </c>
      <c r="E9" s="4">
        <v>1</v>
      </c>
      <c r="F9" s="4">
        <v>294</v>
      </c>
      <c r="G9" s="4">
        <v>44</v>
      </c>
      <c r="H9" s="4">
        <v>1</v>
      </c>
      <c r="I9" s="4">
        <v>5</v>
      </c>
      <c r="J9" s="4">
        <v>293</v>
      </c>
      <c r="K9" s="4">
        <v>1898</v>
      </c>
      <c r="L9" s="4">
        <v>269</v>
      </c>
      <c r="M9" s="4">
        <v>17</v>
      </c>
      <c r="N9" s="4">
        <v>100</v>
      </c>
      <c r="O9" s="4">
        <v>1</v>
      </c>
      <c r="P9" s="4">
        <v>334</v>
      </c>
      <c r="Q9" s="4">
        <f t="shared" si="0"/>
        <v>3384</v>
      </c>
      <c r="R9" s="4">
        <v>13</v>
      </c>
      <c r="S9" s="4">
        <v>43</v>
      </c>
      <c r="T9" s="4">
        <v>5325</v>
      </c>
      <c r="U9" s="4">
        <v>19541</v>
      </c>
    </row>
    <row r="10" spans="1:21" x14ac:dyDescent="0.2">
      <c r="B10" s="1">
        <v>2011</v>
      </c>
      <c r="C10" s="4">
        <v>88</v>
      </c>
      <c r="D10" s="4">
        <v>42</v>
      </c>
      <c r="E10" s="4">
        <v>3</v>
      </c>
      <c r="F10" s="4">
        <v>301</v>
      </c>
      <c r="G10" s="4">
        <v>43</v>
      </c>
      <c r="H10" s="4">
        <v>1</v>
      </c>
      <c r="I10" s="4">
        <v>4</v>
      </c>
      <c r="J10" s="4">
        <v>295</v>
      </c>
      <c r="K10" s="4">
        <v>1971</v>
      </c>
      <c r="L10" s="4">
        <v>259</v>
      </c>
      <c r="M10" s="4">
        <v>23</v>
      </c>
      <c r="N10" s="4">
        <v>99</v>
      </c>
      <c r="O10" s="4">
        <v>1</v>
      </c>
      <c r="P10" s="4">
        <v>327</v>
      </c>
      <c r="Q10" s="4">
        <f t="shared" si="0"/>
        <v>3457</v>
      </c>
      <c r="R10" s="4">
        <v>11</v>
      </c>
      <c r="S10" s="4">
        <v>47</v>
      </c>
      <c r="T10" s="4">
        <v>5452</v>
      </c>
      <c r="U10" s="4">
        <v>20154</v>
      </c>
    </row>
    <row r="11" spans="1:21" x14ac:dyDescent="0.2">
      <c r="B11" s="1">
        <v>2012</v>
      </c>
      <c r="C11" s="4">
        <v>85</v>
      </c>
      <c r="D11" s="4">
        <v>46</v>
      </c>
      <c r="E11" s="4">
        <v>3</v>
      </c>
      <c r="F11" s="4">
        <v>287</v>
      </c>
      <c r="G11" s="4">
        <v>41</v>
      </c>
      <c r="H11" s="4">
        <v>2</v>
      </c>
      <c r="I11" s="4">
        <v>3</v>
      </c>
      <c r="J11" s="4">
        <v>284</v>
      </c>
      <c r="K11" s="4">
        <v>1952</v>
      </c>
      <c r="L11" s="4">
        <v>256</v>
      </c>
      <c r="M11" s="4">
        <v>24</v>
      </c>
      <c r="N11" s="4">
        <v>103</v>
      </c>
      <c r="O11" s="4">
        <v>1</v>
      </c>
      <c r="P11" s="4">
        <v>328</v>
      </c>
      <c r="Q11" s="4">
        <f t="shared" si="0"/>
        <v>3415</v>
      </c>
      <c r="R11" s="4">
        <v>13</v>
      </c>
      <c r="S11" s="4">
        <v>46</v>
      </c>
      <c r="T11" s="4">
        <v>5410</v>
      </c>
      <c r="U11" s="4">
        <v>19881</v>
      </c>
    </row>
    <row r="12" spans="1:21" x14ac:dyDescent="0.2">
      <c r="B12" s="1">
        <v>2013</v>
      </c>
      <c r="C12" s="4">
        <v>96</v>
      </c>
      <c r="D12" s="4">
        <v>47</v>
      </c>
      <c r="E12" s="4">
        <v>4</v>
      </c>
      <c r="F12" s="4">
        <v>297</v>
      </c>
      <c r="G12" s="4">
        <v>40</v>
      </c>
      <c r="H12" s="4">
        <v>4</v>
      </c>
      <c r="I12" s="4">
        <v>5</v>
      </c>
      <c r="J12" s="4">
        <v>327</v>
      </c>
      <c r="K12" s="4">
        <v>1956</v>
      </c>
      <c r="L12" s="4">
        <v>274</v>
      </c>
      <c r="M12" s="4">
        <v>21</v>
      </c>
      <c r="N12" s="4">
        <v>98</v>
      </c>
      <c r="O12" s="4">
        <v>1</v>
      </c>
      <c r="P12" s="4">
        <v>333</v>
      </c>
      <c r="Q12" s="4">
        <f t="shared" si="0"/>
        <v>3503</v>
      </c>
      <c r="R12" s="4">
        <v>15</v>
      </c>
      <c r="S12" s="4">
        <v>55</v>
      </c>
      <c r="T12" s="4">
        <v>5617</v>
      </c>
      <c r="U12" s="4">
        <v>20028</v>
      </c>
    </row>
    <row r="13" spans="1:21" x14ac:dyDescent="0.2">
      <c r="B13" s="1">
        <v>2014</v>
      </c>
      <c r="C13" s="4">
        <v>98</v>
      </c>
      <c r="D13" s="4">
        <v>47</v>
      </c>
      <c r="E13" s="4">
        <v>3</v>
      </c>
      <c r="F13" s="4">
        <v>298</v>
      </c>
      <c r="G13" s="4">
        <v>45</v>
      </c>
      <c r="H13" s="4">
        <v>3</v>
      </c>
      <c r="I13" s="4">
        <v>6</v>
      </c>
      <c r="J13" s="4">
        <v>306</v>
      </c>
      <c r="K13" s="4">
        <v>1948</v>
      </c>
      <c r="L13" s="4">
        <v>292</v>
      </c>
      <c r="M13" s="4">
        <v>23</v>
      </c>
      <c r="N13" s="4">
        <v>98</v>
      </c>
      <c r="O13" s="4">
        <v>1</v>
      </c>
      <c r="P13" s="4">
        <v>336</v>
      </c>
      <c r="Q13" s="4">
        <f t="shared" si="0"/>
        <v>3504</v>
      </c>
      <c r="R13" s="4">
        <v>19</v>
      </c>
      <c r="S13" s="4">
        <v>55</v>
      </c>
      <c r="T13" s="4">
        <v>5612</v>
      </c>
      <c r="U13" s="4">
        <v>19978</v>
      </c>
    </row>
    <row r="14" spans="1:21" x14ac:dyDescent="0.2">
      <c r="B14" s="1">
        <v>2015</v>
      </c>
      <c r="C14" s="4">
        <v>92</v>
      </c>
      <c r="D14" s="4">
        <v>58</v>
      </c>
      <c r="E14" s="4">
        <v>4</v>
      </c>
      <c r="F14" s="4">
        <v>294</v>
      </c>
      <c r="G14" s="4">
        <v>55</v>
      </c>
      <c r="H14" s="4">
        <v>4</v>
      </c>
      <c r="I14" s="4">
        <v>8</v>
      </c>
      <c r="J14" s="4">
        <v>322</v>
      </c>
      <c r="K14" s="4">
        <v>1897</v>
      </c>
      <c r="L14" s="4">
        <v>296</v>
      </c>
      <c r="M14" s="4">
        <v>18</v>
      </c>
      <c r="N14" s="4">
        <v>97</v>
      </c>
      <c r="O14" s="4">
        <v>1</v>
      </c>
      <c r="P14" s="4">
        <v>340</v>
      </c>
      <c r="Q14" s="4">
        <f t="shared" si="0"/>
        <v>3486</v>
      </c>
      <c r="R14" s="4">
        <v>15</v>
      </c>
      <c r="S14" s="4">
        <v>55</v>
      </c>
      <c r="T14" s="4">
        <v>5565</v>
      </c>
      <c r="U14" s="4">
        <v>19855</v>
      </c>
    </row>
    <row r="15" spans="1:21" x14ac:dyDescent="0.2">
      <c r="B15" s="1">
        <v>2016</v>
      </c>
      <c r="C15" s="4">
        <v>110</v>
      </c>
      <c r="D15" s="4">
        <v>62</v>
      </c>
      <c r="E15" s="4">
        <v>6</v>
      </c>
      <c r="F15" s="4">
        <v>339</v>
      </c>
      <c r="G15" s="4">
        <v>61</v>
      </c>
      <c r="H15" s="4">
        <v>10</v>
      </c>
      <c r="I15" s="4">
        <v>8</v>
      </c>
      <c r="J15" s="4">
        <v>384</v>
      </c>
      <c r="K15" s="4">
        <v>2297</v>
      </c>
      <c r="L15" s="4">
        <v>372</v>
      </c>
      <c r="M15" s="4">
        <v>23</v>
      </c>
      <c r="N15" s="4">
        <v>107</v>
      </c>
      <c r="O15" s="4">
        <v>1</v>
      </c>
      <c r="P15" s="4">
        <v>392</v>
      </c>
      <c r="Q15" s="4">
        <f t="shared" si="0"/>
        <v>4172</v>
      </c>
      <c r="R15" s="4">
        <v>25</v>
      </c>
      <c r="S15" s="4">
        <v>61</v>
      </c>
      <c r="T15" s="4">
        <v>6855</v>
      </c>
      <c r="U15" s="4">
        <v>24929</v>
      </c>
    </row>
    <row r="16" spans="1:21" x14ac:dyDescent="0.2">
      <c r="B16" s="1">
        <v>2017</v>
      </c>
      <c r="C16">
        <v>109</v>
      </c>
      <c r="D16">
        <v>56</v>
      </c>
      <c r="E16">
        <v>5</v>
      </c>
      <c r="F16">
        <v>362</v>
      </c>
      <c r="G16">
        <v>61</v>
      </c>
      <c r="H16">
        <v>7</v>
      </c>
      <c r="I16">
        <v>10</v>
      </c>
      <c r="J16" s="4">
        <v>375</v>
      </c>
      <c r="K16" s="4">
        <v>2418</v>
      </c>
      <c r="L16" s="4">
        <v>378</v>
      </c>
      <c r="M16" s="4">
        <v>22</v>
      </c>
      <c r="N16" s="4">
        <v>120</v>
      </c>
      <c r="O16" s="4">
        <v>1</v>
      </c>
      <c r="P16" s="4">
        <v>386</v>
      </c>
      <c r="Q16" s="4">
        <f t="shared" si="0"/>
        <v>4310</v>
      </c>
      <c r="R16" s="4">
        <v>17</v>
      </c>
      <c r="S16" s="4">
        <v>63</v>
      </c>
      <c r="T16" s="4">
        <v>6903</v>
      </c>
      <c r="U16" s="4">
        <v>24410</v>
      </c>
    </row>
    <row r="17" spans="2:21" x14ac:dyDescent="0.2">
      <c r="B17" s="1">
        <v>2018</v>
      </c>
      <c r="C17">
        <v>126</v>
      </c>
      <c r="D17">
        <v>60</v>
      </c>
      <c r="E17">
        <v>4</v>
      </c>
      <c r="F17">
        <v>382</v>
      </c>
      <c r="G17">
        <v>61</v>
      </c>
      <c r="H17">
        <v>6</v>
      </c>
      <c r="I17">
        <v>10</v>
      </c>
      <c r="J17" s="4">
        <v>371</v>
      </c>
      <c r="K17" s="4">
        <v>2399</v>
      </c>
      <c r="L17" s="4">
        <v>420</v>
      </c>
      <c r="M17" s="4">
        <v>22</v>
      </c>
      <c r="N17" s="4">
        <v>135</v>
      </c>
      <c r="O17" s="4">
        <v>1</v>
      </c>
      <c r="P17" s="4">
        <v>387</v>
      </c>
      <c r="Q17" s="4">
        <f t="shared" si="0"/>
        <v>4384</v>
      </c>
      <c r="R17" s="4">
        <v>25</v>
      </c>
      <c r="S17" s="4">
        <v>63</v>
      </c>
      <c r="T17" s="4">
        <v>7023</v>
      </c>
      <c r="U17" s="4">
        <v>24578</v>
      </c>
    </row>
    <row r="18" spans="2:21" x14ac:dyDescent="0.2">
      <c r="B18" s="1">
        <v>2019</v>
      </c>
      <c r="C18">
        <v>153</v>
      </c>
      <c r="D18">
        <v>70</v>
      </c>
      <c r="E18">
        <v>3</v>
      </c>
      <c r="F18">
        <v>395</v>
      </c>
      <c r="G18">
        <v>61</v>
      </c>
      <c r="H18">
        <v>10</v>
      </c>
      <c r="I18">
        <v>10</v>
      </c>
      <c r="J18">
        <v>385</v>
      </c>
      <c r="K18">
        <v>2380</v>
      </c>
      <c r="L18">
        <v>439</v>
      </c>
      <c r="M18">
        <v>19</v>
      </c>
      <c r="N18">
        <v>163</v>
      </c>
      <c r="O18">
        <v>2</v>
      </c>
      <c r="P18">
        <v>398</v>
      </c>
      <c r="Q18" s="4">
        <f>SUM(C18:P18)</f>
        <v>4488</v>
      </c>
      <c r="R18">
        <v>29</v>
      </c>
      <c r="S18">
        <v>56</v>
      </c>
      <c r="T18">
        <v>7209</v>
      </c>
      <c r="U18">
        <v>25060</v>
      </c>
    </row>
    <row r="19" spans="2:21" x14ac:dyDescent="0.2">
      <c r="B19" s="1">
        <v>2020</v>
      </c>
      <c r="C19">
        <v>133</v>
      </c>
      <c r="D19">
        <v>56</v>
      </c>
      <c r="E19">
        <v>6</v>
      </c>
      <c r="F19">
        <v>340</v>
      </c>
      <c r="G19">
        <v>53</v>
      </c>
      <c r="H19">
        <v>11</v>
      </c>
      <c r="I19">
        <v>6</v>
      </c>
      <c r="J19">
        <v>354</v>
      </c>
      <c r="K19">
        <v>2228</v>
      </c>
      <c r="L19">
        <v>401</v>
      </c>
      <c r="M19">
        <v>23</v>
      </c>
      <c r="N19">
        <v>131</v>
      </c>
      <c r="O19">
        <v>2</v>
      </c>
      <c r="P19">
        <v>393</v>
      </c>
      <c r="Q19">
        <v>4137</v>
      </c>
      <c r="R19">
        <v>23</v>
      </c>
      <c r="S19">
        <v>57</v>
      </c>
      <c r="T19">
        <v>6648</v>
      </c>
      <c r="U19">
        <v>23145</v>
      </c>
    </row>
    <row r="20" spans="2:21" x14ac:dyDescent="0.2">
      <c r="B20" s="1">
        <v>2021</v>
      </c>
      <c r="C20">
        <v>223</v>
      </c>
      <c r="D20">
        <v>139</v>
      </c>
      <c r="E20">
        <v>13</v>
      </c>
      <c r="F20">
        <v>560</v>
      </c>
      <c r="G20">
        <v>92</v>
      </c>
      <c r="H20">
        <v>11</v>
      </c>
      <c r="I20">
        <v>12</v>
      </c>
      <c r="J20">
        <v>567</v>
      </c>
      <c r="K20">
        <v>3227</v>
      </c>
      <c r="L20">
        <v>745</v>
      </c>
      <c r="M20">
        <v>27</v>
      </c>
      <c r="N20">
        <v>220</v>
      </c>
      <c r="O20">
        <v>8</v>
      </c>
      <c r="P20">
        <v>501</v>
      </c>
      <c r="R20">
        <v>57</v>
      </c>
      <c r="S20">
        <v>103</v>
      </c>
      <c r="T20">
        <v>10706</v>
      </c>
      <c r="U20">
        <v>35697</v>
      </c>
    </row>
  </sheetData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9" sqref="C29"/>
    </sheetView>
  </sheetViews>
  <sheetFormatPr baseColWidth="10" defaultColWidth="11.42578125" defaultRowHeight="12.75" x14ac:dyDescent="0.2"/>
  <cols>
    <col min="1" max="1" width="31.85546875" customWidth="1"/>
  </cols>
  <sheetData>
    <row r="1" spans="1:21" ht="25.5" x14ac:dyDescent="0.2">
      <c r="A1" s="8" t="s">
        <v>60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15</v>
      </c>
      <c r="D6" s="4">
        <v>13</v>
      </c>
      <c r="E6" s="4">
        <v>3</v>
      </c>
      <c r="F6" s="4">
        <v>26</v>
      </c>
      <c r="G6" s="4">
        <v>7</v>
      </c>
      <c r="H6" s="4">
        <v>5</v>
      </c>
      <c r="I6" s="4">
        <v>5</v>
      </c>
      <c r="J6" s="4">
        <v>65</v>
      </c>
      <c r="K6" s="4">
        <v>476</v>
      </c>
      <c r="L6" s="4">
        <v>21</v>
      </c>
      <c r="M6" s="4">
        <v>4</v>
      </c>
      <c r="N6" s="4">
        <v>20</v>
      </c>
      <c r="O6" s="4">
        <v>0</v>
      </c>
      <c r="P6" s="4">
        <v>35</v>
      </c>
      <c r="Q6" s="4">
        <f>SUM(C6:P6)</f>
        <v>695</v>
      </c>
      <c r="R6" s="10">
        <v>13</v>
      </c>
      <c r="S6" s="10">
        <v>13</v>
      </c>
      <c r="T6" s="4">
        <v>1151</v>
      </c>
      <c r="U6" s="4">
        <v>5886</v>
      </c>
    </row>
    <row r="7" spans="1:21" x14ac:dyDescent="0.2">
      <c r="B7" s="1">
        <v>2001</v>
      </c>
      <c r="C7" s="4">
        <v>15</v>
      </c>
      <c r="D7" s="4">
        <v>10</v>
      </c>
      <c r="E7" s="4">
        <v>3</v>
      </c>
      <c r="F7" s="4">
        <v>21</v>
      </c>
      <c r="G7" s="4">
        <v>7</v>
      </c>
      <c r="H7" s="4">
        <v>3</v>
      </c>
      <c r="I7" s="4">
        <v>3</v>
      </c>
      <c r="J7" s="4">
        <v>59</v>
      </c>
      <c r="K7" s="4">
        <v>465</v>
      </c>
      <c r="L7" s="4">
        <v>14</v>
      </c>
      <c r="M7" s="4">
        <v>3</v>
      </c>
      <c r="N7" s="4">
        <v>21</v>
      </c>
      <c r="O7" s="4">
        <v>0</v>
      </c>
      <c r="P7" s="4">
        <v>32</v>
      </c>
      <c r="Q7" s="4">
        <f t="shared" ref="Q7:Q14" si="0">SUM(C7:P7)</f>
        <v>656</v>
      </c>
      <c r="R7" s="10">
        <v>10</v>
      </c>
      <c r="S7" s="10">
        <v>9</v>
      </c>
      <c r="T7" s="4">
        <v>1072</v>
      </c>
      <c r="U7" s="4">
        <v>5513</v>
      </c>
    </row>
    <row r="8" spans="1:21" x14ac:dyDescent="0.2">
      <c r="B8" s="1">
        <v>2002</v>
      </c>
      <c r="C8" s="4">
        <v>15</v>
      </c>
      <c r="D8" s="4">
        <v>8</v>
      </c>
      <c r="E8" s="4">
        <v>2</v>
      </c>
      <c r="F8" s="4">
        <v>24</v>
      </c>
      <c r="G8" s="4">
        <v>9</v>
      </c>
      <c r="H8" s="4">
        <v>2</v>
      </c>
      <c r="I8" s="4">
        <v>3</v>
      </c>
      <c r="J8" s="4">
        <v>65</v>
      </c>
      <c r="K8" s="4">
        <v>489</v>
      </c>
      <c r="L8" s="4">
        <v>18</v>
      </c>
      <c r="M8" s="4">
        <v>3</v>
      </c>
      <c r="N8" s="4">
        <v>20</v>
      </c>
      <c r="O8" s="4">
        <v>0</v>
      </c>
      <c r="P8" s="4">
        <v>35</v>
      </c>
      <c r="Q8" s="4">
        <f t="shared" si="0"/>
        <v>693</v>
      </c>
      <c r="R8" s="10">
        <v>10</v>
      </c>
      <c r="S8" s="10">
        <v>11</v>
      </c>
      <c r="T8" s="4">
        <v>1131</v>
      </c>
      <c r="U8" s="4">
        <v>6010</v>
      </c>
    </row>
    <row r="9" spans="1:21" x14ac:dyDescent="0.2">
      <c r="B9" s="1">
        <v>2003</v>
      </c>
      <c r="C9" s="4">
        <v>16</v>
      </c>
      <c r="D9" s="4">
        <v>10</v>
      </c>
      <c r="E9" s="4">
        <v>2</v>
      </c>
      <c r="F9" s="4">
        <v>26</v>
      </c>
      <c r="G9" s="4">
        <v>8</v>
      </c>
      <c r="H9" s="4">
        <v>1</v>
      </c>
      <c r="I9" s="4">
        <v>3</v>
      </c>
      <c r="J9" s="4">
        <v>67</v>
      </c>
      <c r="K9" s="4">
        <v>539</v>
      </c>
      <c r="L9" s="4">
        <v>21</v>
      </c>
      <c r="M9" s="4">
        <v>3</v>
      </c>
      <c r="N9" s="4">
        <v>23</v>
      </c>
      <c r="O9" s="4">
        <v>0</v>
      </c>
      <c r="P9" s="4">
        <v>38</v>
      </c>
      <c r="Q9" s="4">
        <f t="shared" si="0"/>
        <v>757</v>
      </c>
      <c r="R9" s="10">
        <v>11</v>
      </c>
      <c r="S9" s="10">
        <v>13</v>
      </c>
      <c r="T9" s="4">
        <v>1214</v>
      </c>
      <c r="U9" s="4">
        <v>6457</v>
      </c>
    </row>
    <row r="10" spans="1:21" x14ac:dyDescent="0.2">
      <c r="B10" s="1">
        <v>2004</v>
      </c>
      <c r="C10" s="4">
        <v>18</v>
      </c>
      <c r="D10" s="4">
        <v>8</v>
      </c>
      <c r="E10" s="4">
        <v>2</v>
      </c>
      <c r="F10" s="4">
        <v>30</v>
      </c>
      <c r="G10" s="4">
        <v>10</v>
      </c>
      <c r="H10" s="4">
        <v>1</v>
      </c>
      <c r="I10" s="4">
        <v>4</v>
      </c>
      <c r="J10" s="4">
        <v>66</v>
      </c>
      <c r="K10" s="4">
        <v>568</v>
      </c>
      <c r="L10" s="4">
        <v>24</v>
      </c>
      <c r="M10" s="4">
        <v>4</v>
      </c>
      <c r="N10" s="4">
        <v>23</v>
      </c>
      <c r="O10" s="4">
        <v>0</v>
      </c>
      <c r="P10" s="4">
        <v>41</v>
      </c>
      <c r="Q10" s="4">
        <f t="shared" si="0"/>
        <v>799</v>
      </c>
      <c r="R10" s="10">
        <v>11</v>
      </c>
      <c r="S10" s="10">
        <v>13</v>
      </c>
      <c r="T10" s="4">
        <v>1264</v>
      </c>
      <c r="U10" s="4">
        <v>6612</v>
      </c>
    </row>
    <row r="11" spans="1:21" x14ac:dyDescent="0.2">
      <c r="B11" s="1">
        <v>2005</v>
      </c>
      <c r="C11" s="4">
        <v>25</v>
      </c>
      <c r="D11" s="4">
        <v>13</v>
      </c>
      <c r="E11" s="4">
        <v>2</v>
      </c>
      <c r="F11" s="4">
        <v>42</v>
      </c>
      <c r="G11" s="4">
        <v>15</v>
      </c>
      <c r="H11" s="4">
        <v>1</v>
      </c>
      <c r="I11" s="4">
        <v>4</v>
      </c>
      <c r="J11" s="4">
        <v>73</v>
      </c>
      <c r="K11" s="4">
        <v>758</v>
      </c>
      <c r="L11" s="4">
        <v>36</v>
      </c>
      <c r="M11" s="4">
        <v>4</v>
      </c>
      <c r="N11" s="4">
        <v>41</v>
      </c>
      <c r="O11" s="4">
        <v>0</v>
      </c>
      <c r="P11" s="4">
        <v>63</v>
      </c>
      <c r="Q11" s="4">
        <f t="shared" si="0"/>
        <v>1077</v>
      </c>
      <c r="R11" s="10">
        <v>8</v>
      </c>
      <c r="S11" s="10">
        <v>17</v>
      </c>
      <c r="T11" s="4">
        <v>1654</v>
      </c>
      <c r="U11" s="4">
        <v>8707</v>
      </c>
    </row>
    <row r="12" spans="1:21" x14ac:dyDescent="0.2">
      <c r="B12" s="1">
        <v>2006</v>
      </c>
      <c r="C12" s="4">
        <v>27</v>
      </c>
      <c r="D12" s="4">
        <v>16</v>
      </c>
      <c r="E12" s="4">
        <v>2</v>
      </c>
      <c r="F12" s="4">
        <v>48</v>
      </c>
      <c r="G12" s="4">
        <v>17</v>
      </c>
      <c r="H12" s="4">
        <v>1</v>
      </c>
      <c r="I12" s="4">
        <v>3</v>
      </c>
      <c r="J12" s="4">
        <v>80</v>
      </c>
      <c r="K12" s="4">
        <v>788</v>
      </c>
      <c r="L12" s="4">
        <v>47</v>
      </c>
      <c r="M12" s="4">
        <v>6</v>
      </c>
      <c r="N12" s="4">
        <v>42</v>
      </c>
      <c r="O12" s="4">
        <v>0</v>
      </c>
      <c r="P12" s="4">
        <v>68</v>
      </c>
      <c r="Q12" s="4">
        <f t="shared" si="0"/>
        <v>1145</v>
      </c>
      <c r="R12" s="10">
        <v>7</v>
      </c>
      <c r="S12" s="10">
        <v>18</v>
      </c>
      <c r="T12" s="4">
        <v>1756</v>
      </c>
      <c r="U12" s="4">
        <v>9205</v>
      </c>
    </row>
    <row r="13" spans="1:21" x14ac:dyDescent="0.2">
      <c r="B13" s="1">
        <v>2007</v>
      </c>
      <c r="C13" s="4">
        <v>46</v>
      </c>
      <c r="D13" s="4">
        <v>33</v>
      </c>
      <c r="E13" s="4">
        <v>8</v>
      </c>
      <c r="F13" s="4">
        <v>65</v>
      </c>
      <c r="G13" s="4">
        <v>28</v>
      </c>
      <c r="H13" s="4">
        <v>4</v>
      </c>
      <c r="I13" s="4">
        <v>4</v>
      </c>
      <c r="J13" s="4">
        <v>101</v>
      </c>
      <c r="K13" s="4">
        <v>953</v>
      </c>
      <c r="L13" s="4">
        <v>70</v>
      </c>
      <c r="M13" s="4">
        <v>13</v>
      </c>
      <c r="N13" s="4">
        <v>47</v>
      </c>
      <c r="O13" s="4">
        <v>1</v>
      </c>
      <c r="P13" s="4">
        <v>81</v>
      </c>
      <c r="Q13" s="4">
        <f t="shared" si="0"/>
        <v>1454</v>
      </c>
      <c r="R13" s="10">
        <v>18</v>
      </c>
      <c r="S13" s="10">
        <v>27</v>
      </c>
      <c r="T13" s="4">
        <v>2356</v>
      </c>
      <c r="U13" s="4">
        <v>13226</v>
      </c>
    </row>
    <row r="14" spans="1:21" x14ac:dyDescent="0.2">
      <c r="B14" s="1">
        <v>2008</v>
      </c>
      <c r="C14" s="4">
        <v>49</v>
      </c>
      <c r="D14" s="4">
        <v>34</v>
      </c>
      <c r="E14" s="4">
        <v>8</v>
      </c>
      <c r="F14" s="4">
        <v>74</v>
      </c>
      <c r="G14" s="4">
        <v>31</v>
      </c>
      <c r="H14" s="4">
        <v>4</v>
      </c>
      <c r="I14" s="4">
        <v>5</v>
      </c>
      <c r="J14" s="4">
        <v>111</v>
      </c>
      <c r="K14" s="4">
        <v>1043</v>
      </c>
      <c r="L14" s="4">
        <v>82</v>
      </c>
      <c r="M14" s="4">
        <v>14</v>
      </c>
      <c r="N14" s="4">
        <v>58</v>
      </c>
      <c r="O14" s="4">
        <v>1</v>
      </c>
      <c r="P14" s="4">
        <v>85</v>
      </c>
      <c r="Q14" s="4">
        <f t="shared" si="0"/>
        <v>1599</v>
      </c>
      <c r="R14" s="10">
        <v>20</v>
      </c>
      <c r="S14" s="10">
        <v>32</v>
      </c>
      <c r="T14" s="4">
        <v>2602</v>
      </c>
      <c r="U14" s="4">
        <v>14283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55</v>
      </c>
      <c r="D17" s="4">
        <v>33</v>
      </c>
      <c r="E17" s="4">
        <v>8</v>
      </c>
      <c r="F17" s="4">
        <v>86</v>
      </c>
      <c r="G17" s="4">
        <v>37</v>
      </c>
      <c r="H17" s="4">
        <v>5</v>
      </c>
      <c r="I17" s="4">
        <v>5</v>
      </c>
      <c r="J17" s="4">
        <v>127</v>
      </c>
      <c r="K17" s="4">
        <v>1140</v>
      </c>
      <c r="L17" s="4">
        <v>89</v>
      </c>
      <c r="M17" s="4">
        <v>17</v>
      </c>
      <c r="N17" s="4">
        <v>77</v>
      </c>
      <c r="O17" s="4">
        <v>2</v>
      </c>
      <c r="P17" s="4">
        <v>95</v>
      </c>
      <c r="Q17" s="4">
        <f t="shared" ref="Q17:Q25" si="1">SUM(C17:P17)</f>
        <v>1776</v>
      </c>
      <c r="R17" s="10">
        <v>18</v>
      </c>
      <c r="S17" s="10">
        <v>31</v>
      </c>
      <c r="T17" s="4">
        <v>2883</v>
      </c>
      <c r="U17" s="4">
        <v>15804</v>
      </c>
    </row>
    <row r="18" spans="2:21" x14ac:dyDescent="0.2">
      <c r="B18" s="1">
        <v>2010</v>
      </c>
      <c r="C18" s="4">
        <v>60</v>
      </c>
      <c r="D18" s="4">
        <v>33</v>
      </c>
      <c r="E18" s="4">
        <v>8</v>
      </c>
      <c r="F18" s="4">
        <v>97</v>
      </c>
      <c r="G18" s="4">
        <v>37</v>
      </c>
      <c r="H18" s="4">
        <v>5</v>
      </c>
      <c r="I18" s="4">
        <v>5</v>
      </c>
      <c r="J18" s="4">
        <v>120</v>
      </c>
      <c r="K18" s="4">
        <v>1147</v>
      </c>
      <c r="L18" s="4">
        <v>92</v>
      </c>
      <c r="M18" s="4">
        <v>13</v>
      </c>
      <c r="N18" s="4">
        <v>81</v>
      </c>
      <c r="O18" s="4">
        <v>2</v>
      </c>
      <c r="P18" s="4">
        <v>101</v>
      </c>
      <c r="Q18" s="4">
        <f t="shared" si="1"/>
        <v>1801</v>
      </c>
      <c r="R18" s="4">
        <v>18</v>
      </c>
      <c r="S18" s="4">
        <v>39</v>
      </c>
      <c r="T18" s="4">
        <v>2938</v>
      </c>
      <c r="U18" s="4">
        <v>16116</v>
      </c>
    </row>
    <row r="19" spans="2:21" x14ac:dyDescent="0.2">
      <c r="B19" s="1">
        <v>2011</v>
      </c>
      <c r="C19" s="4">
        <v>72</v>
      </c>
      <c r="D19" s="4">
        <v>34</v>
      </c>
      <c r="E19" s="4">
        <v>8</v>
      </c>
      <c r="F19" s="4">
        <v>107</v>
      </c>
      <c r="G19" s="4">
        <v>35</v>
      </c>
      <c r="H19" s="4">
        <v>5</v>
      </c>
      <c r="I19" s="4">
        <v>6</v>
      </c>
      <c r="J19" s="4">
        <v>126</v>
      </c>
      <c r="K19" s="4">
        <v>1229</v>
      </c>
      <c r="L19" s="4">
        <v>109</v>
      </c>
      <c r="M19" s="4">
        <v>16</v>
      </c>
      <c r="N19" s="4">
        <v>87</v>
      </c>
      <c r="O19" s="4">
        <v>2</v>
      </c>
      <c r="P19" s="4">
        <v>103</v>
      </c>
      <c r="Q19" s="4">
        <f t="shared" si="1"/>
        <v>1939</v>
      </c>
      <c r="R19" s="4">
        <v>18</v>
      </c>
      <c r="S19" s="4">
        <v>41</v>
      </c>
      <c r="T19" s="4">
        <v>3149</v>
      </c>
      <c r="U19" s="4">
        <v>16992</v>
      </c>
    </row>
    <row r="20" spans="2:21" x14ac:dyDescent="0.2">
      <c r="B20" s="1">
        <v>2012</v>
      </c>
      <c r="C20" s="4">
        <v>70</v>
      </c>
      <c r="D20" s="4">
        <v>39</v>
      </c>
      <c r="E20" s="4">
        <v>7</v>
      </c>
      <c r="F20" s="4">
        <v>116</v>
      </c>
      <c r="G20" s="4">
        <v>35</v>
      </c>
      <c r="H20" s="4">
        <v>5</v>
      </c>
      <c r="I20" s="4">
        <v>4</v>
      </c>
      <c r="J20" s="4">
        <v>148</v>
      </c>
      <c r="K20" s="4">
        <v>1321</v>
      </c>
      <c r="L20" s="4">
        <v>100</v>
      </c>
      <c r="M20" s="4">
        <v>15</v>
      </c>
      <c r="N20" s="4">
        <v>96</v>
      </c>
      <c r="O20" s="4">
        <v>2</v>
      </c>
      <c r="P20" s="4">
        <v>116</v>
      </c>
      <c r="Q20" s="4">
        <f t="shared" si="1"/>
        <v>2074</v>
      </c>
      <c r="R20" s="4">
        <v>20</v>
      </c>
      <c r="S20" s="4">
        <v>42</v>
      </c>
      <c r="T20" s="4">
        <v>3346</v>
      </c>
      <c r="U20" s="4">
        <v>17963</v>
      </c>
    </row>
    <row r="21" spans="2:21" x14ac:dyDescent="0.2">
      <c r="B21" s="1">
        <v>2013</v>
      </c>
      <c r="C21" s="4">
        <v>72</v>
      </c>
      <c r="D21" s="4">
        <v>35</v>
      </c>
      <c r="E21" s="4">
        <v>7</v>
      </c>
      <c r="F21" s="4">
        <v>114</v>
      </c>
      <c r="G21" s="4">
        <v>34</v>
      </c>
      <c r="H21" s="4">
        <v>5</v>
      </c>
      <c r="I21" s="4">
        <v>4</v>
      </c>
      <c r="J21" s="4">
        <v>156</v>
      </c>
      <c r="K21" s="4">
        <v>1323</v>
      </c>
      <c r="L21" s="4">
        <v>97</v>
      </c>
      <c r="M21" s="4">
        <v>14</v>
      </c>
      <c r="N21" s="4">
        <v>87</v>
      </c>
      <c r="O21" s="4">
        <v>2</v>
      </c>
      <c r="P21" s="4">
        <v>108</v>
      </c>
      <c r="Q21" s="4">
        <f t="shared" si="1"/>
        <v>2058</v>
      </c>
      <c r="R21" s="4">
        <v>19</v>
      </c>
      <c r="S21" s="4">
        <v>36</v>
      </c>
      <c r="T21" s="4">
        <v>3288</v>
      </c>
      <c r="U21" s="4">
        <v>17909</v>
      </c>
    </row>
    <row r="22" spans="2:21" x14ac:dyDescent="0.2">
      <c r="B22" s="1">
        <v>2014</v>
      </c>
      <c r="C22" s="4">
        <v>78</v>
      </c>
      <c r="D22" s="4">
        <v>38</v>
      </c>
      <c r="E22" s="4">
        <v>7</v>
      </c>
      <c r="F22" s="4">
        <v>107</v>
      </c>
      <c r="G22" s="4">
        <v>30</v>
      </c>
      <c r="H22" s="4">
        <v>6</v>
      </c>
      <c r="I22" s="4">
        <v>4</v>
      </c>
      <c r="J22" s="4">
        <v>159</v>
      </c>
      <c r="K22" s="4">
        <v>1367</v>
      </c>
      <c r="L22" s="4">
        <v>104</v>
      </c>
      <c r="M22" s="4">
        <v>16</v>
      </c>
      <c r="N22" s="4">
        <v>91</v>
      </c>
      <c r="O22" s="4">
        <v>2</v>
      </c>
      <c r="P22" s="4">
        <v>104</v>
      </c>
      <c r="Q22" s="4">
        <f t="shared" si="1"/>
        <v>2113</v>
      </c>
      <c r="R22" s="4">
        <v>20</v>
      </c>
      <c r="S22" s="4">
        <v>41</v>
      </c>
      <c r="T22" s="4">
        <v>3385</v>
      </c>
      <c r="U22" s="4">
        <v>18514</v>
      </c>
    </row>
    <row r="23" spans="2:21" x14ac:dyDescent="0.2">
      <c r="B23" s="1">
        <v>2015</v>
      </c>
      <c r="C23" s="4">
        <v>96</v>
      </c>
      <c r="D23" s="4">
        <v>46</v>
      </c>
      <c r="E23" s="4">
        <v>8</v>
      </c>
      <c r="F23" s="4">
        <v>129</v>
      </c>
      <c r="G23" s="4">
        <v>36</v>
      </c>
      <c r="H23" s="4">
        <v>5</v>
      </c>
      <c r="I23" s="4">
        <v>6</v>
      </c>
      <c r="J23" s="4">
        <v>175</v>
      </c>
      <c r="K23" s="4">
        <v>1543</v>
      </c>
      <c r="L23" s="4">
        <v>127</v>
      </c>
      <c r="M23" s="4">
        <v>13</v>
      </c>
      <c r="N23" s="4">
        <v>111</v>
      </c>
      <c r="O23" s="4">
        <v>2</v>
      </c>
      <c r="P23" s="4">
        <v>123</v>
      </c>
      <c r="Q23" s="4">
        <f t="shared" si="1"/>
        <v>2420</v>
      </c>
      <c r="R23" s="4">
        <v>24</v>
      </c>
      <c r="S23" s="4">
        <v>50</v>
      </c>
      <c r="T23" s="4">
        <v>3894</v>
      </c>
      <c r="U23" s="4">
        <v>20527</v>
      </c>
    </row>
    <row r="24" spans="2:21" x14ac:dyDescent="0.2">
      <c r="B24" s="1">
        <v>2016</v>
      </c>
      <c r="C24" s="4">
        <v>118</v>
      </c>
      <c r="D24" s="4">
        <v>46</v>
      </c>
      <c r="E24" s="4">
        <v>7</v>
      </c>
      <c r="F24" s="4">
        <v>138</v>
      </c>
      <c r="G24" s="4">
        <v>36</v>
      </c>
      <c r="H24" s="4">
        <v>8</v>
      </c>
      <c r="I24" s="4">
        <v>7</v>
      </c>
      <c r="J24" s="4">
        <v>206</v>
      </c>
      <c r="K24" s="4">
        <v>1699</v>
      </c>
      <c r="L24" s="4">
        <v>155</v>
      </c>
      <c r="M24" s="4">
        <v>17</v>
      </c>
      <c r="N24" s="4">
        <v>121</v>
      </c>
      <c r="O24" s="4">
        <v>1</v>
      </c>
      <c r="P24" s="4">
        <v>138</v>
      </c>
      <c r="Q24" s="4">
        <f t="shared" si="1"/>
        <v>2697</v>
      </c>
      <c r="R24" s="4">
        <v>21</v>
      </c>
      <c r="S24" s="4">
        <v>55</v>
      </c>
      <c r="T24" s="4">
        <v>4395</v>
      </c>
      <c r="U24" s="4">
        <v>22487</v>
      </c>
    </row>
    <row r="25" spans="2:21" x14ac:dyDescent="0.2">
      <c r="B25" s="1">
        <v>2017</v>
      </c>
      <c r="C25" s="4">
        <v>95</v>
      </c>
      <c r="D25" s="4">
        <v>48</v>
      </c>
      <c r="E25" s="4">
        <v>8</v>
      </c>
      <c r="F25" s="4">
        <v>134</v>
      </c>
      <c r="G25" s="4">
        <v>39</v>
      </c>
      <c r="H25" s="4">
        <v>6</v>
      </c>
      <c r="I25" s="4">
        <v>7</v>
      </c>
      <c r="J25" s="4">
        <v>192</v>
      </c>
      <c r="K25" s="4">
        <v>1670</v>
      </c>
      <c r="L25" s="4">
        <v>141</v>
      </c>
      <c r="M25" s="4">
        <v>14</v>
      </c>
      <c r="N25" s="4">
        <v>120</v>
      </c>
      <c r="O25" s="4">
        <v>1</v>
      </c>
      <c r="P25" s="4">
        <v>128</v>
      </c>
      <c r="Q25" s="4">
        <f t="shared" si="1"/>
        <v>2603</v>
      </c>
      <c r="R25" s="4">
        <v>17</v>
      </c>
      <c r="S25" s="4">
        <v>50</v>
      </c>
      <c r="T25" s="4">
        <v>4136</v>
      </c>
      <c r="U25" s="4">
        <v>21641</v>
      </c>
    </row>
    <row r="26" spans="2:21" x14ac:dyDescent="0.2">
      <c r="B26" s="1">
        <v>2018</v>
      </c>
      <c r="C26">
        <v>116</v>
      </c>
      <c r="D26">
        <v>53</v>
      </c>
      <c r="E26">
        <v>10</v>
      </c>
      <c r="F26">
        <v>156</v>
      </c>
      <c r="G26">
        <v>45</v>
      </c>
      <c r="H26">
        <v>8</v>
      </c>
      <c r="I26">
        <v>8</v>
      </c>
      <c r="J26">
        <v>231</v>
      </c>
      <c r="K26" s="4">
        <v>1735</v>
      </c>
      <c r="L26" s="4">
        <v>185</v>
      </c>
      <c r="M26" s="4">
        <v>18</v>
      </c>
      <c r="N26" s="4">
        <v>132</v>
      </c>
      <c r="O26" s="4">
        <v>1</v>
      </c>
      <c r="P26" s="4">
        <v>146</v>
      </c>
      <c r="Q26" s="4">
        <v>2844</v>
      </c>
      <c r="R26" s="4">
        <v>25</v>
      </c>
      <c r="S26" s="4">
        <v>62</v>
      </c>
      <c r="T26" s="4">
        <v>4596</v>
      </c>
      <c r="U26" s="4">
        <v>23295</v>
      </c>
    </row>
    <row r="27" spans="2:21" x14ac:dyDescent="0.2">
      <c r="B27" s="1">
        <v>2019</v>
      </c>
      <c r="C27">
        <v>119</v>
      </c>
      <c r="D27">
        <v>63</v>
      </c>
      <c r="E27">
        <v>10</v>
      </c>
      <c r="F27">
        <v>178</v>
      </c>
      <c r="G27">
        <v>54</v>
      </c>
      <c r="H27">
        <v>8</v>
      </c>
      <c r="I27">
        <v>9</v>
      </c>
      <c r="J27">
        <v>249</v>
      </c>
      <c r="K27">
        <v>1813</v>
      </c>
      <c r="L27">
        <v>200</v>
      </c>
      <c r="M27">
        <v>20</v>
      </c>
      <c r="N27">
        <v>133</v>
      </c>
      <c r="O27">
        <v>2</v>
      </c>
      <c r="P27">
        <v>172</v>
      </c>
      <c r="Q27">
        <v>3030</v>
      </c>
      <c r="R27">
        <v>25</v>
      </c>
      <c r="S27">
        <v>70</v>
      </c>
      <c r="T27">
        <v>4916</v>
      </c>
      <c r="U27">
        <v>24513</v>
      </c>
    </row>
    <row r="28" spans="2:21" x14ac:dyDescent="0.2">
      <c r="B28" s="1">
        <v>2020</v>
      </c>
      <c r="C28">
        <v>137</v>
      </c>
      <c r="D28">
        <v>68</v>
      </c>
      <c r="E28">
        <v>11</v>
      </c>
      <c r="F28">
        <v>206</v>
      </c>
      <c r="G28">
        <v>56</v>
      </c>
      <c r="H28">
        <v>10</v>
      </c>
      <c r="I28">
        <v>11</v>
      </c>
      <c r="J28">
        <v>250</v>
      </c>
      <c r="K28">
        <v>1882</v>
      </c>
      <c r="L28">
        <v>225</v>
      </c>
      <c r="M28">
        <v>20</v>
      </c>
      <c r="N28">
        <v>132</v>
      </c>
      <c r="O28">
        <v>2</v>
      </c>
      <c r="P28">
        <v>185</v>
      </c>
      <c r="Q28">
        <v>3195</v>
      </c>
      <c r="R28">
        <v>25</v>
      </c>
      <c r="S28">
        <v>73</v>
      </c>
      <c r="T28">
        <v>5198</v>
      </c>
      <c r="U28">
        <v>25320</v>
      </c>
    </row>
    <row r="29" spans="2:21" x14ac:dyDescent="0.2">
      <c r="B29" s="1">
        <v>2021</v>
      </c>
      <c r="C29">
        <v>134</v>
      </c>
      <c r="D29">
        <v>65</v>
      </c>
      <c r="E29">
        <v>9</v>
      </c>
      <c r="F29">
        <v>218</v>
      </c>
      <c r="G29">
        <v>53</v>
      </c>
      <c r="H29">
        <v>11</v>
      </c>
      <c r="I29">
        <v>12</v>
      </c>
      <c r="J29">
        <v>253</v>
      </c>
      <c r="K29">
        <v>2037</v>
      </c>
      <c r="L29">
        <v>213</v>
      </c>
      <c r="M29">
        <v>21</v>
      </c>
      <c r="N29">
        <v>155</v>
      </c>
      <c r="O29">
        <v>3</v>
      </c>
      <c r="P29">
        <v>192</v>
      </c>
      <c r="R29">
        <v>26</v>
      </c>
      <c r="S29">
        <v>79</v>
      </c>
      <c r="T29">
        <v>5350</v>
      </c>
      <c r="U29">
        <v>25540</v>
      </c>
    </row>
  </sheetData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S32" sqref="S32"/>
    </sheetView>
  </sheetViews>
  <sheetFormatPr baseColWidth="10" defaultColWidth="11.42578125" defaultRowHeight="12.75" x14ac:dyDescent="0.2"/>
  <cols>
    <col min="1" max="1" width="33.28515625" customWidth="1"/>
  </cols>
  <sheetData>
    <row r="1" spans="1:21" ht="51" x14ac:dyDescent="0.2">
      <c r="A1" s="8" t="s">
        <v>61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12</v>
      </c>
      <c r="D6" s="4">
        <v>7</v>
      </c>
      <c r="E6" s="4">
        <v>1</v>
      </c>
      <c r="F6" s="4">
        <v>38</v>
      </c>
      <c r="G6" s="4">
        <v>1</v>
      </c>
      <c r="H6" s="4">
        <v>1</v>
      </c>
      <c r="I6" s="4">
        <v>0</v>
      </c>
      <c r="J6" s="4">
        <v>65</v>
      </c>
      <c r="K6" s="4">
        <v>500</v>
      </c>
      <c r="L6" s="4">
        <v>31</v>
      </c>
      <c r="M6" s="4">
        <v>1</v>
      </c>
      <c r="N6" s="4">
        <v>24</v>
      </c>
      <c r="O6" s="4">
        <v>0</v>
      </c>
      <c r="P6" s="4">
        <v>49</v>
      </c>
      <c r="Q6" s="4">
        <f>SUM(C6:P6)</f>
        <v>730</v>
      </c>
      <c r="R6" s="10">
        <v>2</v>
      </c>
      <c r="S6" s="10">
        <v>10</v>
      </c>
      <c r="T6" s="4">
        <v>1069</v>
      </c>
      <c r="U6" s="4">
        <v>4883</v>
      </c>
    </row>
    <row r="7" spans="1:21" x14ac:dyDescent="0.2">
      <c r="B7" s="1">
        <v>2001</v>
      </c>
      <c r="C7" s="4">
        <v>15</v>
      </c>
      <c r="D7" s="4">
        <v>8</v>
      </c>
      <c r="E7" s="4">
        <v>1</v>
      </c>
      <c r="F7" s="4">
        <v>34</v>
      </c>
      <c r="G7" s="4">
        <v>1</v>
      </c>
      <c r="H7" s="4">
        <v>0</v>
      </c>
      <c r="I7" s="4">
        <v>0</v>
      </c>
      <c r="J7" s="4">
        <v>72</v>
      </c>
      <c r="K7" s="4">
        <v>483</v>
      </c>
      <c r="L7" s="4">
        <v>30</v>
      </c>
      <c r="M7" s="4">
        <v>1</v>
      </c>
      <c r="N7" s="4">
        <v>20</v>
      </c>
      <c r="O7" s="4">
        <v>0</v>
      </c>
      <c r="P7" s="4">
        <v>49</v>
      </c>
      <c r="Q7" s="4">
        <f t="shared" ref="Q7:Q14" si="0">SUM(C7:P7)</f>
        <v>714</v>
      </c>
      <c r="R7" s="10">
        <v>4</v>
      </c>
      <c r="S7" s="10">
        <v>12</v>
      </c>
      <c r="T7" s="4">
        <v>1052</v>
      </c>
      <c r="U7" s="4">
        <v>4763</v>
      </c>
    </row>
    <row r="8" spans="1:21" x14ac:dyDescent="0.2">
      <c r="B8" s="1">
        <v>2002</v>
      </c>
      <c r="C8" s="4">
        <v>14</v>
      </c>
      <c r="D8" s="4">
        <v>10</v>
      </c>
      <c r="E8" s="4">
        <v>1</v>
      </c>
      <c r="F8" s="4">
        <v>36</v>
      </c>
      <c r="G8" s="4">
        <v>2</v>
      </c>
      <c r="H8" s="4">
        <v>0</v>
      </c>
      <c r="I8" s="4">
        <v>0</v>
      </c>
      <c r="J8" s="4">
        <v>82</v>
      </c>
      <c r="K8" s="4">
        <v>530</v>
      </c>
      <c r="L8" s="4">
        <v>31</v>
      </c>
      <c r="M8" s="4">
        <v>1</v>
      </c>
      <c r="N8" s="4">
        <v>18</v>
      </c>
      <c r="O8" s="4">
        <v>0</v>
      </c>
      <c r="P8" s="4">
        <v>57</v>
      </c>
      <c r="Q8" s="4">
        <f t="shared" si="0"/>
        <v>782</v>
      </c>
      <c r="R8" s="10">
        <v>6</v>
      </c>
      <c r="S8" s="10">
        <v>13</v>
      </c>
      <c r="T8" s="4">
        <v>1138</v>
      </c>
      <c r="U8" s="4">
        <v>5332</v>
      </c>
    </row>
    <row r="9" spans="1:21" x14ac:dyDescent="0.2">
      <c r="B9" s="1">
        <v>2003</v>
      </c>
      <c r="C9" s="4">
        <v>18</v>
      </c>
      <c r="D9" s="4">
        <v>12</v>
      </c>
      <c r="E9" s="4">
        <v>1</v>
      </c>
      <c r="F9" s="4">
        <v>43</v>
      </c>
      <c r="G9" s="4">
        <v>4</v>
      </c>
      <c r="H9" s="4">
        <v>0</v>
      </c>
      <c r="I9" s="4">
        <v>0</v>
      </c>
      <c r="J9" s="4">
        <v>90</v>
      </c>
      <c r="K9" s="4">
        <v>594</v>
      </c>
      <c r="L9" s="4">
        <v>35</v>
      </c>
      <c r="M9" s="4">
        <v>3</v>
      </c>
      <c r="N9" s="4">
        <v>22</v>
      </c>
      <c r="O9" s="4">
        <v>0</v>
      </c>
      <c r="P9" s="4">
        <v>65</v>
      </c>
      <c r="Q9" s="4">
        <f t="shared" si="0"/>
        <v>887</v>
      </c>
      <c r="R9" s="10">
        <v>6</v>
      </c>
      <c r="S9" s="10">
        <v>15</v>
      </c>
      <c r="T9" s="4">
        <v>1294</v>
      </c>
      <c r="U9" s="4">
        <v>5926</v>
      </c>
    </row>
    <row r="10" spans="1:21" x14ac:dyDescent="0.2">
      <c r="B10" s="1">
        <v>2004</v>
      </c>
      <c r="C10" s="4">
        <v>18</v>
      </c>
      <c r="D10" s="4">
        <v>13</v>
      </c>
      <c r="E10" s="4">
        <v>1</v>
      </c>
      <c r="F10" s="4">
        <v>42</v>
      </c>
      <c r="G10" s="4">
        <v>3</v>
      </c>
      <c r="H10" s="4">
        <v>0</v>
      </c>
      <c r="I10" s="4">
        <v>0</v>
      </c>
      <c r="J10" s="4">
        <v>97</v>
      </c>
      <c r="K10" s="4">
        <v>620</v>
      </c>
      <c r="L10" s="4">
        <v>36</v>
      </c>
      <c r="M10" s="4">
        <v>2</v>
      </c>
      <c r="N10" s="4">
        <v>28</v>
      </c>
      <c r="O10" s="4">
        <v>0</v>
      </c>
      <c r="P10" s="4">
        <v>66</v>
      </c>
      <c r="Q10" s="4">
        <f t="shared" si="0"/>
        <v>926</v>
      </c>
      <c r="R10" s="10">
        <v>6</v>
      </c>
      <c r="S10" s="10">
        <v>17</v>
      </c>
      <c r="T10" s="4">
        <v>1355</v>
      </c>
      <c r="U10" s="4">
        <v>6135</v>
      </c>
    </row>
    <row r="11" spans="1:21" x14ac:dyDescent="0.2">
      <c r="B11" s="1">
        <v>2005</v>
      </c>
      <c r="C11" s="4">
        <v>55</v>
      </c>
      <c r="D11" s="4">
        <v>38</v>
      </c>
      <c r="E11" s="4">
        <v>3</v>
      </c>
      <c r="F11" s="4">
        <v>135</v>
      </c>
      <c r="G11" s="4">
        <v>18</v>
      </c>
      <c r="H11" s="4">
        <v>2</v>
      </c>
      <c r="I11" s="4">
        <v>2</v>
      </c>
      <c r="J11" s="4">
        <v>281</v>
      </c>
      <c r="K11" s="4">
        <v>1915</v>
      </c>
      <c r="L11" s="4">
        <v>85</v>
      </c>
      <c r="M11" s="4">
        <v>9</v>
      </c>
      <c r="N11" s="4">
        <v>89</v>
      </c>
      <c r="O11" s="4">
        <v>0</v>
      </c>
      <c r="P11" s="4">
        <v>165</v>
      </c>
      <c r="Q11" s="4">
        <f t="shared" si="0"/>
        <v>2797</v>
      </c>
      <c r="R11" s="10">
        <v>12</v>
      </c>
      <c r="S11" s="10">
        <v>42</v>
      </c>
      <c r="T11" s="4">
        <v>4138</v>
      </c>
      <c r="U11" s="4">
        <v>19112</v>
      </c>
    </row>
    <row r="12" spans="1:21" x14ac:dyDescent="0.2">
      <c r="B12" s="1">
        <v>2006</v>
      </c>
      <c r="C12" s="4">
        <v>63</v>
      </c>
      <c r="D12" s="4">
        <v>42</v>
      </c>
      <c r="E12" s="4">
        <v>2</v>
      </c>
      <c r="F12" s="4">
        <v>139</v>
      </c>
      <c r="G12" s="4">
        <v>22</v>
      </c>
      <c r="H12" s="4">
        <v>3</v>
      </c>
      <c r="I12" s="4">
        <v>1</v>
      </c>
      <c r="J12" s="4">
        <v>301</v>
      </c>
      <c r="K12" s="4">
        <v>2051</v>
      </c>
      <c r="L12" s="4">
        <v>96</v>
      </c>
      <c r="M12" s="4">
        <v>9</v>
      </c>
      <c r="N12" s="4">
        <v>89</v>
      </c>
      <c r="O12" s="4">
        <v>0</v>
      </c>
      <c r="P12" s="4">
        <v>169</v>
      </c>
      <c r="Q12" s="4">
        <f t="shared" si="0"/>
        <v>2987</v>
      </c>
      <c r="R12" s="10">
        <v>15</v>
      </c>
      <c r="S12" s="10">
        <v>39</v>
      </c>
      <c r="T12" s="4">
        <v>4439</v>
      </c>
      <c r="U12" s="4">
        <v>20504</v>
      </c>
    </row>
    <row r="13" spans="1:21" x14ac:dyDescent="0.2">
      <c r="B13" s="1">
        <v>2007</v>
      </c>
      <c r="C13" s="4">
        <v>72</v>
      </c>
      <c r="D13" s="4">
        <v>43</v>
      </c>
      <c r="E13" s="4">
        <v>2</v>
      </c>
      <c r="F13" s="4">
        <v>146</v>
      </c>
      <c r="G13" s="4">
        <v>25</v>
      </c>
      <c r="H13" s="4">
        <v>2</v>
      </c>
      <c r="I13" s="4">
        <v>3</v>
      </c>
      <c r="J13" s="4">
        <v>323</v>
      </c>
      <c r="K13" s="4">
        <v>2134</v>
      </c>
      <c r="L13" s="4">
        <v>104</v>
      </c>
      <c r="M13" s="4">
        <v>9</v>
      </c>
      <c r="N13" s="4">
        <v>101</v>
      </c>
      <c r="O13" s="4">
        <v>0</v>
      </c>
      <c r="P13" s="4">
        <v>169</v>
      </c>
      <c r="Q13" s="4">
        <f t="shared" si="0"/>
        <v>3133</v>
      </c>
      <c r="R13" s="10">
        <v>19</v>
      </c>
      <c r="S13" s="10">
        <v>37</v>
      </c>
      <c r="T13" s="4">
        <v>4653</v>
      </c>
      <c r="U13" s="4">
        <v>21222</v>
      </c>
    </row>
    <row r="14" spans="1:21" x14ac:dyDescent="0.2">
      <c r="B14" s="1">
        <v>2008</v>
      </c>
      <c r="C14" s="4">
        <v>77</v>
      </c>
      <c r="D14" s="4">
        <v>45</v>
      </c>
      <c r="E14" s="4">
        <v>2</v>
      </c>
      <c r="F14" s="4">
        <v>161</v>
      </c>
      <c r="G14" s="4">
        <v>26</v>
      </c>
      <c r="H14" s="4">
        <v>3</v>
      </c>
      <c r="I14" s="4">
        <v>2</v>
      </c>
      <c r="J14" s="4">
        <v>323</v>
      </c>
      <c r="K14" s="4">
        <v>2181</v>
      </c>
      <c r="L14" s="4">
        <v>120</v>
      </c>
      <c r="M14" s="4">
        <v>10</v>
      </c>
      <c r="N14" s="4">
        <v>122</v>
      </c>
      <c r="O14" s="4">
        <v>0</v>
      </c>
      <c r="P14" s="4">
        <v>172</v>
      </c>
      <c r="Q14" s="4">
        <f t="shared" si="0"/>
        <v>3244</v>
      </c>
      <c r="R14" s="10">
        <v>17</v>
      </c>
      <c r="S14" s="10">
        <v>42</v>
      </c>
      <c r="T14" s="4">
        <v>4823</v>
      </c>
      <c r="U14" s="4">
        <v>21828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61</v>
      </c>
      <c r="D17" s="4">
        <v>35</v>
      </c>
      <c r="E17" s="4">
        <v>3</v>
      </c>
      <c r="F17" s="4">
        <v>146</v>
      </c>
      <c r="G17" s="4">
        <v>19</v>
      </c>
      <c r="H17" s="4">
        <v>6</v>
      </c>
      <c r="I17" s="4">
        <v>2</v>
      </c>
      <c r="J17" s="4">
        <v>288</v>
      </c>
      <c r="K17" s="4">
        <v>2095</v>
      </c>
      <c r="L17" s="4">
        <v>100</v>
      </c>
      <c r="M17" s="4">
        <v>7</v>
      </c>
      <c r="N17" s="4">
        <v>100</v>
      </c>
      <c r="O17" s="4">
        <v>0</v>
      </c>
      <c r="P17" s="4">
        <v>158</v>
      </c>
      <c r="Q17" s="4">
        <f t="shared" ref="Q17:Q26" si="1">SUM(C17:P17)</f>
        <v>3020</v>
      </c>
      <c r="R17" s="10">
        <v>17</v>
      </c>
      <c r="S17" s="10">
        <v>33</v>
      </c>
      <c r="T17" s="4">
        <v>4463</v>
      </c>
      <c r="U17" s="4">
        <v>20429</v>
      </c>
    </row>
    <row r="18" spans="2:21" x14ac:dyDescent="0.2">
      <c r="B18" s="1">
        <v>2010</v>
      </c>
      <c r="C18" s="4">
        <v>70</v>
      </c>
      <c r="D18" s="4">
        <v>37</v>
      </c>
      <c r="E18" s="4">
        <v>3</v>
      </c>
      <c r="F18" s="4">
        <v>153</v>
      </c>
      <c r="G18" s="4">
        <v>20</v>
      </c>
      <c r="H18" s="4">
        <v>4</v>
      </c>
      <c r="I18" s="4">
        <v>2</v>
      </c>
      <c r="J18" s="4">
        <v>285</v>
      </c>
      <c r="K18" s="4">
        <v>2166</v>
      </c>
      <c r="L18" s="4">
        <v>106</v>
      </c>
      <c r="M18" s="4">
        <v>9</v>
      </c>
      <c r="N18" s="4">
        <v>112</v>
      </c>
      <c r="O18" s="4">
        <v>0</v>
      </c>
      <c r="P18" s="4">
        <v>159</v>
      </c>
      <c r="Q18" s="4">
        <f t="shared" si="1"/>
        <v>3126</v>
      </c>
      <c r="R18" s="4">
        <v>17</v>
      </c>
      <c r="S18" s="4">
        <v>41</v>
      </c>
      <c r="T18" s="4">
        <v>4615</v>
      </c>
      <c r="U18" s="4">
        <v>20712</v>
      </c>
    </row>
    <row r="19" spans="2:21" x14ac:dyDescent="0.2">
      <c r="B19" s="1">
        <v>2011</v>
      </c>
      <c r="C19" s="4">
        <v>73</v>
      </c>
      <c r="D19" s="4">
        <v>45</v>
      </c>
      <c r="E19" s="4">
        <v>2</v>
      </c>
      <c r="F19" s="4">
        <v>166</v>
      </c>
      <c r="G19" s="4">
        <v>19</v>
      </c>
      <c r="H19" s="4">
        <v>4</v>
      </c>
      <c r="I19" s="4">
        <v>2</v>
      </c>
      <c r="J19" s="4">
        <v>294</v>
      </c>
      <c r="K19" s="4">
        <v>2262</v>
      </c>
      <c r="L19" s="4">
        <v>104</v>
      </c>
      <c r="M19" s="4">
        <v>11</v>
      </c>
      <c r="N19" s="4">
        <v>130</v>
      </c>
      <c r="O19" s="4">
        <v>0</v>
      </c>
      <c r="P19" s="4">
        <v>168</v>
      </c>
      <c r="Q19" s="4">
        <f t="shared" si="1"/>
        <v>3280</v>
      </c>
      <c r="R19" s="4">
        <v>17</v>
      </c>
      <c r="S19" s="4">
        <v>42</v>
      </c>
      <c r="T19" s="4">
        <v>4827</v>
      </c>
      <c r="U19" s="4">
        <v>21603</v>
      </c>
    </row>
    <row r="20" spans="2:21" x14ac:dyDescent="0.2">
      <c r="B20" s="1">
        <v>2012</v>
      </c>
      <c r="C20" s="4">
        <v>80</v>
      </c>
      <c r="D20" s="4">
        <v>40</v>
      </c>
      <c r="E20" s="4">
        <v>3</v>
      </c>
      <c r="F20" s="4">
        <v>188</v>
      </c>
      <c r="G20" s="4">
        <v>21</v>
      </c>
      <c r="H20" s="4">
        <v>6</v>
      </c>
      <c r="I20" s="4">
        <v>4</v>
      </c>
      <c r="J20" s="4">
        <v>321</v>
      </c>
      <c r="K20" s="4">
        <v>2364</v>
      </c>
      <c r="L20" s="4">
        <v>115</v>
      </c>
      <c r="M20" s="4">
        <v>10</v>
      </c>
      <c r="N20" s="4">
        <v>141</v>
      </c>
      <c r="O20" s="4">
        <v>1</v>
      </c>
      <c r="P20" s="4">
        <v>172</v>
      </c>
      <c r="Q20" s="4">
        <f t="shared" si="1"/>
        <v>3466</v>
      </c>
      <c r="R20" s="4">
        <v>18</v>
      </c>
      <c r="S20" s="4">
        <v>42</v>
      </c>
      <c r="T20" s="4">
        <v>5223</v>
      </c>
      <c r="U20" s="4">
        <v>23764</v>
      </c>
    </row>
    <row r="21" spans="2:21" x14ac:dyDescent="0.2">
      <c r="B21" s="1">
        <v>2013</v>
      </c>
      <c r="C21" s="4">
        <v>78</v>
      </c>
      <c r="D21" s="4">
        <v>39</v>
      </c>
      <c r="E21" s="4">
        <v>3</v>
      </c>
      <c r="F21" s="4">
        <v>170</v>
      </c>
      <c r="G21" s="4">
        <v>23</v>
      </c>
      <c r="H21" s="4">
        <v>4</v>
      </c>
      <c r="I21" s="4">
        <v>5</v>
      </c>
      <c r="J21" s="4">
        <v>328</v>
      </c>
      <c r="K21" s="4">
        <v>2265</v>
      </c>
      <c r="L21" s="4">
        <v>115</v>
      </c>
      <c r="M21" s="4">
        <v>9</v>
      </c>
      <c r="N21" s="4">
        <v>129</v>
      </c>
      <c r="O21" s="4">
        <v>1</v>
      </c>
      <c r="P21" s="4">
        <v>163</v>
      </c>
      <c r="Q21" s="4">
        <f t="shared" si="1"/>
        <v>3332</v>
      </c>
      <c r="R21" s="4">
        <v>15</v>
      </c>
      <c r="S21" s="4">
        <v>42</v>
      </c>
      <c r="T21" s="4">
        <v>5047</v>
      </c>
      <c r="U21" s="4">
        <v>23163</v>
      </c>
    </row>
    <row r="22" spans="2:21" x14ac:dyDescent="0.2">
      <c r="B22" s="1">
        <v>2014</v>
      </c>
      <c r="C22" s="4">
        <v>77</v>
      </c>
      <c r="D22" s="4">
        <v>41</v>
      </c>
      <c r="E22" s="4">
        <v>3</v>
      </c>
      <c r="F22" s="4">
        <v>173</v>
      </c>
      <c r="G22" s="4">
        <v>26</v>
      </c>
      <c r="H22" s="4">
        <v>5</v>
      </c>
      <c r="I22" s="4">
        <v>5</v>
      </c>
      <c r="J22" s="4">
        <v>327</v>
      </c>
      <c r="K22" s="4">
        <v>2264</v>
      </c>
      <c r="L22" s="4">
        <v>111</v>
      </c>
      <c r="M22" s="4">
        <v>9</v>
      </c>
      <c r="N22" s="4">
        <v>123</v>
      </c>
      <c r="O22" s="4">
        <v>1</v>
      </c>
      <c r="P22" s="4">
        <v>173</v>
      </c>
      <c r="Q22" s="4">
        <f t="shared" si="1"/>
        <v>3338</v>
      </c>
      <c r="R22" s="4">
        <v>17</v>
      </c>
      <c r="S22" s="4">
        <v>44</v>
      </c>
      <c r="T22" s="4">
        <v>5077</v>
      </c>
      <c r="U22" s="4">
        <v>23400</v>
      </c>
    </row>
    <row r="23" spans="2:21" x14ac:dyDescent="0.2">
      <c r="B23" s="1">
        <v>2015</v>
      </c>
      <c r="C23" s="4">
        <v>91</v>
      </c>
      <c r="D23" s="4">
        <v>49</v>
      </c>
      <c r="E23" s="4">
        <v>4</v>
      </c>
      <c r="F23" s="4">
        <v>210</v>
      </c>
      <c r="G23" s="4">
        <v>35</v>
      </c>
      <c r="H23" s="4">
        <v>5</v>
      </c>
      <c r="I23" s="4">
        <v>5</v>
      </c>
      <c r="J23" s="4">
        <v>374</v>
      </c>
      <c r="K23" s="4">
        <v>2491</v>
      </c>
      <c r="L23" s="4">
        <v>147</v>
      </c>
      <c r="M23" s="4">
        <v>10</v>
      </c>
      <c r="N23" s="4">
        <v>146</v>
      </c>
      <c r="O23" s="4">
        <v>1</v>
      </c>
      <c r="P23" s="4">
        <v>202</v>
      </c>
      <c r="Q23" s="4">
        <f t="shared" si="1"/>
        <v>3770</v>
      </c>
      <c r="R23" s="4">
        <v>17</v>
      </c>
      <c r="S23" s="4">
        <v>49</v>
      </c>
      <c r="T23" s="4">
        <v>5716</v>
      </c>
      <c r="U23" s="4">
        <v>25443</v>
      </c>
    </row>
    <row r="24" spans="2:21" x14ac:dyDescent="0.2">
      <c r="B24" s="1">
        <v>2016</v>
      </c>
      <c r="C24" s="4">
        <v>88</v>
      </c>
      <c r="D24" s="4">
        <v>49</v>
      </c>
      <c r="E24" s="4">
        <v>4</v>
      </c>
      <c r="F24" s="4">
        <v>205</v>
      </c>
      <c r="G24" s="4">
        <v>34</v>
      </c>
      <c r="H24" s="4">
        <v>7</v>
      </c>
      <c r="I24" s="4">
        <v>4</v>
      </c>
      <c r="J24" s="4">
        <v>367</v>
      </c>
      <c r="K24" s="4">
        <v>2287</v>
      </c>
      <c r="L24" s="4">
        <v>143</v>
      </c>
      <c r="M24" s="4">
        <v>10</v>
      </c>
      <c r="N24" s="4">
        <v>117</v>
      </c>
      <c r="O24" s="4">
        <v>1</v>
      </c>
      <c r="P24" s="4">
        <v>186</v>
      </c>
      <c r="Q24" s="4">
        <f t="shared" si="1"/>
        <v>3502</v>
      </c>
      <c r="R24" s="4">
        <v>20</v>
      </c>
      <c r="S24" s="4">
        <v>46</v>
      </c>
      <c r="T24" s="4">
        <v>5444</v>
      </c>
      <c r="U24" s="4">
        <v>23780</v>
      </c>
    </row>
    <row r="25" spans="2:21" x14ac:dyDescent="0.2">
      <c r="B25" s="1">
        <v>2017</v>
      </c>
      <c r="C25" s="4">
        <v>95</v>
      </c>
      <c r="D25" s="4">
        <v>43</v>
      </c>
      <c r="E25" s="4">
        <v>4</v>
      </c>
      <c r="F25" s="4">
        <v>204</v>
      </c>
      <c r="G25" s="4">
        <v>31</v>
      </c>
      <c r="H25" s="4">
        <v>6</v>
      </c>
      <c r="I25" s="4">
        <v>5</v>
      </c>
      <c r="J25" s="4">
        <v>380</v>
      </c>
      <c r="K25" s="4">
        <v>2440</v>
      </c>
      <c r="L25" s="4">
        <v>135</v>
      </c>
      <c r="M25" s="4">
        <v>8</v>
      </c>
      <c r="N25" s="4">
        <v>124</v>
      </c>
      <c r="O25" s="4">
        <v>1</v>
      </c>
      <c r="P25" s="4">
        <v>194</v>
      </c>
      <c r="Q25" s="4">
        <f t="shared" si="1"/>
        <v>3670</v>
      </c>
      <c r="R25" s="4">
        <v>22</v>
      </c>
      <c r="S25" s="4">
        <v>50</v>
      </c>
      <c r="T25" s="4">
        <v>5560</v>
      </c>
      <c r="U25" s="4">
        <v>25159</v>
      </c>
    </row>
    <row r="26" spans="2:21" x14ac:dyDescent="0.2">
      <c r="B26" s="1">
        <v>2018</v>
      </c>
      <c r="C26" s="4">
        <v>105</v>
      </c>
      <c r="D26" s="4">
        <v>44</v>
      </c>
      <c r="E26" s="4">
        <v>5</v>
      </c>
      <c r="F26" s="4">
        <v>237</v>
      </c>
      <c r="G26" s="4">
        <v>35</v>
      </c>
      <c r="H26" s="4">
        <v>8</v>
      </c>
      <c r="I26" s="4">
        <v>8</v>
      </c>
      <c r="J26" s="4">
        <v>387</v>
      </c>
      <c r="K26" s="4">
        <v>2385</v>
      </c>
      <c r="L26" s="4">
        <v>190</v>
      </c>
      <c r="M26" s="4">
        <v>13</v>
      </c>
      <c r="N26" s="4">
        <v>150</v>
      </c>
      <c r="O26" s="4">
        <v>1</v>
      </c>
      <c r="P26" s="4">
        <v>223</v>
      </c>
      <c r="Q26" s="4">
        <f t="shared" si="1"/>
        <v>3791</v>
      </c>
      <c r="R26" s="4">
        <v>21</v>
      </c>
      <c r="S26" s="4">
        <v>49</v>
      </c>
      <c r="T26" s="4">
        <v>5782</v>
      </c>
      <c r="U26" s="4">
        <v>24814</v>
      </c>
    </row>
    <row r="27" spans="2:21" x14ac:dyDescent="0.2">
      <c r="B27" s="1">
        <v>2019</v>
      </c>
      <c r="C27">
        <v>117</v>
      </c>
      <c r="D27">
        <v>44</v>
      </c>
      <c r="E27">
        <v>4</v>
      </c>
      <c r="F27">
        <v>260</v>
      </c>
      <c r="G27">
        <v>34</v>
      </c>
      <c r="H27">
        <v>7</v>
      </c>
      <c r="I27">
        <v>7</v>
      </c>
      <c r="J27">
        <v>402</v>
      </c>
      <c r="K27">
        <v>2567</v>
      </c>
      <c r="L27">
        <v>219</v>
      </c>
      <c r="M27">
        <v>16</v>
      </c>
      <c r="N27">
        <v>168</v>
      </c>
      <c r="O27">
        <v>1</v>
      </c>
      <c r="P27">
        <v>226</v>
      </c>
      <c r="Q27">
        <v>4072</v>
      </c>
      <c r="R27">
        <v>23</v>
      </c>
      <c r="S27">
        <v>60</v>
      </c>
      <c r="T27">
        <v>6218</v>
      </c>
      <c r="U27">
        <v>26635</v>
      </c>
    </row>
    <row r="28" spans="2:21" x14ac:dyDescent="0.2">
      <c r="B28" s="1">
        <v>2020</v>
      </c>
      <c r="C28">
        <v>120</v>
      </c>
      <c r="D28">
        <v>48</v>
      </c>
      <c r="E28">
        <v>5</v>
      </c>
      <c r="F28">
        <v>285</v>
      </c>
      <c r="G28">
        <v>47</v>
      </c>
      <c r="H28">
        <v>7</v>
      </c>
      <c r="I28">
        <v>7</v>
      </c>
      <c r="J28">
        <v>406</v>
      </c>
      <c r="K28">
        <v>2505</v>
      </c>
      <c r="L28">
        <v>231</v>
      </c>
      <c r="M28">
        <v>15</v>
      </c>
      <c r="N28">
        <v>161</v>
      </c>
      <c r="O28">
        <v>1</v>
      </c>
      <c r="P28">
        <v>239</v>
      </c>
      <c r="Q28">
        <v>4077</v>
      </c>
      <c r="R28">
        <v>23</v>
      </c>
      <c r="S28">
        <v>55</v>
      </c>
      <c r="T28">
        <v>6207</v>
      </c>
      <c r="U28">
        <v>26259</v>
      </c>
    </row>
    <row r="29" spans="2:21" x14ac:dyDescent="0.2">
      <c r="B29" s="1">
        <v>2021</v>
      </c>
      <c r="C29">
        <v>134</v>
      </c>
      <c r="D29">
        <v>57</v>
      </c>
      <c r="E29">
        <v>7</v>
      </c>
      <c r="F29">
        <v>303</v>
      </c>
      <c r="G29">
        <v>48</v>
      </c>
      <c r="H29">
        <v>6</v>
      </c>
      <c r="I29">
        <v>7</v>
      </c>
      <c r="J29">
        <v>419</v>
      </c>
      <c r="K29">
        <v>2829</v>
      </c>
      <c r="L29">
        <v>240</v>
      </c>
      <c r="M29">
        <v>19</v>
      </c>
      <c r="N29">
        <v>173</v>
      </c>
      <c r="O29">
        <v>1</v>
      </c>
      <c r="P29">
        <v>258</v>
      </c>
      <c r="R29">
        <v>23</v>
      </c>
      <c r="S29">
        <v>67</v>
      </c>
      <c r="T29">
        <v>6913</v>
      </c>
      <c r="U29">
        <v>29104</v>
      </c>
    </row>
  </sheetData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D22" sqref="D22"/>
    </sheetView>
  </sheetViews>
  <sheetFormatPr baseColWidth="10" defaultColWidth="11.42578125" defaultRowHeight="12.75" x14ac:dyDescent="0.2"/>
  <cols>
    <col min="1" max="1" width="33.140625" customWidth="1"/>
  </cols>
  <sheetData>
    <row r="1" spans="1:21" ht="51" x14ac:dyDescent="0.2">
      <c r="A1" s="8" t="s">
        <v>62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39</v>
      </c>
      <c r="D8" s="4">
        <v>25</v>
      </c>
      <c r="E8" s="4">
        <v>3</v>
      </c>
      <c r="F8" s="4">
        <v>135</v>
      </c>
      <c r="G8" s="4">
        <v>13</v>
      </c>
      <c r="H8" s="4">
        <v>3</v>
      </c>
      <c r="I8" s="4">
        <v>3</v>
      </c>
      <c r="J8" s="4">
        <v>212</v>
      </c>
      <c r="K8" s="4">
        <v>820</v>
      </c>
      <c r="L8" s="4">
        <v>150</v>
      </c>
      <c r="M8" s="4">
        <v>11</v>
      </c>
      <c r="N8" s="4">
        <v>57</v>
      </c>
      <c r="O8" s="4"/>
      <c r="P8" s="4">
        <v>131</v>
      </c>
      <c r="Q8" s="4">
        <f t="shared" ref="Q8:Q16" si="0">SUM(C8:P8)</f>
        <v>1602</v>
      </c>
      <c r="R8" s="10">
        <v>11</v>
      </c>
      <c r="S8" s="10">
        <v>29</v>
      </c>
      <c r="T8" s="4">
        <v>2590</v>
      </c>
      <c r="U8" s="4">
        <v>11342</v>
      </c>
    </row>
    <row r="9" spans="1:21" x14ac:dyDescent="0.2">
      <c r="B9" s="1">
        <v>2010</v>
      </c>
      <c r="C9" s="4">
        <v>39</v>
      </c>
      <c r="D9" s="4">
        <v>30</v>
      </c>
      <c r="E9" s="4">
        <v>3</v>
      </c>
      <c r="F9" s="4">
        <v>142</v>
      </c>
      <c r="G9" s="4">
        <v>12</v>
      </c>
      <c r="H9" s="4">
        <v>5</v>
      </c>
      <c r="I9" s="4">
        <v>3</v>
      </c>
      <c r="J9" s="4">
        <v>184</v>
      </c>
      <c r="K9" s="4">
        <v>851</v>
      </c>
      <c r="L9" s="4">
        <v>162</v>
      </c>
      <c r="M9" s="4">
        <v>10</v>
      </c>
      <c r="N9" s="4">
        <v>60</v>
      </c>
      <c r="O9" s="4"/>
      <c r="P9" s="4">
        <v>133</v>
      </c>
      <c r="Q9" s="4">
        <f t="shared" si="0"/>
        <v>1634</v>
      </c>
      <c r="R9" s="4">
        <v>12</v>
      </c>
      <c r="S9" s="4">
        <v>27</v>
      </c>
      <c r="T9" s="4">
        <v>2615</v>
      </c>
      <c r="U9" s="4">
        <v>11555</v>
      </c>
    </row>
    <row r="10" spans="1:21" x14ac:dyDescent="0.2">
      <c r="B10" s="1">
        <v>2011</v>
      </c>
      <c r="C10" s="4">
        <v>46</v>
      </c>
      <c r="D10" s="4">
        <v>31</v>
      </c>
      <c r="E10" s="4">
        <v>2</v>
      </c>
      <c r="F10" s="4">
        <v>142</v>
      </c>
      <c r="G10" s="4">
        <v>10</v>
      </c>
      <c r="H10" s="4">
        <v>4</v>
      </c>
      <c r="I10" s="4">
        <v>3</v>
      </c>
      <c r="J10" s="4">
        <v>172</v>
      </c>
      <c r="K10" s="4">
        <v>863</v>
      </c>
      <c r="L10" s="4">
        <v>160</v>
      </c>
      <c r="M10" s="4">
        <v>10</v>
      </c>
      <c r="N10" s="4">
        <v>54</v>
      </c>
      <c r="O10" s="4"/>
      <c r="P10" s="4">
        <v>129</v>
      </c>
      <c r="Q10" s="4">
        <f t="shared" si="0"/>
        <v>1626</v>
      </c>
      <c r="R10" s="4">
        <v>8</v>
      </c>
      <c r="S10" s="4">
        <v>23</v>
      </c>
      <c r="T10" s="4">
        <v>2641</v>
      </c>
      <c r="U10" s="4">
        <v>11496</v>
      </c>
    </row>
    <row r="11" spans="1:21" x14ac:dyDescent="0.2">
      <c r="B11" s="1">
        <v>2012</v>
      </c>
      <c r="C11" s="4">
        <v>49</v>
      </c>
      <c r="D11" s="4">
        <v>26</v>
      </c>
      <c r="E11" s="4">
        <v>2</v>
      </c>
      <c r="F11" s="4">
        <v>139</v>
      </c>
      <c r="G11" s="4">
        <v>7</v>
      </c>
      <c r="H11" s="4">
        <v>3</v>
      </c>
      <c r="I11" s="4">
        <v>4</v>
      </c>
      <c r="J11" s="4">
        <v>172</v>
      </c>
      <c r="K11" s="4">
        <v>833</v>
      </c>
      <c r="L11" s="4">
        <v>147</v>
      </c>
      <c r="M11" s="4">
        <v>9</v>
      </c>
      <c r="N11" s="4">
        <v>55</v>
      </c>
      <c r="O11" s="4"/>
      <c r="P11" s="4">
        <v>110</v>
      </c>
      <c r="Q11" s="4">
        <f t="shared" si="0"/>
        <v>1556</v>
      </c>
      <c r="R11" s="4">
        <v>7</v>
      </c>
      <c r="S11" s="4">
        <v>19</v>
      </c>
      <c r="T11" s="4">
        <v>2483</v>
      </c>
      <c r="U11" s="4">
        <v>11041</v>
      </c>
    </row>
    <row r="12" spans="1:21" x14ac:dyDescent="0.2">
      <c r="B12" s="1">
        <v>2013</v>
      </c>
      <c r="C12" s="4">
        <v>39</v>
      </c>
      <c r="D12" s="4">
        <v>26</v>
      </c>
      <c r="E12" s="4">
        <v>2</v>
      </c>
      <c r="F12" s="4">
        <v>128</v>
      </c>
      <c r="G12" s="4">
        <v>8</v>
      </c>
      <c r="H12" s="4">
        <v>3</v>
      </c>
      <c r="I12" s="4">
        <v>4</v>
      </c>
      <c r="J12" s="4">
        <v>177</v>
      </c>
      <c r="K12" s="4">
        <v>769</v>
      </c>
      <c r="L12" s="4">
        <v>154</v>
      </c>
      <c r="M12" s="4">
        <v>10</v>
      </c>
      <c r="N12" s="4">
        <v>47</v>
      </c>
      <c r="O12" s="4"/>
      <c r="P12" s="4">
        <v>106</v>
      </c>
      <c r="Q12" s="4">
        <f t="shared" si="0"/>
        <v>1473</v>
      </c>
      <c r="R12" s="4">
        <v>5</v>
      </c>
      <c r="S12" s="4">
        <v>18</v>
      </c>
      <c r="T12" s="4">
        <v>2378</v>
      </c>
      <c r="U12" s="4">
        <v>10602</v>
      </c>
    </row>
    <row r="13" spans="1:21" x14ac:dyDescent="0.2">
      <c r="B13" s="1">
        <v>2014</v>
      </c>
      <c r="C13" s="4">
        <v>40</v>
      </c>
      <c r="D13" s="4">
        <v>27</v>
      </c>
      <c r="E13" s="4">
        <v>1</v>
      </c>
      <c r="F13" s="4">
        <v>122</v>
      </c>
      <c r="G13" s="4">
        <v>11</v>
      </c>
      <c r="H13" s="4">
        <v>3</v>
      </c>
      <c r="I13" s="4">
        <v>5</v>
      </c>
      <c r="J13" s="4">
        <v>174</v>
      </c>
      <c r="K13" s="4">
        <v>792</v>
      </c>
      <c r="L13" s="4">
        <v>167</v>
      </c>
      <c r="M13" s="4">
        <v>13</v>
      </c>
      <c r="N13" s="4">
        <v>50</v>
      </c>
      <c r="O13" s="4"/>
      <c r="P13" s="4">
        <v>109</v>
      </c>
      <c r="Q13" s="4">
        <f t="shared" si="0"/>
        <v>1514</v>
      </c>
      <c r="R13" s="4">
        <v>7</v>
      </c>
      <c r="S13" s="4">
        <v>17</v>
      </c>
      <c r="T13" s="4">
        <v>2471</v>
      </c>
      <c r="U13" s="4">
        <v>10761</v>
      </c>
    </row>
    <row r="14" spans="1:21" x14ac:dyDescent="0.2">
      <c r="B14" s="1">
        <v>2015</v>
      </c>
      <c r="C14" s="4">
        <v>50</v>
      </c>
      <c r="D14" s="4">
        <v>34</v>
      </c>
      <c r="E14" s="4">
        <v>1</v>
      </c>
      <c r="F14" s="4">
        <v>147</v>
      </c>
      <c r="G14" s="4">
        <v>15</v>
      </c>
      <c r="H14" s="4">
        <v>4</v>
      </c>
      <c r="I14" s="4">
        <v>4</v>
      </c>
      <c r="J14" s="4">
        <v>192</v>
      </c>
      <c r="K14" s="4">
        <v>930</v>
      </c>
      <c r="L14" s="4">
        <v>192</v>
      </c>
      <c r="M14" s="4">
        <v>13</v>
      </c>
      <c r="N14" s="4">
        <v>49</v>
      </c>
      <c r="O14" s="4"/>
      <c r="P14" s="4">
        <v>119</v>
      </c>
      <c r="Q14" s="4">
        <f t="shared" si="0"/>
        <v>1750</v>
      </c>
      <c r="R14" s="4">
        <v>8</v>
      </c>
      <c r="S14" s="4">
        <v>17</v>
      </c>
      <c r="T14" s="4">
        <v>2782</v>
      </c>
      <c r="U14" s="4">
        <v>11885</v>
      </c>
    </row>
    <row r="15" spans="1:21" x14ac:dyDescent="0.2">
      <c r="B15" s="1">
        <v>2016</v>
      </c>
      <c r="C15" s="4">
        <v>54</v>
      </c>
      <c r="D15" s="4">
        <v>29</v>
      </c>
      <c r="E15" s="4">
        <v>1</v>
      </c>
      <c r="F15" s="4">
        <v>146</v>
      </c>
      <c r="G15" s="4">
        <v>22</v>
      </c>
      <c r="H15" s="4">
        <v>4</v>
      </c>
      <c r="I15" s="4">
        <v>3</v>
      </c>
      <c r="J15" s="4">
        <v>214</v>
      </c>
      <c r="K15" s="4">
        <v>994</v>
      </c>
      <c r="L15" s="4">
        <v>217</v>
      </c>
      <c r="M15" s="4">
        <v>16</v>
      </c>
      <c r="N15" s="4">
        <v>58</v>
      </c>
      <c r="O15" s="4"/>
      <c r="P15" s="4">
        <v>139</v>
      </c>
      <c r="Q15" s="4">
        <f t="shared" si="0"/>
        <v>1897</v>
      </c>
      <c r="R15" s="4">
        <v>10</v>
      </c>
      <c r="S15" s="4">
        <v>20</v>
      </c>
      <c r="T15" s="4">
        <v>3030</v>
      </c>
      <c r="U15" s="4">
        <v>12957</v>
      </c>
    </row>
    <row r="16" spans="1:21" x14ac:dyDescent="0.2">
      <c r="B16" s="1">
        <v>2017</v>
      </c>
      <c r="C16" s="4">
        <v>60</v>
      </c>
      <c r="D16" s="4">
        <v>22</v>
      </c>
      <c r="E16" s="4">
        <v>1</v>
      </c>
      <c r="F16" s="4">
        <v>142</v>
      </c>
      <c r="G16" s="4">
        <v>20</v>
      </c>
      <c r="H16" s="4">
        <v>5</v>
      </c>
      <c r="I16" s="4">
        <v>4</v>
      </c>
      <c r="J16" s="4">
        <v>194</v>
      </c>
      <c r="K16" s="4">
        <v>1012</v>
      </c>
      <c r="L16" s="4">
        <v>183</v>
      </c>
      <c r="M16" s="4">
        <v>12</v>
      </c>
      <c r="N16" s="4">
        <v>70</v>
      </c>
      <c r="O16" s="4"/>
      <c r="P16" s="4">
        <v>123</v>
      </c>
      <c r="Q16" s="4">
        <f t="shared" si="0"/>
        <v>1848</v>
      </c>
      <c r="R16" s="4">
        <v>12</v>
      </c>
      <c r="S16" s="4">
        <v>22</v>
      </c>
      <c r="T16" s="4">
        <v>2885</v>
      </c>
      <c r="U16" s="4">
        <v>12536</v>
      </c>
    </row>
    <row r="17" spans="2:21" x14ac:dyDescent="0.2">
      <c r="B17" s="1">
        <v>2018</v>
      </c>
      <c r="C17">
        <v>58</v>
      </c>
      <c r="D17">
        <v>18</v>
      </c>
      <c r="E17" s="21" t="s">
        <v>42</v>
      </c>
      <c r="F17">
        <v>113</v>
      </c>
      <c r="G17">
        <v>17</v>
      </c>
      <c r="H17">
        <v>3</v>
      </c>
      <c r="I17">
        <v>4</v>
      </c>
      <c r="J17" s="4">
        <v>169</v>
      </c>
      <c r="K17" s="4">
        <v>889</v>
      </c>
      <c r="L17" s="4">
        <v>170</v>
      </c>
      <c r="M17" s="4">
        <v>11</v>
      </c>
      <c r="N17" s="4">
        <v>68</v>
      </c>
      <c r="O17" s="4"/>
      <c r="P17" s="4">
        <v>119</v>
      </c>
      <c r="Q17" s="4">
        <v>1639</v>
      </c>
      <c r="R17" s="4">
        <v>7</v>
      </c>
      <c r="S17" s="4">
        <v>21</v>
      </c>
      <c r="T17" s="4">
        <v>2533</v>
      </c>
      <c r="U17" s="4">
        <v>11342</v>
      </c>
    </row>
    <row r="18" spans="2:21" x14ac:dyDescent="0.2">
      <c r="B18" s="1">
        <v>2019</v>
      </c>
      <c r="C18">
        <v>71</v>
      </c>
      <c r="D18">
        <v>19</v>
      </c>
      <c r="F18">
        <v>124</v>
      </c>
      <c r="G18">
        <v>32</v>
      </c>
      <c r="H18">
        <v>4</v>
      </c>
      <c r="I18">
        <v>4</v>
      </c>
      <c r="J18">
        <v>180</v>
      </c>
      <c r="K18">
        <v>925</v>
      </c>
      <c r="L18">
        <v>179</v>
      </c>
      <c r="M18">
        <v>12</v>
      </c>
      <c r="N18">
        <v>73</v>
      </c>
      <c r="P18">
        <v>135</v>
      </c>
      <c r="Q18">
        <v>1758</v>
      </c>
      <c r="R18">
        <v>10</v>
      </c>
      <c r="S18">
        <v>25</v>
      </c>
      <c r="T18">
        <v>2741</v>
      </c>
      <c r="U18">
        <v>12037</v>
      </c>
    </row>
    <row r="19" spans="2:21" x14ac:dyDescent="0.2">
      <c r="B19" s="1">
        <v>2020</v>
      </c>
      <c r="C19">
        <v>74</v>
      </c>
      <c r="D19">
        <v>19</v>
      </c>
      <c r="E19">
        <v>1</v>
      </c>
      <c r="F19">
        <v>114</v>
      </c>
      <c r="G19">
        <v>27</v>
      </c>
      <c r="H19">
        <v>3</v>
      </c>
      <c r="I19">
        <v>3</v>
      </c>
      <c r="J19">
        <v>175</v>
      </c>
      <c r="K19">
        <v>1001</v>
      </c>
      <c r="L19">
        <v>161</v>
      </c>
      <c r="M19">
        <v>14</v>
      </c>
      <c r="N19">
        <v>73</v>
      </c>
      <c r="O19" t="s">
        <v>42</v>
      </c>
      <c r="P19">
        <v>140</v>
      </c>
      <c r="Q19">
        <v>1805</v>
      </c>
      <c r="R19">
        <v>16</v>
      </c>
      <c r="S19">
        <v>24</v>
      </c>
      <c r="T19">
        <v>2806</v>
      </c>
      <c r="U19">
        <v>12658</v>
      </c>
    </row>
    <row r="20" spans="2:21" x14ac:dyDescent="0.2">
      <c r="B20" s="1">
        <v>2021</v>
      </c>
      <c r="C20">
        <v>90</v>
      </c>
      <c r="D20">
        <v>31</v>
      </c>
      <c r="E20">
        <v>2</v>
      </c>
      <c r="F20">
        <v>174</v>
      </c>
      <c r="G20">
        <v>26</v>
      </c>
      <c r="H20">
        <v>4</v>
      </c>
      <c r="I20">
        <v>5</v>
      </c>
      <c r="J20">
        <v>233</v>
      </c>
      <c r="K20">
        <v>1258</v>
      </c>
      <c r="L20">
        <v>221</v>
      </c>
      <c r="M20">
        <v>15</v>
      </c>
      <c r="N20">
        <v>100</v>
      </c>
      <c r="O20">
        <v>2</v>
      </c>
      <c r="P20">
        <v>157</v>
      </c>
      <c r="R20">
        <v>19</v>
      </c>
      <c r="S20">
        <v>32</v>
      </c>
      <c r="T20">
        <v>3674</v>
      </c>
      <c r="U20">
        <v>15996</v>
      </c>
    </row>
  </sheetData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H6" activePane="bottomRight" state="frozen"/>
      <selection pane="topRight" activeCell="U24" sqref="U24"/>
      <selection pane="bottomLeft" activeCell="U24" sqref="U24"/>
      <selection pane="bottomRight" activeCell="B15" sqref="B15"/>
    </sheetView>
  </sheetViews>
  <sheetFormatPr baseColWidth="10" defaultColWidth="11.42578125" defaultRowHeight="12.75" x14ac:dyDescent="0.2"/>
  <cols>
    <col min="1" max="1" width="33.140625" customWidth="1"/>
  </cols>
  <sheetData>
    <row r="1" spans="1:21" ht="63.75" x14ac:dyDescent="0.2">
      <c r="A1" s="8" t="s">
        <v>63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65</v>
      </c>
      <c r="D6" s="4">
        <v>41</v>
      </c>
      <c r="E6" s="4">
        <v>4</v>
      </c>
      <c r="F6" s="4">
        <v>224</v>
      </c>
      <c r="G6" s="4">
        <v>30</v>
      </c>
      <c r="H6" s="4">
        <v>7</v>
      </c>
      <c r="I6" s="4">
        <v>2</v>
      </c>
      <c r="J6" s="4">
        <v>409</v>
      </c>
      <c r="K6" s="4">
        <v>1562</v>
      </c>
      <c r="L6" s="4">
        <v>180</v>
      </c>
      <c r="M6" s="4">
        <v>24</v>
      </c>
      <c r="N6" s="4">
        <v>47</v>
      </c>
      <c r="O6" s="4">
        <v>0</v>
      </c>
      <c r="P6" s="4">
        <v>265</v>
      </c>
      <c r="Q6" s="4">
        <f>SUM(C6:P6)</f>
        <v>2860</v>
      </c>
      <c r="R6" s="10">
        <v>33</v>
      </c>
      <c r="S6" s="10">
        <v>56</v>
      </c>
      <c r="T6" s="4">
        <v>4572</v>
      </c>
      <c r="U6" s="4">
        <v>21812</v>
      </c>
    </row>
    <row r="7" spans="1:21" x14ac:dyDescent="0.2">
      <c r="B7" s="1">
        <v>2001</v>
      </c>
      <c r="C7" s="4">
        <v>56</v>
      </c>
      <c r="D7" s="4">
        <v>38</v>
      </c>
      <c r="E7" s="4">
        <v>2</v>
      </c>
      <c r="F7" s="4">
        <v>218</v>
      </c>
      <c r="G7" s="4">
        <v>23</v>
      </c>
      <c r="H7" s="4">
        <v>7</v>
      </c>
      <c r="I7" s="4">
        <v>1</v>
      </c>
      <c r="J7" s="4">
        <v>360</v>
      </c>
      <c r="K7" s="4">
        <v>1369</v>
      </c>
      <c r="L7" s="4">
        <v>140</v>
      </c>
      <c r="M7" s="4">
        <v>22</v>
      </c>
      <c r="N7" s="4">
        <v>50</v>
      </c>
      <c r="O7" s="4">
        <v>0</v>
      </c>
      <c r="P7" s="4">
        <v>231</v>
      </c>
      <c r="Q7" s="4">
        <f t="shared" ref="Q7:Q14" si="0">SUM(C7:P7)</f>
        <v>2517</v>
      </c>
      <c r="R7" s="10">
        <v>26</v>
      </c>
      <c r="S7" s="10">
        <v>51</v>
      </c>
      <c r="T7" s="4">
        <v>4124</v>
      </c>
      <c r="U7" s="4">
        <v>19347</v>
      </c>
    </row>
    <row r="8" spans="1:21" x14ac:dyDescent="0.2">
      <c r="B8" s="1">
        <v>2002</v>
      </c>
      <c r="C8" s="4">
        <v>60</v>
      </c>
      <c r="D8" s="4">
        <v>42</v>
      </c>
      <c r="E8" s="4">
        <v>2</v>
      </c>
      <c r="F8" s="4">
        <v>246</v>
      </c>
      <c r="G8" s="4">
        <v>26</v>
      </c>
      <c r="H8" s="4">
        <v>5</v>
      </c>
      <c r="I8" s="4">
        <v>1</v>
      </c>
      <c r="J8" s="4">
        <v>404</v>
      </c>
      <c r="K8" s="4">
        <v>1521</v>
      </c>
      <c r="L8" s="4">
        <v>161</v>
      </c>
      <c r="M8" s="4">
        <v>23</v>
      </c>
      <c r="N8" s="4">
        <v>52</v>
      </c>
      <c r="O8" s="4">
        <v>0</v>
      </c>
      <c r="P8" s="4">
        <v>274</v>
      </c>
      <c r="Q8" s="4">
        <f t="shared" si="0"/>
        <v>2817</v>
      </c>
      <c r="R8" s="10">
        <v>24</v>
      </c>
      <c r="S8" s="10">
        <v>51</v>
      </c>
      <c r="T8" s="4">
        <v>4519</v>
      </c>
      <c r="U8" s="4">
        <v>20828</v>
      </c>
    </row>
    <row r="9" spans="1:21" x14ac:dyDescent="0.2">
      <c r="B9" s="1">
        <v>2003</v>
      </c>
      <c r="C9" s="4">
        <v>70</v>
      </c>
      <c r="D9" s="4">
        <v>51</v>
      </c>
      <c r="E9" s="4">
        <v>2</v>
      </c>
      <c r="F9" s="4">
        <v>295</v>
      </c>
      <c r="G9" s="4">
        <v>28</v>
      </c>
      <c r="H9" s="4">
        <v>5</v>
      </c>
      <c r="I9" s="4">
        <v>0</v>
      </c>
      <c r="J9" s="4">
        <v>474</v>
      </c>
      <c r="K9" s="4">
        <v>1734</v>
      </c>
      <c r="L9" s="4">
        <v>189</v>
      </c>
      <c r="M9" s="4">
        <v>23</v>
      </c>
      <c r="N9" s="4">
        <v>71</v>
      </c>
      <c r="O9" s="4">
        <v>0</v>
      </c>
      <c r="P9" s="4">
        <v>308</v>
      </c>
      <c r="Q9" s="4">
        <f t="shared" si="0"/>
        <v>3250</v>
      </c>
      <c r="R9" s="10">
        <v>26</v>
      </c>
      <c r="S9" s="10">
        <v>58</v>
      </c>
      <c r="T9" s="4">
        <v>5139</v>
      </c>
      <c r="U9" s="4">
        <v>22893</v>
      </c>
    </row>
    <row r="10" spans="1:21" x14ac:dyDescent="0.2">
      <c r="B10" s="1">
        <v>2004</v>
      </c>
      <c r="C10" s="4">
        <v>78</v>
      </c>
      <c r="D10" s="4">
        <v>57</v>
      </c>
      <c r="E10" s="4">
        <v>3</v>
      </c>
      <c r="F10" s="4">
        <v>305</v>
      </c>
      <c r="G10" s="4">
        <v>27</v>
      </c>
      <c r="H10" s="4">
        <v>5</v>
      </c>
      <c r="I10" s="4">
        <v>2</v>
      </c>
      <c r="J10" s="4">
        <v>501</v>
      </c>
      <c r="K10" s="4">
        <v>1833</v>
      </c>
      <c r="L10" s="4">
        <v>199</v>
      </c>
      <c r="M10" s="4">
        <v>23</v>
      </c>
      <c r="N10" s="4">
        <v>78</v>
      </c>
      <c r="O10" s="4">
        <v>1</v>
      </c>
      <c r="P10" s="4">
        <v>317</v>
      </c>
      <c r="Q10" s="4">
        <f t="shared" si="0"/>
        <v>3429</v>
      </c>
      <c r="R10" s="10">
        <v>24</v>
      </c>
      <c r="S10" s="10">
        <v>57</v>
      </c>
      <c r="T10" s="4">
        <v>5428</v>
      </c>
      <c r="U10" s="4">
        <v>23710</v>
      </c>
    </row>
    <row r="11" spans="1:21" x14ac:dyDescent="0.2">
      <c r="B11" s="1">
        <v>2005</v>
      </c>
      <c r="C11" s="4">
        <v>107</v>
      </c>
      <c r="D11" s="4">
        <v>71</v>
      </c>
      <c r="E11" s="4">
        <v>3</v>
      </c>
      <c r="F11" s="4">
        <v>354</v>
      </c>
      <c r="G11" s="4">
        <v>33</v>
      </c>
      <c r="H11" s="4">
        <v>5</v>
      </c>
      <c r="I11" s="4">
        <v>5</v>
      </c>
      <c r="J11" s="4">
        <v>569</v>
      </c>
      <c r="K11" s="4">
        <v>2152</v>
      </c>
      <c r="L11" s="4">
        <v>270</v>
      </c>
      <c r="M11" s="4">
        <v>28</v>
      </c>
      <c r="N11" s="4">
        <v>118</v>
      </c>
      <c r="O11" s="4">
        <v>1</v>
      </c>
      <c r="P11" s="4">
        <v>381</v>
      </c>
      <c r="Q11" s="4">
        <f t="shared" si="0"/>
        <v>4097</v>
      </c>
      <c r="R11" s="10">
        <v>28</v>
      </c>
      <c r="S11" s="10">
        <v>70</v>
      </c>
      <c r="T11" s="4">
        <v>6478</v>
      </c>
      <c r="U11" s="4">
        <v>27914</v>
      </c>
    </row>
    <row r="12" spans="1:21" x14ac:dyDescent="0.2">
      <c r="B12" s="1">
        <v>2006</v>
      </c>
      <c r="C12" s="4">
        <v>114</v>
      </c>
      <c r="D12" s="4">
        <v>75</v>
      </c>
      <c r="E12" s="4">
        <v>3</v>
      </c>
      <c r="F12" s="4">
        <v>347</v>
      </c>
      <c r="G12" s="4">
        <v>40</v>
      </c>
      <c r="H12" s="4">
        <v>5</v>
      </c>
      <c r="I12" s="4">
        <v>5</v>
      </c>
      <c r="J12" s="4">
        <v>580</v>
      </c>
      <c r="K12" s="4">
        <v>2221</v>
      </c>
      <c r="L12" s="4">
        <v>288</v>
      </c>
      <c r="M12" s="4">
        <v>30</v>
      </c>
      <c r="N12" s="4">
        <v>123</v>
      </c>
      <c r="O12" s="4">
        <v>0</v>
      </c>
      <c r="P12" s="4">
        <v>404</v>
      </c>
      <c r="Q12" s="4">
        <f t="shared" si="0"/>
        <v>4235</v>
      </c>
      <c r="R12" s="10">
        <v>30</v>
      </c>
      <c r="S12" s="10">
        <v>82</v>
      </c>
      <c r="T12" s="4">
        <v>6700</v>
      </c>
      <c r="U12" s="4">
        <v>28957</v>
      </c>
    </row>
    <row r="13" spans="1:21" x14ac:dyDescent="0.2">
      <c r="B13" s="1">
        <v>2007</v>
      </c>
      <c r="C13" s="4">
        <v>120</v>
      </c>
      <c r="D13" s="4">
        <v>88</v>
      </c>
      <c r="E13" s="4">
        <v>5</v>
      </c>
      <c r="F13" s="4">
        <v>394</v>
      </c>
      <c r="G13" s="4">
        <v>44</v>
      </c>
      <c r="H13" s="4">
        <v>7</v>
      </c>
      <c r="I13" s="4">
        <v>6</v>
      </c>
      <c r="J13" s="4">
        <v>624</v>
      </c>
      <c r="K13" s="4">
        <v>2662</v>
      </c>
      <c r="L13" s="4">
        <v>347</v>
      </c>
      <c r="M13" s="4">
        <v>39</v>
      </c>
      <c r="N13" s="4">
        <v>135</v>
      </c>
      <c r="O13" s="4">
        <v>0</v>
      </c>
      <c r="P13" s="4">
        <v>414</v>
      </c>
      <c r="Q13" s="4">
        <f t="shared" si="0"/>
        <v>4885</v>
      </c>
      <c r="R13" s="10">
        <v>37</v>
      </c>
      <c r="S13" s="10">
        <v>98</v>
      </c>
      <c r="T13" s="4">
        <v>7761</v>
      </c>
      <c r="U13" s="4">
        <v>33587</v>
      </c>
    </row>
    <row r="14" spans="1:21" x14ac:dyDescent="0.2">
      <c r="B14" s="1">
        <v>2008</v>
      </c>
      <c r="C14" s="4">
        <v>133</v>
      </c>
      <c r="D14" s="4">
        <v>103</v>
      </c>
      <c r="E14" s="4">
        <v>8</v>
      </c>
      <c r="F14" s="4">
        <v>430</v>
      </c>
      <c r="G14" s="4">
        <v>51</v>
      </c>
      <c r="H14" s="4">
        <v>9</v>
      </c>
      <c r="I14" s="4">
        <v>8</v>
      </c>
      <c r="J14" s="4">
        <v>639</v>
      </c>
      <c r="K14" s="4">
        <v>2790</v>
      </c>
      <c r="L14" s="4">
        <v>355</v>
      </c>
      <c r="M14" s="4">
        <v>35</v>
      </c>
      <c r="N14" s="4">
        <v>134</v>
      </c>
      <c r="O14" s="4">
        <v>0</v>
      </c>
      <c r="P14" s="4">
        <v>410</v>
      </c>
      <c r="Q14" s="4">
        <f t="shared" si="0"/>
        <v>5105</v>
      </c>
      <c r="R14" s="10">
        <v>34</v>
      </c>
      <c r="S14" s="10">
        <v>102</v>
      </c>
      <c r="T14" s="4">
        <v>8111</v>
      </c>
      <c r="U14" s="4">
        <v>34709</v>
      </c>
    </row>
    <row r="15" spans="1:21" x14ac:dyDescent="0.2">
      <c r="B15" s="1"/>
    </row>
    <row r="20" spans="7:14" x14ac:dyDescent="0.2">
      <c r="G20" s="30"/>
      <c r="H20" s="30"/>
      <c r="I20" s="30"/>
      <c r="J20" s="30"/>
      <c r="K20" s="30"/>
      <c r="L20" s="30"/>
      <c r="M20" s="30"/>
      <c r="N20" s="4"/>
    </row>
  </sheetData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7" topLeftCell="C8" activePane="bottomRight" state="frozen"/>
      <selection pane="topRight" activeCell="U24" sqref="U24"/>
      <selection pane="bottomLeft" activeCell="U24" sqref="U24"/>
      <selection pane="bottomRight" activeCell="B22" sqref="B22"/>
    </sheetView>
  </sheetViews>
  <sheetFormatPr baseColWidth="10" defaultColWidth="11.42578125" defaultRowHeight="12.75" x14ac:dyDescent="0.2"/>
  <cols>
    <col min="1" max="1" width="32.7109375" customWidth="1"/>
  </cols>
  <sheetData>
    <row r="1" spans="1:21" ht="25.5" x14ac:dyDescent="0.2">
      <c r="A1" s="8" t="s">
        <v>64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83</v>
      </c>
      <c r="D8" s="4">
        <v>74</v>
      </c>
      <c r="E8" s="4">
        <v>0</v>
      </c>
      <c r="F8" s="4">
        <v>231</v>
      </c>
      <c r="G8" s="4">
        <v>42</v>
      </c>
      <c r="H8" s="4">
        <v>5</v>
      </c>
      <c r="I8" s="4">
        <v>6</v>
      </c>
      <c r="J8" s="4">
        <v>348</v>
      </c>
      <c r="K8" s="4">
        <v>2016</v>
      </c>
      <c r="L8" s="4">
        <v>195</v>
      </c>
      <c r="M8" s="4">
        <v>28</v>
      </c>
      <c r="N8" s="4">
        <v>88</v>
      </c>
      <c r="O8" s="4">
        <v>0</v>
      </c>
      <c r="P8" s="4">
        <v>257</v>
      </c>
      <c r="Q8" s="4">
        <f t="shared" ref="Q8:Q18" si="0">SUM(C8:P8)</f>
        <v>3373</v>
      </c>
      <c r="R8" s="10">
        <v>22</v>
      </c>
      <c r="S8" s="10">
        <v>63</v>
      </c>
      <c r="T8" s="4">
        <v>5356</v>
      </c>
      <c r="U8" s="4">
        <v>22545</v>
      </c>
    </row>
    <row r="9" spans="1:21" x14ac:dyDescent="0.2">
      <c r="B9" s="1">
        <v>2010</v>
      </c>
      <c r="C9" s="4">
        <v>91</v>
      </c>
      <c r="D9" s="4">
        <v>81</v>
      </c>
      <c r="E9" s="4">
        <v>2</v>
      </c>
      <c r="F9" s="4">
        <v>224</v>
      </c>
      <c r="G9" s="4">
        <v>46</v>
      </c>
      <c r="H9" s="4">
        <v>4</v>
      </c>
      <c r="I9" s="4">
        <v>5</v>
      </c>
      <c r="J9" s="4">
        <v>326</v>
      </c>
      <c r="K9" s="4">
        <v>2005</v>
      </c>
      <c r="L9" s="4">
        <v>205</v>
      </c>
      <c r="M9" s="4">
        <v>22</v>
      </c>
      <c r="N9" s="4">
        <v>102</v>
      </c>
      <c r="O9" s="4">
        <v>0</v>
      </c>
      <c r="P9" s="4">
        <v>240</v>
      </c>
      <c r="Q9" s="4">
        <f t="shared" si="0"/>
        <v>3353</v>
      </c>
      <c r="R9" s="4">
        <v>23</v>
      </c>
      <c r="S9" s="4">
        <v>68</v>
      </c>
      <c r="T9" s="4">
        <v>5393</v>
      </c>
      <c r="U9" s="4">
        <v>22599</v>
      </c>
    </row>
    <row r="10" spans="1:21" x14ac:dyDescent="0.2">
      <c r="B10" s="1">
        <v>2011</v>
      </c>
      <c r="C10" s="4">
        <v>101</v>
      </c>
      <c r="D10" s="4">
        <v>83</v>
      </c>
      <c r="E10" s="4">
        <v>3</v>
      </c>
      <c r="F10" s="4">
        <v>226</v>
      </c>
      <c r="G10" s="4">
        <v>46</v>
      </c>
      <c r="H10" s="4">
        <v>4</v>
      </c>
      <c r="I10" s="4">
        <v>4</v>
      </c>
      <c r="J10" s="4">
        <v>356</v>
      </c>
      <c r="K10" s="4">
        <v>2064</v>
      </c>
      <c r="L10" s="4">
        <v>201</v>
      </c>
      <c r="M10" s="4">
        <v>22</v>
      </c>
      <c r="N10" s="4">
        <v>103</v>
      </c>
      <c r="O10" s="4">
        <v>0</v>
      </c>
      <c r="P10" s="4">
        <v>247</v>
      </c>
      <c r="Q10" s="4">
        <f t="shared" si="0"/>
        <v>3460</v>
      </c>
      <c r="R10" s="4">
        <v>23</v>
      </c>
      <c r="S10" s="4">
        <v>68</v>
      </c>
      <c r="T10" s="4">
        <v>5486</v>
      </c>
      <c r="U10" s="4">
        <v>23091</v>
      </c>
    </row>
    <row r="11" spans="1:21" x14ac:dyDescent="0.2">
      <c r="B11" s="1">
        <v>2012</v>
      </c>
      <c r="C11" s="4">
        <v>97</v>
      </c>
      <c r="D11" s="4">
        <v>78</v>
      </c>
      <c r="E11" s="4">
        <v>4</v>
      </c>
      <c r="F11" s="4">
        <v>232</v>
      </c>
      <c r="G11" s="4">
        <v>46</v>
      </c>
      <c r="H11" s="4">
        <v>4</v>
      </c>
      <c r="I11" s="4">
        <v>6</v>
      </c>
      <c r="J11" s="4">
        <v>375</v>
      </c>
      <c r="K11" s="4">
        <v>2083</v>
      </c>
      <c r="L11" s="4">
        <v>200</v>
      </c>
      <c r="M11" s="4">
        <v>25</v>
      </c>
      <c r="N11" s="4">
        <v>95</v>
      </c>
      <c r="O11" s="4"/>
      <c r="P11" s="4">
        <v>241</v>
      </c>
      <c r="Q11" s="4">
        <f t="shared" si="0"/>
        <v>3486</v>
      </c>
      <c r="R11" s="4">
        <v>25</v>
      </c>
      <c r="S11" s="4">
        <v>62</v>
      </c>
      <c r="T11" s="4">
        <v>5535</v>
      </c>
      <c r="U11" s="4">
        <v>23343</v>
      </c>
    </row>
    <row r="12" spans="1:21" x14ac:dyDescent="0.2">
      <c r="B12" s="1">
        <v>2013</v>
      </c>
      <c r="C12" s="4">
        <v>102</v>
      </c>
      <c r="D12" s="4">
        <v>81</v>
      </c>
      <c r="E12" s="4">
        <v>2</v>
      </c>
      <c r="F12" s="4">
        <v>247</v>
      </c>
      <c r="G12" s="4">
        <v>38</v>
      </c>
      <c r="H12" s="4">
        <v>8</v>
      </c>
      <c r="I12" s="4">
        <v>5</v>
      </c>
      <c r="J12" s="4">
        <v>392</v>
      </c>
      <c r="K12" s="4">
        <v>2142</v>
      </c>
      <c r="L12" s="4">
        <v>211</v>
      </c>
      <c r="M12" s="4">
        <v>30</v>
      </c>
      <c r="N12" s="4">
        <v>109</v>
      </c>
      <c r="O12" s="4"/>
      <c r="P12" s="4">
        <v>246</v>
      </c>
      <c r="Q12" s="4">
        <f t="shared" si="0"/>
        <v>3613</v>
      </c>
      <c r="R12" s="4">
        <v>23</v>
      </c>
      <c r="S12" s="4">
        <v>68</v>
      </c>
      <c r="T12" s="4">
        <v>5765</v>
      </c>
      <c r="U12" s="4">
        <v>24121</v>
      </c>
    </row>
    <row r="13" spans="1:21" x14ac:dyDescent="0.2">
      <c r="B13" s="1">
        <v>2014</v>
      </c>
      <c r="C13" s="4">
        <v>108</v>
      </c>
      <c r="D13" s="4">
        <v>89</v>
      </c>
      <c r="E13" s="4">
        <v>0</v>
      </c>
      <c r="F13" s="4">
        <v>266</v>
      </c>
      <c r="G13" s="4">
        <v>40</v>
      </c>
      <c r="H13" s="4">
        <v>8</v>
      </c>
      <c r="I13" s="4">
        <v>5</v>
      </c>
      <c r="J13" s="4">
        <v>414</v>
      </c>
      <c r="K13" s="4">
        <v>2216</v>
      </c>
      <c r="L13" s="4">
        <v>226</v>
      </c>
      <c r="M13" s="4">
        <v>31</v>
      </c>
      <c r="N13" s="4">
        <v>108</v>
      </c>
      <c r="O13" s="4">
        <v>0</v>
      </c>
      <c r="P13" s="4">
        <v>248</v>
      </c>
      <c r="Q13" s="4">
        <f t="shared" si="0"/>
        <v>3759</v>
      </c>
      <c r="R13" s="4">
        <v>30</v>
      </c>
      <c r="S13" s="4">
        <v>68</v>
      </c>
      <c r="T13" s="4">
        <v>6044</v>
      </c>
      <c r="U13" s="4">
        <v>25244</v>
      </c>
    </row>
    <row r="14" spans="1:21" x14ac:dyDescent="0.2">
      <c r="B14" s="1">
        <v>2015</v>
      </c>
      <c r="C14" s="4">
        <v>110</v>
      </c>
      <c r="D14" s="4">
        <v>91</v>
      </c>
      <c r="E14" s="4">
        <v>3</v>
      </c>
      <c r="F14" s="4">
        <v>277</v>
      </c>
      <c r="G14" s="4">
        <v>45</v>
      </c>
      <c r="H14" s="4">
        <v>8</v>
      </c>
      <c r="I14" s="4">
        <v>6</v>
      </c>
      <c r="J14" s="4">
        <v>436</v>
      </c>
      <c r="K14" s="4">
        <v>2337</v>
      </c>
      <c r="L14" s="4">
        <v>250</v>
      </c>
      <c r="M14" s="4">
        <v>28</v>
      </c>
      <c r="N14" s="4">
        <v>112</v>
      </c>
      <c r="O14" s="4"/>
      <c r="P14" s="4">
        <v>263</v>
      </c>
      <c r="Q14" s="4">
        <f t="shared" si="0"/>
        <v>3966</v>
      </c>
      <c r="R14" s="4">
        <v>31</v>
      </c>
      <c r="S14" s="4">
        <v>73</v>
      </c>
      <c r="T14" s="4">
        <v>6376</v>
      </c>
      <c r="U14" s="4">
        <v>26294</v>
      </c>
    </row>
    <row r="15" spans="1:21" x14ac:dyDescent="0.2">
      <c r="B15" s="1">
        <v>2016</v>
      </c>
      <c r="C15" s="4">
        <v>133</v>
      </c>
      <c r="D15" s="4">
        <v>108</v>
      </c>
      <c r="E15" s="4">
        <v>6</v>
      </c>
      <c r="F15" s="4">
        <v>326</v>
      </c>
      <c r="G15" s="4">
        <v>60</v>
      </c>
      <c r="H15" s="4">
        <v>13</v>
      </c>
      <c r="I15" s="4">
        <v>13</v>
      </c>
      <c r="J15" s="4">
        <v>492</v>
      </c>
      <c r="K15" s="4">
        <v>2729</v>
      </c>
      <c r="L15" s="4">
        <v>309</v>
      </c>
      <c r="M15" s="4">
        <v>30</v>
      </c>
      <c r="N15" s="4">
        <v>135</v>
      </c>
      <c r="O15" s="4"/>
      <c r="P15" s="4">
        <v>307</v>
      </c>
      <c r="Q15" s="4">
        <f t="shared" si="0"/>
        <v>4661</v>
      </c>
      <c r="R15" s="4">
        <v>32</v>
      </c>
      <c r="S15" s="4">
        <v>87</v>
      </c>
      <c r="T15" s="4">
        <v>7564</v>
      </c>
      <c r="U15" s="4">
        <v>31518</v>
      </c>
    </row>
    <row r="16" spans="1:21" x14ac:dyDescent="0.2">
      <c r="B16" s="1">
        <v>2017</v>
      </c>
      <c r="C16" s="4">
        <v>129</v>
      </c>
      <c r="D16" s="4">
        <v>96</v>
      </c>
      <c r="E16" s="4">
        <v>4</v>
      </c>
      <c r="F16" s="4">
        <v>302</v>
      </c>
      <c r="G16" s="4">
        <v>49</v>
      </c>
      <c r="H16" s="4">
        <v>10</v>
      </c>
      <c r="I16" s="4">
        <v>10</v>
      </c>
      <c r="J16" s="4">
        <v>439</v>
      </c>
      <c r="K16" s="4">
        <v>2593</v>
      </c>
      <c r="L16" s="4">
        <v>288</v>
      </c>
      <c r="M16" s="4">
        <v>30</v>
      </c>
      <c r="N16" s="4">
        <v>127</v>
      </c>
      <c r="O16" s="4">
        <v>0</v>
      </c>
      <c r="P16" s="4">
        <v>285</v>
      </c>
      <c r="Q16" s="4">
        <f t="shared" si="0"/>
        <v>4362</v>
      </c>
      <c r="R16" s="4">
        <v>36</v>
      </c>
      <c r="S16" s="4">
        <v>80</v>
      </c>
      <c r="T16" s="4">
        <v>7037</v>
      </c>
      <c r="U16" s="4">
        <v>29635</v>
      </c>
    </row>
    <row r="17" spans="2:21" x14ac:dyDescent="0.2">
      <c r="B17" s="1">
        <v>2018</v>
      </c>
      <c r="C17">
        <v>136</v>
      </c>
      <c r="D17">
        <v>99</v>
      </c>
      <c r="E17">
        <v>3</v>
      </c>
      <c r="F17">
        <v>338</v>
      </c>
      <c r="G17">
        <v>68</v>
      </c>
      <c r="H17">
        <v>12</v>
      </c>
      <c r="I17">
        <v>12</v>
      </c>
      <c r="J17">
        <v>481</v>
      </c>
      <c r="K17" s="4">
        <v>2643</v>
      </c>
      <c r="L17" s="4">
        <v>329</v>
      </c>
      <c r="M17" s="4">
        <v>37</v>
      </c>
      <c r="N17" s="4">
        <v>149</v>
      </c>
      <c r="O17" s="4" t="s">
        <v>42</v>
      </c>
      <c r="P17" s="4">
        <v>304</v>
      </c>
      <c r="Q17" s="4">
        <f t="shared" si="0"/>
        <v>4611</v>
      </c>
      <c r="R17" s="4">
        <v>35</v>
      </c>
      <c r="S17" s="4">
        <v>89</v>
      </c>
      <c r="T17" s="4">
        <v>7443</v>
      </c>
      <c r="U17" s="4">
        <v>30207</v>
      </c>
    </row>
    <row r="18" spans="2:21" x14ac:dyDescent="0.2">
      <c r="B18" s="1">
        <v>2019</v>
      </c>
      <c r="C18">
        <v>159</v>
      </c>
      <c r="D18">
        <v>102</v>
      </c>
      <c r="E18">
        <v>5</v>
      </c>
      <c r="F18">
        <v>387</v>
      </c>
      <c r="G18">
        <v>80</v>
      </c>
      <c r="H18">
        <v>12</v>
      </c>
      <c r="I18">
        <v>11</v>
      </c>
      <c r="J18">
        <v>511</v>
      </c>
      <c r="K18">
        <v>2649</v>
      </c>
      <c r="L18">
        <v>335</v>
      </c>
      <c r="M18">
        <v>38</v>
      </c>
      <c r="N18">
        <v>155</v>
      </c>
      <c r="P18">
        <v>315</v>
      </c>
      <c r="Q18" s="4">
        <f t="shared" si="0"/>
        <v>4759</v>
      </c>
      <c r="R18">
        <v>32</v>
      </c>
      <c r="S18">
        <v>93</v>
      </c>
      <c r="T18">
        <v>7699</v>
      </c>
      <c r="U18">
        <v>30800</v>
      </c>
    </row>
    <row r="19" spans="2:21" x14ac:dyDescent="0.2">
      <c r="B19" s="1">
        <v>2020</v>
      </c>
      <c r="C19">
        <v>166</v>
      </c>
      <c r="D19">
        <v>122</v>
      </c>
      <c r="E19">
        <v>4</v>
      </c>
      <c r="F19">
        <v>384</v>
      </c>
      <c r="G19">
        <v>95</v>
      </c>
      <c r="H19">
        <v>12</v>
      </c>
      <c r="I19">
        <v>14</v>
      </c>
      <c r="J19">
        <v>537</v>
      </c>
      <c r="K19">
        <v>2822</v>
      </c>
      <c r="L19">
        <v>373</v>
      </c>
      <c r="M19">
        <v>38</v>
      </c>
      <c r="N19">
        <v>175</v>
      </c>
      <c r="O19" t="s">
        <v>42</v>
      </c>
      <c r="P19">
        <v>319</v>
      </c>
      <c r="Q19">
        <v>5061</v>
      </c>
      <c r="R19">
        <v>36</v>
      </c>
      <c r="S19">
        <v>100</v>
      </c>
      <c r="T19">
        <v>8159</v>
      </c>
      <c r="U19">
        <v>32551</v>
      </c>
    </row>
    <row r="20" spans="2:21" x14ac:dyDescent="0.2">
      <c r="B20" s="1">
        <v>2021</v>
      </c>
      <c r="C20">
        <v>168</v>
      </c>
      <c r="D20">
        <v>132</v>
      </c>
      <c r="E20">
        <v>7</v>
      </c>
      <c r="F20">
        <v>402</v>
      </c>
      <c r="G20">
        <v>110</v>
      </c>
      <c r="H20">
        <v>14</v>
      </c>
      <c r="I20">
        <v>14</v>
      </c>
      <c r="J20">
        <v>538</v>
      </c>
      <c r="K20">
        <v>2974</v>
      </c>
      <c r="L20">
        <v>410</v>
      </c>
      <c r="M20">
        <v>41</v>
      </c>
      <c r="N20">
        <v>181</v>
      </c>
      <c r="O20" t="s">
        <v>42</v>
      </c>
      <c r="P20">
        <v>308</v>
      </c>
      <c r="R20">
        <v>52</v>
      </c>
      <c r="S20">
        <v>111</v>
      </c>
      <c r="T20">
        <v>8609</v>
      </c>
      <c r="U20">
        <v>34574</v>
      </c>
    </row>
  </sheetData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5" topLeftCell="G6" activePane="bottomRight" state="frozen"/>
      <selection pane="topRight" activeCell="U24" sqref="U24"/>
      <selection pane="bottomLeft" activeCell="U24" sqref="U24"/>
      <selection pane="bottomRight" activeCell="B15" sqref="B15"/>
    </sheetView>
  </sheetViews>
  <sheetFormatPr baseColWidth="10" defaultColWidth="11.42578125" defaultRowHeight="12.75" x14ac:dyDescent="0.2"/>
  <cols>
    <col min="1" max="1" width="32.28515625" customWidth="1"/>
  </cols>
  <sheetData>
    <row r="1" spans="1:21" ht="38.25" x14ac:dyDescent="0.2">
      <c r="A1" s="8" t="s">
        <v>65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0</v>
      </c>
      <c r="R6" s="3">
        <v>0</v>
      </c>
      <c r="S6" s="3">
        <v>0</v>
      </c>
      <c r="T6">
        <v>0</v>
      </c>
      <c r="U6">
        <v>0</v>
      </c>
    </row>
    <row r="7" spans="1:21" x14ac:dyDescent="0.2">
      <c r="B7" s="1">
        <v>2001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ref="Q7:Q14" si="0">SUM(C7:P7)</f>
        <v>0</v>
      </c>
      <c r="R7" s="3">
        <v>0</v>
      </c>
      <c r="S7" s="3">
        <v>0</v>
      </c>
      <c r="T7">
        <v>0</v>
      </c>
      <c r="U7">
        <v>0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  <c r="R8" s="3">
        <v>0</v>
      </c>
      <c r="S8" s="3">
        <v>0</v>
      </c>
      <c r="T8">
        <v>3</v>
      </c>
      <c r="U8">
        <v>3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  <c r="R9" s="3">
        <v>0</v>
      </c>
      <c r="S9" s="3">
        <v>0</v>
      </c>
      <c r="T9">
        <v>0</v>
      </c>
      <c r="U9">
        <v>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 s="3">
        <v>0</v>
      </c>
      <c r="S10" s="3">
        <v>0</v>
      </c>
      <c r="T10">
        <v>0</v>
      </c>
      <c r="U10">
        <v>0</v>
      </c>
    </row>
    <row r="11" spans="1:21" x14ac:dyDescent="0.2">
      <c r="B11" s="1">
        <v>2005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0</v>
      </c>
      <c r="R11" s="3">
        <v>0</v>
      </c>
      <c r="S11" s="3">
        <v>0</v>
      </c>
      <c r="T11">
        <v>0</v>
      </c>
      <c r="U11">
        <v>0</v>
      </c>
    </row>
    <row r="12" spans="1:21" x14ac:dyDescent="0.2">
      <c r="B12" s="1">
        <v>2006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0</v>
      </c>
      <c r="R12" s="3">
        <v>0</v>
      </c>
      <c r="S12" s="3">
        <v>0</v>
      </c>
      <c r="T12">
        <v>0</v>
      </c>
      <c r="U12">
        <v>0</v>
      </c>
    </row>
    <row r="13" spans="1:21" x14ac:dyDescent="0.2">
      <c r="B13" s="1">
        <v>2007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 s="3">
        <v>0</v>
      </c>
      <c r="S13" s="3">
        <v>0</v>
      </c>
      <c r="T13">
        <v>0</v>
      </c>
      <c r="U13">
        <v>0</v>
      </c>
    </row>
    <row r="14" spans="1:21" x14ac:dyDescent="0.2">
      <c r="B14" s="1">
        <v>2008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  <c r="R14" s="3">
        <v>0</v>
      </c>
      <c r="S14" s="3">
        <v>0</v>
      </c>
      <c r="T14">
        <v>0</v>
      </c>
      <c r="U14">
        <v>0</v>
      </c>
    </row>
  </sheetData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9" sqref="O19"/>
    </sheetView>
  </sheetViews>
  <sheetFormatPr baseColWidth="10" defaultColWidth="11.42578125" defaultRowHeight="12.75" x14ac:dyDescent="0.2"/>
  <cols>
    <col min="1" max="1" width="29.7109375" customWidth="1"/>
  </cols>
  <sheetData>
    <row r="1" spans="1:21" ht="53.25" customHeight="1" x14ac:dyDescent="0.2">
      <c r="A1" s="6" t="s">
        <v>66</v>
      </c>
      <c r="B1" s="8"/>
    </row>
    <row r="2" spans="1:21" ht="17.25" customHeight="1" x14ac:dyDescent="0.2">
      <c r="A2" s="6" t="s">
        <v>39</v>
      </c>
      <c r="B2" s="6"/>
    </row>
    <row r="3" spans="1:21" ht="38.25" customHeight="1" x14ac:dyDescent="0.2">
      <c r="A3" s="7" t="s">
        <v>40</v>
      </c>
      <c r="B3" s="7"/>
    </row>
    <row r="4" spans="1:21" x14ac:dyDescent="0.2">
      <c r="A4" s="2"/>
    </row>
    <row r="5" spans="1:21" x14ac:dyDescent="0.2">
      <c r="A5" s="11"/>
      <c r="B5" s="12" t="s">
        <v>41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6"/>
      <c r="B7" s="17"/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s="1" t="s">
        <v>11</v>
      </c>
      <c r="L7" s="3" t="s">
        <v>12</v>
      </c>
      <c r="M7" t="s">
        <v>13</v>
      </c>
      <c r="N7" t="s">
        <v>14</v>
      </c>
      <c r="O7" t="s">
        <v>15</v>
      </c>
      <c r="P7" t="s">
        <v>16</v>
      </c>
      <c r="Q7" s="1" t="s">
        <v>17</v>
      </c>
      <c r="R7" s="3" t="s">
        <v>18</v>
      </c>
      <c r="S7" s="3" t="s">
        <v>19</v>
      </c>
      <c r="T7" s="1" t="s">
        <v>20</v>
      </c>
      <c r="U7" s="1" t="s">
        <v>21</v>
      </c>
    </row>
    <row r="8" spans="1:21" x14ac:dyDescent="0.2">
      <c r="B8" s="1">
        <v>2009</v>
      </c>
      <c r="C8" s="4">
        <v>670</v>
      </c>
      <c r="D8" s="4">
        <v>423</v>
      </c>
      <c r="E8" s="4">
        <v>36</v>
      </c>
      <c r="F8" s="4">
        <v>1926</v>
      </c>
      <c r="G8" s="4">
        <v>274</v>
      </c>
      <c r="H8" s="4">
        <v>48</v>
      </c>
      <c r="I8" s="4">
        <v>49</v>
      </c>
      <c r="J8" s="4">
        <v>2826</v>
      </c>
      <c r="K8" s="4">
        <v>17550</v>
      </c>
      <c r="L8" s="4">
        <v>1694</v>
      </c>
      <c r="M8" s="4">
        <v>144</v>
      </c>
      <c r="N8" s="4">
        <v>928</v>
      </c>
      <c r="O8" s="4">
        <v>6</v>
      </c>
      <c r="P8" s="4">
        <v>1978</v>
      </c>
      <c r="Q8" s="4">
        <f>SUM(C8:P8)</f>
        <v>28552</v>
      </c>
      <c r="R8" s="10">
        <v>178</v>
      </c>
      <c r="S8" s="10">
        <v>428</v>
      </c>
      <c r="T8" s="4">
        <v>46139</v>
      </c>
      <c r="U8" s="4">
        <v>191647</v>
      </c>
    </row>
    <row r="9" spans="1:21" x14ac:dyDescent="0.2">
      <c r="B9" s="1">
        <v>2010</v>
      </c>
      <c r="C9" s="4">
        <v>678</v>
      </c>
      <c r="D9" s="4">
        <v>437</v>
      </c>
      <c r="E9" s="4">
        <v>35</v>
      </c>
      <c r="F9" s="4">
        <v>1870</v>
      </c>
      <c r="G9" s="4">
        <v>271</v>
      </c>
      <c r="H9" s="4">
        <v>42</v>
      </c>
      <c r="I9" s="4">
        <v>44</v>
      </c>
      <c r="J9" s="4">
        <v>2672</v>
      </c>
      <c r="K9" s="4">
        <v>17359</v>
      </c>
      <c r="L9" s="4">
        <v>1727</v>
      </c>
      <c r="M9" s="4">
        <v>121</v>
      </c>
      <c r="N9" s="4">
        <v>958</v>
      </c>
      <c r="O9" s="4">
        <v>6</v>
      </c>
      <c r="P9" s="4">
        <v>1908</v>
      </c>
      <c r="Q9" s="4">
        <f t="shared" ref="Q9:Q18" si="0">SUM(C9:P9)</f>
        <v>28128</v>
      </c>
      <c r="R9" s="4">
        <v>171</v>
      </c>
      <c r="S9" s="4">
        <v>449</v>
      </c>
      <c r="T9" s="4">
        <v>45442</v>
      </c>
      <c r="U9" s="4">
        <v>188910</v>
      </c>
    </row>
    <row r="10" spans="1:21" x14ac:dyDescent="0.2">
      <c r="B10" s="1">
        <v>2011</v>
      </c>
      <c r="C10" s="4">
        <v>706</v>
      </c>
      <c r="D10" s="4">
        <v>446</v>
      </c>
      <c r="E10" s="4">
        <v>35</v>
      </c>
      <c r="F10" s="4">
        <v>1896</v>
      </c>
      <c r="G10" s="4">
        <v>258</v>
      </c>
      <c r="H10" s="4">
        <v>42</v>
      </c>
      <c r="I10" s="4">
        <v>44</v>
      </c>
      <c r="J10" s="4">
        <v>2687</v>
      </c>
      <c r="K10" s="4">
        <v>17528</v>
      </c>
      <c r="L10" s="4">
        <v>1708</v>
      </c>
      <c r="M10" s="4">
        <v>131</v>
      </c>
      <c r="N10" s="4">
        <v>965</v>
      </c>
      <c r="O10" s="4">
        <v>4</v>
      </c>
      <c r="P10" s="4">
        <v>1875</v>
      </c>
      <c r="Q10" s="4">
        <f t="shared" si="0"/>
        <v>28325</v>
      </c>
      <c r="R10" s="4">
        <v>162</v>
      </c>
      <c r="S10" s="4">
        <v>445</v>
      </c>
      <c r="T10" s="4">
        <v>45485</v>
      </c>
      <c r="U10" s="4">
        <v>188986</v>
      </c>
    </row>
    <row r="11" spans="1:21" x14ac:dyDescent="0.2">
      <c r="B11" s="1">
        <v>2012</v>
      </c>
      <c r="C11" s="4">
        <v>702</v>
      </c>
      <c r="D11" s="4">
        <v>437</v>
      </c>
      <c r="E11" s="4">
        <v>36</v>
      </c>
      <c r="F11" s="4">
        <v>1904</v>
      </c>
      <c r="G11" s="4">
        <v>267</v>
      </c>
      <c r="H11" s="4">
        <v>44</v>
      </c>
      <c r="I11" s="4">
        <v>49</v>
      </c>
      <c r="J11" s="4">
        <v>2760</v>
      </c>
      <c r="K11" s="4">
        <v>17769</v>
      </c>
      <c r="L11" s="4">
        <v>1669</v>
      </c>
      <c r="M11" s="4">
        <v>133</v>
      </c>
      <c r="N11" s="4">
        <v>994</v>
      </c>
      <c r="O11" s="4">
        <v>6</v>
      </c>
      <c r="P11" s="4">
        <v>1867</v>
      </c>
      <c r="Q11" s="4">
        <f t="shared" si="0"/>
        <v>28637</v>
      </c>
      <c r="R11" s="4">
        <v>160</v>
      </c>
      <c r="S11" s="4">
        <v>432</v>
      </c>
      <c r="T11" s="4">
        <v>45937</v>
      </c>
      <c r="U11" s="4">
        <v>191567</v>
      </c>
    </row>
    <row r="12" spans="1:21" x14ac:dyDescent="0.2">
      <c r="B12" s="1">
        <v>2013</v>
      </c>
      <c r="C12" s="4">
        <v>699</v>
      </c>
      <c r="D12" s="4">
        <v>436</v>
      </c>
      <c r="E12" s="4">
        <v>35</v>
      </c>
      <c r="F12" s="4">
        <v>1855</v>
      </c>
      <c r="G12" s="4">
        <v>248</v>
      </c>
      <c r="H12" s="4">
        <v>49</v>
      </c>
      <c r="I12" s="4">
        <v>44</v>
      </c>
      <c r="J12" s="4">
        <v>2808</v>
      </c>
      <c r="K12" s="4">
        <v>17244</v>
      </c>
      <c r="L12" s="4">
        <v>1639</v>
      </c>
      <c r="M12" s="4">
        <v>135</v>
      </c>
      <c r="N12" s="4">
        <v>893</v>
      </c>
      <c r="O12" s="4">
        <v>5</v>
      </c>
      <c r="P12" s="4">
        <v>1798</v>
      </c>
      <c r="Q12" s="4">
        <f t="shared" si="0"/>
        <v>27888</v>
      </c>
      <c r="R12" s="4">
        <v>151</v>
      </c>
      <c r="S12" s="4">
        <v>429</v>
      </c>
      <c r="T12" s="4">
        <v>45132</v>
      </c>
      <c r="U12" s="4">
        <v>186650</v>
      </c>
    </row>
    <row r="13" spans="1:21" x14ac:dyDescent="0.2">
      <c r="B13" s="1">
        <v>2014</v>
      </c>
      <c r="C13" s="4">
        <v>725</v>
      </c>
      <c r="D13" s="4">
        <v>448</v>
      </c>
      <c r="E13" s="4">
        <v>29</v>
      </c>
      <c r="F13" s="4">
        <v>1858</v>
      </c>
      <c r="G13" s="4">
        <v>266</v>
      </c>
      <c r="H13" s="4">
        <v>48</v>
      </c>
      <c r="I13" s="4">
        <v>44</v>
      </c>
      <c r="J13" s="4">
        <v>2824</v>
      </c>
      <c r="K13" s="4">
        <v>17438</v>
      </c>
      <c r="L13" s="4">
        <v>1739</v>
      </c>
      <c r="M13" s="4">
        <v>140</v>
      </c>
      <c r="N13" s="4">
        <v>893</v>
      </c>
      <c r="O13" s="4">
        <v>5</v>
      </c>
      <c r="P13" s="4">
        <v>1813</v>
      </c>
      <c r="Q13" s="4">
        <f t="shared" si="0"/>
        <v>28270</v>
      </c>
      <c r="R13" s="4">
        <v>163</v>
      </c>
      <c r="S13" s="4">
        <v>443</v>
      </c>
      <c r="T13" s="4">
        <v>46004</v>
      </c>
      <c r="U13" s="4">
        <v>189282</v>
      </c>
    </row>
    <row r="14" spans="1:21" x14ac:dyDescent="0.2">
      <c r="B14" s="1">
        <v>2015</v>
      </c>
      <c r="C14" s="4">
        <v>815</v>
      </c>
      <c r="D14" s="4">
        <v>505</v>
      </c>
      <c r="E14" s="4">
        <v>36</v>
      </c>
      <c r="F14" s="4">
        <v>2068</v>
      </c>
      <c r="G14" s="4">
        <v>318</v>
      </c>
      <c r="H14" s="4">
        <v>50</v>
      </c>
      <c r="I14" s="4">
        <v>54</v>
      </c>
      <c r="J14" s="4">
        <v>3127</v>
      </c>
      <c r="K14" s="4">
        <v>18990</v>
      </c>
      <c r="L14" s="4">
        <v>2033</v>
      </c>
      <c r="M14" s="4">
        <v>139</v>
      </c>
      <c r="N14" s="4">
        <v>1014</v>
      </c>
      <c r="O14" s="4">
        <v>5</v>
      </c>
      <c r="P14" s="4">
        <v>1985</v>
      </c>
      <c r="Q14" s="4">
        <f t="shared" si="0"/>
        <v>31139</v>
      </c>
      <c r="R14" s="4">
        <v>171</v>
      </c>
      <c r="S14" s="4">
        <v>492</v>
      </c>
      <c r="T14" s="4">
        <v>50497</v>
      </c>
      <c r="U14" s="4">
        <v>203442</v>
      </c>
    </row>
    <row r="15" spans="1:21" x14ac:dyDescent="0.2">
      <c r="B15" s="1">
        <v>2016</v>
      </c>
      <c r="C15" s="4">
        <v>819</v>
      </c>
      <c r="D15" s="4">
        <v>493</v>
      </c>
      <c r="E15" s="4">
        <v>34</v>
      </c>
      <c r="F15" s="4">
        <v>2078</v>
      </c>
      <c r="G15" s="4">
        <v>317</v>
      </c>
      <c r="H15" s="4">
        <v>60</v>
      </c>
      <c r="I15" s="4">
        <v>53</v>
      </c>
      <c r="J15" s="4">
        <v>3072</v>
      </c>
      <c r="K15" s="4">
        <v>18189</v>
      </c>
      <c r="L15" s="4">
        <v>2137</v>
      </c>
      <c r="M15" s="4">
        <v>146</v>
      </c>
      <c r="N15" s="4">
        <v>943</v>
      </c>
      <c r="O15" s="4">
        <v>4</v>
      </c>
      <c r="P15" s="4">
        <v>1916</v>
      </c>
      <c r="Q15" s="4">
        <f t="shared" si="0"/>
        <v>30261</v>
      </c>
      <c r="R15" s="4">
        <v>164</v>
      </c>
      <c r="S15" s="4">
        <v>458</v>
      </c>
      <c r="T15" s="4">
        <v>49612</v>
      </c>
      <c r="U15" s="4">
        <v>194991</v>
      </c>
    </row>
    <row r="16" spans="1:21" x14ac:dyDescent="0.2">
      <c r="B16" s="1">
        <v>2017</v>
      </c>
      <c r="C16" s="4">
        <v>799</v>
      </c>
      <c r="D16" s="4">
        <v>468</v>
      </c>
      <c r="E16" s="4">
        <v>32</v>
      </c>
      <c r="F16" s="4">
        <v>2063</v>
      </c>
      <c r="G16" s="4">
        <v>324</v>
      </c>
      <c r="H16" s="4">
        <v>50</v>
      </c>
      <c r="I16" s="4">
        <v>56</v>
      </c>
      <c r="J16" s="4">
        <v>3021</v>
      </c>
      <c r="K16" s="4">
        <v>19168</v>
      </c>
      <c r="L16" s="4">
        <v>1972</v>
      </c>
      <c r="M16" s="4">
        <v>132</v>
      </c>
      <c r="N16" s="4">
        <v>979</v>
      </c>
      <c r="O16" s="4">
        <v>3</v>
      </c>
      <c r="P16" s="4">
        <v>1963</v>
      </c>
      <c r="Q16" s="4">
        <f t="shared" si="0"/>
        <v>31030</v>
      </c>
      <c r="R16" s="4">
        <v>160</v>
      </c>
      <c r="S16" s="4">
        <v>469</v>
      </c>
      <c r="T16" s="4">
        <v>49777</v>
      </c>
      <c r="U16" s="4">
        <v>201722</v>
      </c>
    </row>
    <row r="17" spans="2:21" x14ac:dyDescent="0.2">
      <c r="B17" s="1">
        <v>2018</v>
      </c>
      <c r="C17" s="4">
        <v>845</v>
      </c>
      <c r="D17" s="4">
        <v>473</v>
      </c>
      <c r="E17" s="4">
        <v>28</v>
      </c>
      <c r="F17" s="4">
        <v>2166</v>
      </c>
      <c r="G17" s="4">
        <v>351</v>
      </c>
      <c r="H17" s="4">
        <v>50</v>
      </c>
      <c r="I17" s="4">
        <v>57</v>
      </c>
      <c r="J17" s="4">
        <v>3033</v>
      </c>
      <c r="K17" s="4">
        <v>17906</v>
      </c>
      <c r="L17" s="4">
        <v>2237</v>
      </c>
      <c r="M17" s="4">
        <v>142</v>
      </c>
      <c r="N17" s="4">
        <v>1093</v>
      </c>
      <c r="O17" s="4">
        <v>3</v>
      </c>
      <c r="P17" s="4">
        <v>1960</v>
      </c>
      <c r="Q17" s="4">
        <f t="shared" si="0"/>
        <v>30344</v>
      </c>
      <c r="R17" s="4">
        <v>167</v>
      </c>
      <c r="S17" s="4">
        <v>478</v>
      </c>
      <c r="T17" s="4">
        <v>49095</v>
      </c>
      <c r="U17" s="4">
        <v>189774</v>
      </c>
    </row>
    <row r="18" spans="2:21" x14ac:dyDescent="0.2">
      <c r="B18" s="1">
        <v>2019</v>
      </c>
      <c r="C18">
        <v>968</v>
      </c>
      <c r="D18">
        <v>536</v>
      </c>
      <c r="E18">
        <v>28</v>
      </c>
      <c r="F18">
        <v>2516</v>
      </c>
      <c r="G18">
        <v>393</v>
      </c>
      <c r="H18">
        <v>59</v>
      </c>
      <c r="I18">
        <v>55</v>
      </c>
      <c r="J18">
        <v>3375</v>
      </c>
      <c r="K18">
        <v>19374</v>
      </c>
      <c r="L18">
        <v>2520</v>
      </c>
      <c r="M18">
        <v>146</v>
      </c>
      <c r="N18">
        <v>1214</v>
      </c>
      <c r="O18">
        <v>5</v>
      </c>
      <c r="P18">
        <v>2133</v>
      </c>
      <c r="Q18" s="4">
        <f t="shared" si="0"/>
        <v>33322</v>
      </c>
      <c r="R18">
        <v>178</v>
      </c>
      <c r="S18">
        <v>547</v>
      </c>
      <c r="T18">
        <v>54151</v>
      </c>
      <c r="U18">
        <v>206230</v>
      </c>
    </row>
    <row r="19" spans="2:21" x14ac:dyDescent="0.2">
      <c r="B19" s="1">
        <v>2020</v>
      </c>
      <c r="C19">
        <v>1011</v>
      </c>
      <c r="D19">
        <v>571</v>
      </c>
      <c r="E19">
        <v>33</v>
      </c>
      <c r="F19">
        <v>2607</v>
      </c>
      <c r="G19">
        <v>422</v>
      </c>
      <c r="H19">
        <v>59</v>
      </c>
      <c r="I19">
        <v>60</v>
      </c>
      <c r="J19">
        <v>3500</v>
      </c>
      <c r="K19">
        <v>19735</v>
      </c>
      <c r="L19">
        <v>2756</v>
      </c>
      <c r="M19">
        <v>156</v>
      </c>
      <c r="N19">
        <v>1249</v>
      </c>
      <c r="O19">
        <v>5</v>
      </c>
      <c r="P19">
        <v>2234</v>
      </c>
      <c r="Q19">
        <v>34398</v>
      </c>
      <c r="R19">
        <v>196</v>
      </c>
      <c r="S19">
        <v>567</v>
      </c>
      <c r="T19">
        <v>55912</v>
      </c>
      <c r="U19">
        <v>210247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30" sqref="C30"/>
    </sheetView>
  </sheetViews>
  <sheetFormatPr baseColWidth="10" defaultColWidth="11.42578125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67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3" t="s">
        <v>18</v>
      </c>
      <c r="S5" s="3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800</v>
      </c>
      <c r="D6" s="4">
        <v>577</v>
      </c>
      <c r="E6" s="4">
        <v>85</v>
      </c>
      <c r="F6" s="4">
        <v>2678</v>
      </c>
      <c r="G6" s="4">
        <v>531</v>
      </c>
      <c r="H6" s="4">
        <v>132</v>
      </c>
      <c r="I6" s="4">
        <v>121</v>
      </c>
      <c r="J6" s="4">
        <v>4240</v>
      </c>
      <c r="K6" s="4">
        <v>25038</v>
      </c>
      <c r="L6" s="4">
        <v>2183</v>
      </c>
      <c r="M6" s="4">
        <v>256</v>
      </c>
      <c r="N6" s="4">
        <v>821</v>
      </c>
      <c r="O6" s="4">
        <v>14</v>
      </c>
      <c r="P6" s="4">
        <v>3427</v>
      </c>
      <c r="Q6" s="4">
        <v>40903</v>
      </c>
      <c r="R6" s="4">
        <v>518</v>
      </c>
      <c r="S6" s="4">
        <v>634</v>
      </c>
      <c r="T6" s="4">
        <v>66221</v>
      </c>
      <c r="U6" s="4">
        <v>330983</v>
      </c>
    </row>
    <row r="7" spans="1:21" x14ac:dyDescent="0.2">
      <c r="B7" s="1">
        <v>2001</v>
      </c>
      <c r="C7" s="4">
        <v>770</v>
      </c>
      <c r="D7" s="4">
        <v>580</v>
      </c>
      <c r="E7" s="4">
        <v>76</v>
      </c>
      <c r="F7" s="4">
        <v>2573</v>
      </c>
      <c r="G7" s="4">
        <v>486</v>
      </c>
      <c r="H7" s="4">
        <v>112</v>
      </c>
      <c r="I7" s="4">
        <v>105</v>
      </c>
      <c r="J7" s="4">
        <v>3950</v>
      </c>
      <c r="K7" s="4">
        <v>22294</v>
      </c>
      <c r="L7" s="4">
        <v>2108</v>
      </c>
      <c r="M7" s="4">
        <v>228</v>
      </c>
      <c r="N7" s="4">
        <v>796</v>
      </c>
      <c r="O7" s="4">
        <v>11</v>
      </c>
      <c r="P7" s="4">
        <v>3178</v>
      </c>
      <c r="Q7" s="4">
        <v>37267</v>
      </c>
      <c r="R7" s="4">
        <v>453</v>
      </c>
      <c r="S7" s="4">
        <v>583</v>
      </c>
      <c r="T7" s="4">
        <v>61745</v>
      </c>
      <c r="U7" s="4">
        <v>304361</v>
      </c>
    </row>
    <row r="8" spans="1:21" x14ac:dyDescent="0.2">
      <c r="B8" s="1">
        <v>2002</v>
      </c>
      <c r="C8" s="4">
        <v>807</v>
      </c>
      <c r="D8" s="4">
        <v>602</v>
      </c>
      <c r="E8" s="4">
        <v>64</v>
      </c>
      <c r="F8" s="4">
        <v>2802</v>
      </c>
      <c r="G8" s="4">
        <v>480</v>
      </c>
      <c r="H8" s="4">
        <v>101</v>
      </c>
      <c r="I8" s="4">
        <v>109</v>
      </c>
      <c r="J8" s="4">
        <v>4338</v>
      </c>
      <c r="K8" s="4">
        <v>22581</v>
      </c>
      <c r="L8" s="4">
        <v>2196</v>
      </c>
      <c r="M8" s="4">
        <v>243</v>
      </c>
      <c r="N8" s="4">
        <v>819</v>
      </c>
      <c r="O8" s="4">
        <v>12</v>
      </c>
      <c r="P8" s="4">
        <v>3494</v>
      </c>
      <c r="Q8" s="4">
        <v>38648</v>
      </c>
      <c r="R8" s="4">
        <v>446</v>
      </c>
      <c r="S8" s="4">
        <v>606</v>
      </c>
      <c r="T8" s="4">
        <v>64285</v>
      </c>
      <c r="U8" s="4">
        <v>311123</v>
      </c>
    </row>
    <row r="9" spans="1:21" x14ac:dyDescent="0.2">
      <c r="B9" s="1">
        <v>2003</v>
      </c>
      <c r="C9" s="4">
        <v>903</v>
      </c>
      <c r="D9" s="4">
        <v>680</v>
      </c>
      <c r="E9" s="4">
        <v>70</v>
      </c>
      <c r="F9" s="4">
        <v>3211</v>
      </c>
      <c r="G9" s="4">
        <v>526</v>
      </c>
      <c r="H9" s="4">
        <v>115</v>
      </c>
      <c r="I9" s="4">
        <v>120</v>
      </c>
      <c r="J9" s="4">
        <v>4905</v>
      </c>
      <c r="K9" s="4">
        <v>24645</v>
      </c>
      <c r="L9" s="4">
        <v>2596</v>
      </c>
      <c r="M9" s="4">
        <v>252</v>
      </c>
      <c r="N9" s="4">
        <v>1008</v>
      </c>
      <c r="O9" s="4">
        <v>13</v>
      </c>
      <c r="P9" s="4">
        <v>3881</v>
      </c>
      <c r="Q9" s="4">
        <v>42925</v>
      </c>
      <c r="R9" s="4">
        <v>475</v>
      </c>
      <c r="S9" s="4">
        <v>665</v>
      </c>
      <c r="T9" s="4">
        <v>71503</v>
      </c>
      <c r="U9" s="4">
        <v>338529</v>
      </c>
    </row>
    <row r="10" spans="1:21" x14ac:dyDescent="0.2">
      <c r="B10" s="1">
        <v>2004</v>
      </c>
      <c r="C10" s="4">
        <v>938</v>
      </c>
      <c r="D10" s="4">
        <v>704</v>
      </c>
      <c r="E10" s="4">
        <v>75</v>
      </c>
      <c r="F10" s="4">
        <v>3394</v>
      </c>
      <c r="G10" s="4">
        <v>554</v>
      </c>
      <c r="H10" s="4">
        <v>108</v>
      </c>
      <c r="I10" s="4">
        <v>125</v>
      </c>
      <c r="J10" s="4">
        <v>5133</v>
      </c>
      <c r="K10" s="4">
        <v>25241</v>
      </c>
      <c r="L10" s="4">
        <v>2698</v>
      </c>
      <c r="M10" s="4">
        <v>267</v>
      </c>
      <c r="N10" s="4">
        <v>1085</v>
      </c>
      <c r="O10" s="4">
        <v>13</v>
      </c>
      <c r="P10" s="4">
        <v>4048</v>
      </c>
      <c r="Q10" s="4">
        <v>44383</v>
      </c>
      <c r="R10" s="4">
        <v>480</v>
      </c>
      <c r="S10" s="4">
        <v>695</v>
      </c>
      <c r="T10" s="4">
        <v>74339</v>
      </c>
      <c r="U10" s="4">
        <v>342669</v>
      </c>
    </row>
    <row r="11" spans="1:21" x14ac:dyDescent="0.2">
      <c r="B11" s="1">
        <v>2005</v>
      </c>
      <c r="C11" s="4">
        <v>1462</v>
      </c>
      <c r="D11" s="4">
        <v>1084</v>
      </c>
      <c r="E11" s="4">
        <v>95</v>
      </c>
      <c r="F11" s="4">
        <v>4394</v>
      </c>
      <c r="G11" s="4">
        <v>773</v>
      </c>
      <c r="H11" s="4">
        <v>153</v>
      </c>
      <c r="I11" s="4">
        <v>169</v>
      </c>
      <c r="J11" s="4">
        <v>6794</v>
      </c>
      <c r="K11" s="4">
        <v>35671</v>
      </c>
      <c r="L11" s="4">
        <v>3642</v>
      </c>
      <c r="M11" s="4">
        <v>337</v>
      </c>
      <c r="N11" s="4">
        <v>1807</v>
      </c>
      <c r="O11" s="4">
        <v>15</v>
      </c>
      <c r="P11" s="4">
        <v>5080</v>
      </c>
      <c r="Q11" s="4">
        <v>61476</v>
      </c>
      <c r="R11" s="4">
        <v>534</v>
      </c>
      <c r="S11" s="4">
        <v>986</v>
      </c>
      <c r="T11" s="4">
        <v>101227</v>
      </c>
      <c r="U11" s="4">
        <v>455469</v>
      </c>
    </row>
    <row r="12" spans="1:21" x14ac:dyDescent="0.2">
      <c r="B12" s="1">
        <v>2006</v>
      </c>
      <c r="C12" s="4">
        <v>1544</v>
      </c>
      <c r="D12" s="4">
        <v>1101</v>
      </c>
      <c r="E12" s="4">
        <v>92</v>
      </c>
      <c r="F12" s="4">
        <v>4597</v>
      </c>
      <c r="G12" s="4">
        <v>831</v>
      </c>
      <c r="H12" s="4">
        <v>146</v>
      </c>
      <c r="I12" s="4">
        <v>167</v>
      </c>
      <c r="J12" s="4">
        <v>6920</v>
      </c>
      <c r="K12" s="4">
        <v>37879</v>
      </c>
      <c r="L12" s="4">
        <v>3831</v>
      </c>
      <c r="M12" s="4">
        <v>349</v>
      </c>
      <c r="N12" s="4">
        <v>1793</v>
      </c>
      <c r="O12" s="4">
        <v>14</v>
      </c>
      <c r="P12" s="4">
        <v>5153</v>
      </c>
      <c r="Q12" s="4">
        <v>64417</v>
      </c>
      <c r="R12" s="4">
        <v>516</v>
      </c>
      <c r="S12" s="4">
        <v>1016</v>
      </c>
      <c r="T12" s="4">
        <v>105271</v>
      </c>
      <c r="U12" s="4">
        <v>472694</v>
      </c>
    </row>
    <row r="13" spans="1:21" x14ac:dyDescent="0.2">
      <c r="B13" s="1">
        <v>2007</v>
      </c>
      <c r="C13" s="4">
        <v>1626</v>
      </c>
      <c r="D13" s="4">
        <v>1146</v>
      </c>
      <c r="E13" s="4">
        <v>97</v>
      </c>
      <c r="F13" s="4">
        <v>4502</v>
      </c>
      <c r="G13" s="4">
        <v>875</v>
      </c>
      <c r="H13" s="4">
        <v>146</v>
      </c>
      <c r="I13" s="4">
        <v>175</v>
      </c>
      <c r="J13" s="4">
        <v>6823</v>
      </c>
      <c r="K13" s="4">
        <v>38913</v>
      </c>
      <c r="L13" s="4">
        <v>3972</v>
      </c>
      <c r="M13" s="4">
        <v>365</v>
      </c>
      <c r="N13" s="4">
        <v>1845</v>
      </c>
      <c r="O13" s="4">
        <v>16</v>
      </c>
      <c r="P13" s="4">
        <v>5116</v>
      </c>
      <c r="Q13" s="4">
        <v>65617</v>
      </c>
      <c r="R13" s="4">
        <v>560</v>
      </c>
      <c r="S13" s="4">
        <v>1083</v>
      </c>
      <c r="T13" s="4">
        <v>107347</v>
      </c>
      <c r="U13" s="4">
        <v>477760</v>
      </c>
    </row>
    <row r="14" spans="1:21" x14ac:dyDescent="0.2">
      <c r="B14" s="1">
        <v>2008</v>
      </c>
      <c r="C14" s="4">
        <v>1731</v>
      </c>
      <c r="D14" s="4">
        <v>1200</v>
      </c>
      <c r="E14" s="4">
        <v>107</v>
      </c>
      <c r="F14" s="4">
        <v>4743</v>
      </c>
      <c r="G14" s="4">
        <v>914</v>
      </c>
      <c r="H14" s="4">
        <v>157</v>
      </c>
      <c r="I14" s="4">
        <v>195</v>
      </c>
      <c r="J14" s="4">
        <v>6934</v>
      </c>
      <c r="K14" s="4">
        <v>40228</v>
      </c>
      <c r="L14" s="4">
        <v>4186</v>
      </c>
      <c r="M14" s="4">
        <v>377</v>
      </c>
      <c r="N14" s="4">
        <v>1970</v>
      </c>
      <c r="O14" s="4">
        <v>16</v>
      </c>
      <c r="P14" s="4">
        <v>5170</v>
      </c>
      <c r="Q14" s="4">
        <v>67928</v>
      </c>
      <c r="R14" s="4">
        <v>583</v>
      </c>
      <c r="S14" s="4">
        <v>1125</v>
      </c>
      <c r="T14" s="4">
        <v>110848</v>
      </c>
      <c r="U14" s="4">
        <v>490130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2" x14ac:dyDescent="0.2">
      <c r="B17" s="1">
        <v>2009</v>
      </c>
      <c r="C17" s="4">
        <v>1641</v>
      </c>
      <c r="D17" s="4">
        <v>1123</v>
      </c>
      <c r="E17" s="4">
        <v>95</v>
      </c>
      <c r="F17" s="4">
        <v>4278</v>
      </c>
      <c r="G17" s="4">
        <v>847</v>
      </c>
      <c r="H17" s="4">
        <v>163</v>
      </c>
      <c r="I17" s="4">
        <v>191</v>
      </c>
      <c r="J17" s="4">
        <v>6289</v>
      </c>
      <c r="K17" s="4">
        <v>38672</v>
      </c>
      <c r="L17" s="4">
        <v>3897</v>
      </c>
      <c r="M17" s="4">
        <v>387</v>
      </c>
      <c r="N17" s="4">
        <v>1925</v>
      </c>
      <c r="O17" s="4">
        <v>16</v>
      </c>
      <c r="P17" s="4">
        <v>4826</v>
      </c>
      <c r="Q17" s="4">
        <f t="shared" ref="Q17:Q27" si="0">SUM(C17:P17)</f>
        <v>64350</v>
      </c>
      <c r="R17" s="4">
        <v>555</v>
      </c>
      <c r="S17" s="4">
        <v>1093</v>
      </c>
      <c r="T17" s="4">
        <v>104623</v>
      </c>
      <c r="U17" s="4">
        <v>462808</v>
      </c>
    </row>
    <row r="18" spans="2:22" x14ac:dyDescent="0.2">
      <c r="B18" s="1">
        <v>2010</v>
      </c>
      <c r="C18" s="4">
        <v>1666</v>
      </c>
      <c r="D18" s="4">
        <v>1155</v>
      </c>
      <c r="E18" s="4">
        <v>100</v>
      </c>
      <c r="F18" s="4">
        <v>4075</v>
      </c>
      <c r="G18" s="4">
        <v>836</v>
      </c>
      <c r="H18" s="4">
        <v>156</v>
      </c>
      <c r="I18" s="4">
        <v>182</v>
      </c>
      <c r="J18" s="4">
        <v>5933</v>
      </c>
      <c r="K18" s="4">
        <v>37950</v>
      </c>
      <c r="L18" s="4">
        <v>3861</v>
      </c>
      <c r="M18" s="4">
        <v>365</v>
      </c>
      <c r="N18" s="4">
        <v>1961</v>
      </c>
      <c r="O18" s="4">
        <v>18</v>
      </c>
      <c r="P18" s="4">
        <v>4560</v>
      </c>
      <c r="Q18" s="4">
        <f t="shared" si="0"/>
        <v>62818</v>
      </c>
      <c r="R18" s="4">
        <v>552</v>
      </c>
      <c r="S18" s="4">
        <v>1099</v>
      </c>
      <c r="T18" s="4">
        <v>102626</v>
      </c>
      <c r="U18" s="4">
        <v>455184</v>
      </c>
    </row>
    <row r="19" spans="2:22" x14ac:dyDescent="0.2">
      <c r="B19" s="1">
        <v>2011</v>
      </c>
      <c r="C19" s="4">
        <v>1723</v>
      </c>
      <c r="D19" s="4">
        <v>1146</v>
      </c>
      <c r="E19" s="4">
        <v>93</v>
      </c>
      <c r="F19" s="4">
        <v>4098</v>
      </c>
      <c r="G19" s="4">
        <v>836</v>
      </c>
      <c r="H19" s="4">
        <v>158</v>
      </c>
      <c r="I19" s="4">
        <v>171</v>
      </c>
      <c r="J19" s="4">
        <v>5898</v>
      </c>
      <c r="K19" s="4">
        <v>38053</v>
      </c>
      <c r="L19" s="4">
        <v>3887</v>
      </c>
      <c r="M19" s="4">
        <v>377</v>
      </c>
      <c r="N19" s="4">
        <v>1994</v>
      </c>
      <c r="O19" s="4">
        <v>15</v>
      </c>
      <c r="P19" s="4">
        <v>4481</v>
      </c>
      <c r="Q19" s="4">
        <f t="shared" si="0"/>
        <v>62930</v>
      </c>
      <c r="R19" s="4">
        <v>547</v>
      </c>
      <c r="S19" s="4">
        <v>1095</v>
      </c>
      <c r="T19" s="4">
        <v>102577</v>
      </c>
      <c r="U19" s="4">
        <v>453323</v>
      </c>
    </row>
    <row r="20" spans="2:22" x14ac:dyDescent="0.2">
      <c r="B20" s="1">
        <v>2012</v>
      </c>
      <c r="C20" s="4">
        <v>1758</v>
      </c>
      <c r="D20" s="4">
        <v>1110</v>
      </c>
      <c r="E20" s="4">
        <v>100</v>
      </c>
      <c r="F20" s="4">
        <v>4082</v>
      </c>
      <c r="G20" s="4">
        <v>844</v>
      </c>
      <c r="H20" s="4">
        <v>158</v>
      </c>
      <c r="I20" s="4">
        <v>178</v>
      </c>
      <c r="J20" s="4">
        <v>5853</v>
      </c>
      <c r="K20" s="4">
        <v>38215</v>
      </c>
      <c r="L20" s="4">
        <v>3827</v>
      </c>
      <c r="M20" s="4">
        <v>391</v>
      </c>
      <c r="N20" s="4">
        <v>2040</v>
      </c>
      <c r="O20" s="4">
        <v>16</v>
      </c>
      <c r="P20" s="4">
        <v>4407</v>
      </c>
      <c r="Q20" s="4">
        <f t="shared" si="0"/>
        <v>62979</v>
      </c>
      <c r="R20" s="4">
        <v>545</v>
      </c>
      <c r="S20" s="4">
        <v>1070</v>
      </c>
      <c r="T20" s="4">
        <v>102413</v>
      </c>
      <c r="U20" s="4">
        <v>453691</v>
      </c>
    </row>
    <row r="21" spans="2:22" x14ac:dyDescent="0.2">
      <c r="B21" s="1">
        <v>2013</v>
      </c>
      <c r="C21" s="4">
        <v>1761</v>
      </c>
      <c r="D21" s="4">
        <v>1158</v>
      </c>
      <c r="E21" s="4">
        <v>102</v>
      </c>
      <c r="F21" s="4">
        <v>4072</v>
      </c>
      <c r="G21" s="4">
        <v>834</v>
      </c>
      <c r="H21" s="4">
        <v>160</v>
      </c>
      <c r="I21" s="4">
        <v>180</v>
      </c>
      <c r="J21" s="4">
        <v>5943</v>
      </c>
      <c r="K21" s="4">
        <v>37685</v>
      </c>
      <c r="L21" s="4">
        <v>3938</v>
      </c>
      <c r="M21" s="4">
        <v>399</v>
      </c>
      <c r="N21" s="4">
        <v>1885</v>
      </c>
      <c r="O21" s="4">
        <v>14</v>
      </c>
      <c r="P21" s="4">
        <v>4373</v>
      </c>
      <c r="Q21" s="4">
        <f t="shared" si="0"/>
        <v>62504</v>
      </c>
      <c r="R21" s="4">
        <v>542</v>
      </c>
      <c r="S21" s="4">
        <v>1073</v>
      </c>
      <c r="T21" s="4">
        <v>102509</v>
      </c>
      <c r="U21" s="4">
        <v>451982</v>
      </c>
    </row>
    <row r="22" spans="2:22" x14ac:dyDescent="0.2">
      <c r="B22" s="1">
        <v>2014</v>
      </c>
      <c r="C22" s="4">
        <v>1853</v>
      </c>
      <c r="D22" s="4">
        <v>1202</v>
      </c>
      <c r="E22" s="4">
        <v>99</v>
      </c>
      <c r="F22" s="4">
        <v>4174</v>
      </c>
      <c r="G22" s="4">
        <v>888</v>
      </c>
      <c r="H22" s="4">
        <v>163</v>
      </c>
      <c r="I22" s="4">
        <v>191</v>
      </c>
      <c r="J22" s="4">
        <v>6131</v>
      </c>
      <c r="K22" s="4">
        <v>38385</v>
      </c>
      <c r="L22" s="4">
        <v>4134</v>
      </c>
      <c r="M22" s="4">
        <v>409</v>
      </c>
      <c r="N22" s="4">
        <v>1940</v>
      </c>
      <c r="O22" s="4">
        <v>15</v>
      </c>
      <c r="P22" s="4">
        <v>4495</v>
      </c>
      <c r="Q22" s="4">
        <f t="shared" si="0"/>
        <v>64079</v>
      </c>
      <c r="R22" s="4">
        <v>555</v>
      </c>
      <c r="S22" s="4">
        <v>1111</v>
      </c>
      <c r="T22" s="4">
        <v>105428</v>
      </c>
      <c r="U22" s="4">
        <v>462879</v>
      </c>
    </row>
    <row r="23" spans="2:22" x14ac:dyDescent="0.2">
      <c r="B23" s="1">
        <v>2015</v>
      </c>
      <c r="C23" s="4">
        <v>1931</v>
      </c>
      <c r="D23" s="4">
        <v>1258</v>
      </c>
      <c r="E23" s="4">
        <v>106</v>
      </c>
      <c r="F23" s="4">
        <v>4326</v>
      </c>
      <c r="G23" s="4">
        <v>924</v>
      </c>
      <c r="H23" s="4">
        <v>172</v>
      </c>
      <c r="I23" s="4">
        <v>191</v>
      </c>
      <c r="J23" s="4">
        <v>6414</v>
      </c>
      <c r="K23" s="4">
        <v>39670</v>
      </c>
      <c r="L23" s="4">
        <v>4466</v>
      </c>
      <c r="M23" s="4">
        <v>425</v>
      </c>
      <c r="N23" s="4">
        <v>2074</v>
      </c>
      <c r="O23" s="4">
        <v>16</v>
      </c>
      <c r="P23" s="4">
        <v>4581</v>
      </c>
      <c r="Q23" s="4">
        <f t="shared" si="0"/>
        <v>66554</v>
      </c>
      <c r="R23" s="4">
        <v>574</v>
      </c>
      <c r="S23" s="4">
        <v>1151</v>
      </c>
      <c r="T23" s="4">
        <v>109523</v>
      </c>
      <c r="U23" s="4">
        <v>475276</v>
      </c>
    </row>
    <row r="24" spans="2:22" x14ac:dyDescent="0.2">
      <c r="B24" s="1">
        <v>2016</v>
      </c>
      <c r="C24" s="4">
        <v>1992</v>
      </c>
      <c r="D24" s="4">
        <v>1284</v>
      </c>
      <c r="E24" s="4">
        <v>113</v>
      </c>
      <c r="F24" s="4">
        <v>4464</v>
      </c>
      <c r="G24" s="4">
        <v>989</v>
      </c>
      <c r="H24" s="4">
        <v>202</v>
      </c>
      <c r="I24" s="4">
        <v>215</v>
      </c>
      <c r="J24" s="4">
        <v>6538</v>
      </c>
      <c r="K24" s="4">
        <v>39608</v>
      </c>
      <c r="L24" s="4">
        <v>4669</v>
      </c>
      <c r="M24" s="4">
        <v>456</v>
      </c>
      <c r="N24" s="4">
        <v>2037</v>
      </c>
      <c r="O24" s="4">
        <v>16</v>
      </c>
      <c r="P24" s="4">
        <v>4670</v>
      </c>
      <c r="Q24" s="4">
        <f t="shared" si="0"/>
        <v>67253</v>
      </c>
      <c r="R24" s="4">
        <v>593</v>
      </c>
      <c r="S24" s="4">
        <v>1156</v>
      </c>
      <c r="T24" s="4">
        <v>111237</v>
      </c>
      <c r="U24" s="4">
        <v>480164</v>
      </c>
    </row>
    <row r="25" spans="2:22" x14ac:dyDescent="0.2">
      <c r="B25" s="1">
        <v>2017</v>
      </c>
      <c r="C25" s="4">
        <v>1980</v>
      </c>
      <c r="D25" s="4">
        <v>1217</v>
      </c>
      <c r="E25" s="4">
        <v>102</v>
      </c>
      <c r="F25" s="4">
        <v>4493</v>
      </c>
      <c r="G25" s="4">
        <v>984</v>
      </c>
      <c r="H25" s="4">
        <v>194</v>
      </c>
      <c r="I25" s="4">
        <v>207</v>
      </c>
      <c r="J25" s="4">
        <v>6568</v>
      </c>
      <c r="K25" s="4">
        <v>40785</v>
      </c>
      <c r="L25" s="4">
        <v>4632</v>
      </c>
      <c r="M25" s="4">
        <v>441</v>
      </c>
      <c r="N25" s="4">
        <v>2116</v>
      </c>
      <c r="O25" s="4">
        <v>13</v>
      </c>
      <c r="P25" s="4">
        <v>4807</v>
      </c>
      <c r="Q25" s="4">
        <f t="shared" si="0"/>
        <v>68539</v>
      </c>
      <c r="R25" s="4">
        <v>587</v>
      </c>
      <c r="S25" s="4">
        <v>1179</v>
      </c>
      <c r="T25" s="4">
        <v>112146</v>
      </c>
      <c r="U25" s="4">
        <v>488441</v>
      </c>
    </row>
    <row r="26" spans="2:22" x14ac:dyDescent="0.2">
      <c r="B26" s="1">
        <v>2018</v>
      </c>
      <c r="C26" s="4">
        <v>2138</v>
      </c>
      <c r="D26" s="4">
        <v>1281</v>
      </c>
      <c r="E26" s="4">
        <v>107</v>
      </c>
      <c r="F26" s="4">
        <v>4801</v>
      </c>
      <c r="G26" s="4">
        <v>1057</v>
      </c>
      <c r="H26" s="4">
        <v>203</v>
      </c>
      <c r="I26" s="4">
        <v>209</v>
      </c>
      <c r="J26" s="4">
        <v>6781</v>
      </c>
      <c r="K26" s="4">
        <v>39909</v>
      </c>
      <c r="L26" s="4">
        <v>5134</v>
      </c>
      <c r="M26" s="4">
        <v>469</v>
      </c>
      <c r="N26" s="4">
        <v>2379</v>
      </c>
      <c r="O26" s="4">
        <v>14</v>
      </c>
      <c r="P26" s="4">
        <v>4974</v>
      </c>
      <c r="Q26" s="4">
        <f t="shared" si="0"/>
        <v>69456</v>
      </c>
      <c r="R26" s="4">
        <v>601</v>
      </c>
      <c r="S26" s="4">
        <v>1209</v>
      </c>
      <c r="T26" s="4">
        <v>113755</v>
      </c>
      <c r="U26" s="4">
        <v>482716</v>
      </c>
      <c r="V26" s="4"/>
    </row>
    <row r="27" spans="2:22" x14ac:dyDescent="0.2">
      <c r="B27" s="1">
        <v>2019</v>
      </c>
      <c r="C27" s="4">
        <v>2350</v>
      </c>
      <c r="D27" s="4">
        <v>1404</v>
      </c>
      <c r="E27" s="4">
        <v>118</v>
      </c>
      <c r="F27" s="4">
        <v>5426</v>
      </c>
      <c r="G27" s="4">
        <v>1147</v>
      </c>
      <c r="H27" s="4">
        <v>209</v>
      </c>
      <c r="I27" s="4">
        <v>207</v>
      </c>
      <c r="J27" s="4">
        <v>7386</v>
      </c>
      <c r="K27" s="4">
        <v>42652</v>
      </c>
      <c r="L27" s="4">
        <v>5683</v>
      </c>
      <c r="M27" s="4">
        <v>490</v>
      </c>
      <c r="N27" s="4">
        <v>2654</v>
      </c>
      <c r="O27" s="4">
        <v>21</v>
      </c>
      <c r="P27" s="4">
        <v>5203</v>
      </c>
      <c r="Q27" s="4">
        <f t="shared" si="0"/>
        <v>74950</v>
      </c>
      <c r="R27" s="4">
        <v>638</v>
      </c>
      <c r="S27" s="4">
        <v>1335</v>
      </c>
      <c r="T27" s="4">
        <v>122861</v>
      </c>
      <c r="U27" s="4">
        <v>515740</v>
      </c>
      <c r="V27" s="4"/>
    </row>
    <row r="28" spans="2:22" x14ac:dyDescent="0.2">
      <c r="B28" s="1">
        <v>2020</v>
      </c>
      <c r="C28" s="4">
        <v>2355</v>
      </c>
      <c r="D28" s="4">
        <v>1401</v>
      </c>
      <c r="E28" s="4">
        <v>114</v>
      </c>
      <c r="F28" s="4">
        <v>5417</v>
      </c>
      <c r="G28" s="4">
        <v>1142</v>
      </c>
      <c r="H28" s="4">
        <v>211</v>
      </c>
      <c r="I28" s="4">
        <v>217</v>
      </c>
      <c r="J28" s="4">
        <v>7299</v>
      </c>
      <c r="K28" s="4">
        <v>42254</v>
      </c>
      <c r="L28" s="4">
        <v>5843</v>
      </c>
      <c r="M28" s="4">
        <v>479</v>
      </c>
      <c r="N28" s="4">
        <v>2621</v>
      </c>
      <c r="O28" s="4">
        <v>17</v>
      </c>
      <c r="P28">
        <v>5349</v>
      </c>
      <c r="Q28" s="4">
        <v>74719</v>
      </c>
      <c r="R28" s="4">
        <v>644</v>
      </c>
      <c r="S28" s="4">
        <v>1313</v>
      </c>
      <c r="T28" s="4">
        <v>122396</v>
      </c>
      <c r="U28" s="4">
        <v>507213</v>
      </c>
      <c r="V28" s="4"/>
    </row>
    <row r="29" spans="2:22" x14ac:dyDescent="0.2">
      <c r="B29" s="1">
        <v>2021</v>
      </c>
      <c r="C29" s="4">
        <v>2436</v>
      </c>
      <c r="D29" s="4">
        <v>1474</v>
      </c>
      <c r="E29" s="4">
        <v>126</v>
      </c>
      <c r="F29" s="4">
        <v>5547</v>
      </c>
      <c r="G29" s="4">
        <v>1162</v>
      </c>
      <c r="H29" s="4">
        <v>225</v>
      </c>
      <c r="I29" s="4">
        <v>218</v>
      </c>
      <c r="J29" s="4">
        <v>7212</v>
      </c>
      <c r="K29" s="4">
        <v>43324</v>
      </c>
      <c r="L29" s="4">
        <v>6078</v>
      </c>
      <c r="M29" s="4">
        <v>464</v>
      </c>
      <c r="N29" s="4">
        <v>2689</v>
      </c>
      <c r="O29" s="4">
        <v>30</v>
      </c>
      <c r="P29" s="4">
        <v>5237</v>
      </c>
      <c r="Q29" s="4">
        <v>76222</v>
      </c>
      <c r="R29" s="4">
        <v>668</v>
      </c>
      <c r="S29" s="4">
        <v>1390</v>
      </c>
      <c r="T29" s="4">
        <v>125553</v>
      </c>
      <c r="U29" s="4">
        <v>515959</v>
      </c>
      <c r="V29" s="4"/>
    </row>
    <row r="30" spans="2:22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5" spans="3:22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x14ac:dyDescent="0.2">
      <c r="C43" s="4"/>
    </row>
    <row r="44" spans="3:22" x14ac:dyDescent="0.2">
      <c r="C44" s="4"/>
    </row>
  </sheetData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C29" sqref="C29"/>
    </sheetView>
  </sheetViews>
  <sheetFormatPr baseColWidth="10" defaultColWidth="11.42578125" defaultRowHeight="12.75" x14ac:dyDescent="0.2"/>
  <cols>
    <col min="1" max="1" width="34.140625" customWidth="1"/>
    <col min="257" max="257" width="34.140625" customWidth="1"/>
    <col min="513" max="513" width="34.140625" customWidth="1"/>
    <col min="769" max="769" width="34.140625" customWidth="1"/>
    <col min="1025" max="1025" width="34.140625" customWidth="1"/>
    <col min="1281" max="1281" width="34.140625" customWidth="1"/>
    <col min="1537" max="1537" width="34.140625" customWidth="1"/>
    <col min="1793" max="1793" width="34.140625" customWidth="1"/>
    <col min="2049" max="2049" width="34.140625" customWidth="1"/>
    <col min="2305" max="2305" width="34.140625" customWidth="1"/>
    <col min="2561" max="2561" width="34.140625" customWidth="1"/>
    <col min="2817" max="2817" width="34.140625" customWidth="1"/>
    <col min="3073" max="3073" width="34.140625" customWidth="1"/>
    <col min="3329" max="3329" width="34.140625" customWidth="1"/>
    <col min="3585" max="3585" width="34.140625" customWidth="1"/>
    <col min="3841" max="3841" width="34.140625" customWidth="1"/>
    <col min="4097" max="4097" width="34.140625" customWidth="1"/>
    <col min="4353" max="4353" width="34.140625" customWidth="1"/>
    <col min="4609" max="4609" width="34.140625" customWidth="1"/>
    <col min="4865" max="4865" width="34.140625" customWidth="1"/>
    <col min="5121" max="5121" width="34.140625" customWidth="1"/>
    <col min="5377" max="5377" width="34.140625" customWidth="1"/>
    <col min="5633" max="5633" width="34.140625" customWidth="1"/>
    <col min="5889" max="5889" width="34.140625" customWidth="1"/>
    <col min="6145" max="6145" width="34.140625" customWidth="1"/>
    <col min="6401" max="6401" width="34.140625" customWidth="1"/>
    <col min="6657" max="6657" width="34.140625" customWidth="1"/>
    <col min="6913" max="6913" width="34.140625" customWidth="1"/>
    <col min="7169" max="7169" width="34.140625" customWidth="1"/>
    <col min="7425" max="7425" width="34.140625" customWidth="1"/>
    <col min="7681" max="7681" width="34.140625" customWidth="1"/>
    <col min="7937" max="7937" width="34.140625" customWidth="1"/>
    <col min="8193" max="8193" width="34.140625" customWidth="1"/>
    <col min="8449" max="8449" width="34.140625" customWidth="1"/>
    <col min="8705" max="8705" width="34.140625" customWidth="1"/>
    <col min="8961" max="8961" width="34.140625" customWidth="1"/>
    <col min="9217" max="9217" width="34.140625" customWidth="1"/>
    <col min="9473" max="9473" width="34.140625" customWidth="1"/>
    <col min="9729" max="9729" width="34.140625" customWidth="1"/>
    <col min="9985" max="9985" width="34.140625" customWidth="1"/>
    <col min="10241" max="10241" width="34.140625" customWidth="1"/>
    <col min="10497" max="10497" width="34.140625" customWidth="1"/>
    <col min="10753" max="10753" width="34.140625" customWidth="1"/>
    <col min="11009" max="11009" width="34.140625" customWidth="1"/>
    <col min="11265" max="11265" width="34.140625" customWidth="1"/>
    <col min="11521" max="11521" width="34.140625" customWidth="1"/>
    <col min="11777" max="11777" width="34.140625" customWidth="1"/>
    <col min="12033" max="12033" width="34.140625" customWidth="1"/>
    <col min="12289" max="12289" width="34.140625" customWidth="1"/>
    <col min="12545" max="12545" width="34.140625" customWidth="1"/>
    <col min="12801" max="12801" width="34.140625" customWidth="1"/>
    <col min="13057" max="13057" width="34.140625" customWidth="1"/>
    <col min="13313" max="13313" width="34.140625" customWidth="1"/>
    <col min="13569" max="13569" width="34.140625" customWidth="1"/>
    <col min="13825" max="13825" width="34.140625" customWidth="1"/>
    <col min="14081" max="14081" width="34.140625" customWidth="1"/>
    <col min="14337" max="14337" width="34.140625" customWidth="1"/>
    <col min="14593" max="14593" width="34.140625" customWidth="1"/>
    <col min="14849" max="14849" width="34.140625" customWidth="1"/>
    <col min="15105" max="15105" width="34.140625" customWidth="1"/>
    <col min="15361" max="15361" width="34.140625" customWidth="1"/>
    <col min="15617" max="15617" width="34.140625" customWidth="1"/>
    <col min="15873" max="15873" width="34.140625" customWidth="1"/>
    <col min="16129" max="16129" width="34.140625" customWidth="1"/>
  </cols>
  <sheetData>
    <row r="1" spans="1:21" x14ac:dyDescent="0.2">
      <c r="A1" s="8" t="s">
        <v>67</v>
      </c>
      <c r="B1" s="1"/>
    </row>
    <row r="2" spans="1:21" x14ac:dyDescent="0.2">
      <c r="A2" s="6" t="s">
        <v>68</v>
      </c>
    </row>
    <row r="3" spans="1:21" ht="25.5" x14ac:dyDescent="0.2">
      <c r="A3" s="7" t="s">
        <v>40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t="s">
        <v>18</v>
      </c>
      <c r="S5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18">
        <f>'Establec. Servicios'!C6/'Nº Establ. TOTALES'!C6*100</f>
        <v>77.220077220077215</v>
      </c>
      <c r="D6" s="18">
        <f>'Establec. Servicios'!D6/'Nº Establ. TOTALES'!D6*100</f>
        <v>65.34541336353341</v>
      </c>
      <c r="E6" s="18">
        <f>'Establec. Servicios'!E6/'Nº Establ. TOTALES'!E6*100</f>
        <v>66.929133858267718</v>
      </c>
      <c r="F6" s="18">
        <f>'Establec. Servicios'!F6/'Nº Establ. TOTALES'!F6*100</f>
        <v>89.296432144048026</v>
      </c>
      <c r="G6" s="18">
        <f>'Establec. Servicios'!G6/'Nº Establ. TOTALES'!G6*100</f>
        <v>77.745241581259151</v>
      </c>
      <c r="H6" s="18">
        <f>'Establec. Servicios'!H6/'Nº Establ. TOTALES'!H6*100</f>
        <v>74.157303370786522</v>
      </c>
      <c r="I6" s="18">
        <f>'Establec. Servicios'!I6/'Nº Establ. TOTALES'!I6*100</f>
        <v>78.064516129032256</v>
      </c>
      <c r="J6" s="18">
        <f>'Establec. Servicios'!J6/'Nº Establ. TOTALES'!J6*100</f>
        <v>86.992203528929011</v>
      </c>
      <c r="K6" s="18">
        <f>'Establec. Servicios'!K6/'Nº Establ. TOTALES'!K6*100</f>
        <v>84.929276483158645</v>
      </c>
      <c r="L6" s="18">
        <f>'Establec. Servicios'!L6/'Nº Establ. TOTALES'!L6*100</f>
        <v>76.623376623376629</v>
      </c>
      <c r="M6" s="18">
        <f>'Establec. Servicios'!M6/'Nº Establ. TOTALES'!M6*100</f>
        <v>71.111111111111114</v>
      </c>
      <c r="N6" s="18">
        <f>'Establec. Servicios'!N6/'Nº Establ. TOTALES'!N6*100</f>
        <v>80.17578125</v>
      </c>
      <c r="O6" s="18">
        <f>'Establec. Servicios'!O6/'Nº Establ. TOTALES'!O6*100</f>
        <v>66.666666666666657</v>
      </c>
      <c r="P6" s="18">
        <f>'Establec. Servicios'!P6/'Nº Establ. TOTALES'!P6*100</f>
        <v>91.827438370846721</v>
      </c>
      <c r="Q6" s="18">
        <f>'Establec. Servicios'!Q6/'Nº Establ. TOTALES'!Q6*100</f>
        <v>84.506838560390065</v>
      </c>
      <c r="R6" s="18">
        <f>'Establec. Servicios'!R6/'Nº Establ. TOTALES'!R6*100</f>
        <v>83.683360258481414</v>
      </c>
      <c r="S6" s="18">
        <f>'Establec. Servicios'!S6/'Nº Establ. TOTALES'!S6*100</f>
        <v>69.593852908891336</v>
      </c>
      <c r="T6" s="18">
        <f>'Establec. Servicios'!T6/'Nº Establ. TOTALES'!T6*100</f>
        <v>82.99514970735315</v>
      </c>
      <c r="U6" s="18">
        <f>'Establec. Servicios'!U6/'Nº Establ. TOTALES'!U6*100</f>
        <v>81.340391387797325</v>
      </c>
    </row>
    <row r="7" spans="1:21" x14ac:dyDescent="0.2">
      <c r="B7" s="1">
        <v>2001</v>
      </c>
      <c r="C7" s="18">
        <f>'Establec. Servicios'!C7/'Nº Establ. TOTALES'!C7*100</f>
        <v>73.193916349809882</v>
      </c>
      <c r="D7" s="18">
        <f>'Establec. Servicios'!D7/'Nº Establ. TOTALES'!D7*100</f>
        <v>66.361556064073227</v>
      </c>
      <c r="E7" s="18">
        <f>'Establec. Servicios'!E7/'Nº Establ. TOTALES'!E7*100</f>
        <v>64.406779661016941</v>
      </c>
      <c r="F7" s="18">
        <f>'Establec. Servicios'!F7/'Nº Establ. TOTALES'!F7*100</f>
        <v>86.226541554959795</v>
      </c>
      <c r="G7" s="18">
        <f>'Establec. Servicios'!G7/'Nº Establ. TOTALES'!G7*100</f>
        <v>75.700934579439249</v>
      </c>
      <c r="H7" s="18">
        <f>'Establec. Servicios'!H7/'Nº Establ. TOTALES'!H7*100</f>
        <v>67.87878787878789</v>
      </c>
      <c r="I7" s="18">
        <f>'Establec. Servicios'!I7/'Nº Establ. TOTALES'!I7*100</f>
        <v>71.428571428571431</v>
      </c>
      <c r="J7" s="18">
        <f>'Establec. Servicios'!J7/'Nº Establ. TOTALES'!J7*100</f>
        <v>85.331605098293366</v>
      </c>
      <c r="K7" s="18">
        <f>'Establec. Servicios'!K7/'Nº Establ. TOTALES'!K7*100</f>
        <v>84.594368976246486</v>
      </c>
      <c r="L7" s="18">
        <f>'Establec. Servicios'!L7/'Nº Establ. TOTALES'!L7*100</f>
        <v>72.068376068376068</v>
      </c>
      <c r="M7" s="18">
        <f>'Establec. Servicios'!M7/'Nº Establ. TOTALES'!M7*100</f>
        <v>71.698113207547166</v>
      </c>
      <c r="N7" s="18">
        <f>'Establec. Servicios'!N7/'Nº Establ. TOTALES'!N7*100</f>
        <v>77.507302823758522</v>
      </c>
      <c r="O7" s="18">
        <f>'Establec. Servicios'!O7/'Nº Establ. TOTALES'!O7*100</f>
        <v>57.894736842105267</v>
      </c>
      <c r="P7" s="18">
        <f>'Establec. Servicios'!P7/'Nº Establ. TOTALES'!P7*100</f>
        <v>88.870246085011189</v>
      </c>
      <c r="Q7" s="18">
        <f>'Establec. Servicios'!Q7/'Nº Establ. TOTALES'!Q7*100</f>
        <v>83.129600713807719</v>
      </c>
      <c r="R7" s="18">
        <f>'Establec. Servicios'!R7/'Nº Establ. TOTALES'!R7*100</f>
        <v>81.328545780969478</v>
      </c>
      <c r="S7" s="18">
        <f>'Establec. Servicios'!S7/'Nº Establ. TOTALES'!S7*100</f>
        <v>68.75</v>
      </c>
      <c r="T7" s="18">
        <f>'Establec. Servicios'!T7/'Nº Establ. TOTALES'!T7*100</f>
        <v>81.277643218197142</v>
      </c>
      <c r="U7" s="18">
        <f>'Establec. Servicios'!U7/'Nº Establ. TOTALES'!U7*100</f>
        <v>79.731591797386642</v>
      </c>
    </row>
    <row r="8" spans="1:21" x14ac:dyDescent="0.2">
      <c r="B8" s="1">
        <v>2002</v>
      </c>
      <c r="C8" s="18">
        <f>'Establec. Servicios'!C8/'Nº Establ. TOTALES'!C8*100</f>
        <v>75.279850746268664</v>
      </c>
      <c r="D8" s="18">
        <f>'Establec. Servicios'!D8/'Nº Establ. TOTALES'!D8*100</f>
        <v>64.80086114101185</v>
      </c>
      <c r="E8" s="18">
        <f>'Establec. Servicios'!E8/'Nº Establ. TOTALES'!E8*100</f>
        <v>61.53846153846154</v>
      </c>
      <c r="F8" s="18">
        <f>'Establec. Servicios'!F8/'Nº Establ. TOTALES'!F8*100</f>
        <v>88.698955365622041</v>
      </c>
      <c r="G8" s="18">
        <f>'Establec. Servicios'!G8/'Nº Establ. TOTALES'!G8*100</f>
        <v>76.433121019108285</v>
      </c>
      <c r="H8" s="18">
        <f>'Establec. Servicios'!H8/'Nº Establ. TOTALES'!H8*100</f>
        <v>65.584415584415595</v>
      </c>
      <c r="I8" s="18">
        <f>'Establec. Servicios'!I8/'Nº Establ. TOTALES'!I8*100</f>
        <v>69.42675159235668</v>
      </c>
      <c r="J8" s="18">
        <f>'Establec. Servicios'!J8/'Nº Establ. TOTALES'!J8*100</f>
        <v>86.379928315412187</v>
      </c>
      <c r="K8" s="18">
        <f>'Establec. Servicios'!K8/'Nº Establ. TOTALES'!K8*100</f>
        <v>83.744993324432585</v>
      </c>
      <c r="L8" s="18">
        <f>'Establec. Servicios'!L8/'Nº Establ. TOTALES'!L8*100</f>
        <v>74.239350912778903</v>
      </c>
      <c r="M8" s="18">
        <f>'Establec. Servicios'!M8/'Nº Establ. TOTALES'!M8*100</f>
        <v>71.470588235294116</v>
      </c>
      <c r="N8" s="18">
        <f>'Establec. Servicios'!N8/'Nº Establ. TOTALES'!N8*100</f>
        <v>78.674351585014406</v>
      </c>
      <c r="O8" s="18">
        <f>'Establec. Servicios'!O8/'Nº Establ. TOTALES'!O8*100</f>
        <v>57.142857142857139</v>
      </c>
      <c r="P8" s="18">
        <f>'Establec. Servicios'!P8/'Nº Establ. TOTALES'!P8*100</f>
        <v>90.9658942983598</v>
      </c>
      <c r="Q8" s="18">
        <f>'Establec. Servicios'!Q8/'Nº Establ. TOTALES'!Q8*100</f>
        <v>83.311058417762453</v>
      </c>
      <c r="R8" s="18">
        <f>'Establec. Servicios'!R8/'Nº Establ. TOTALES'!R8*100</f>
        <v>80.650994575045203</v>
      </c>
      <c r="S8" s="18">
        <f>'Establec. Servicios'!S8/'Nº Establ. TOTALES'!S8*100</f>
        <v>67.558528428093638</v>
      </c>
      <c r="T8" s="18">
        <f>'Establec. Servicios'!T8/'Nº Establ. TOTALES'!T8*100</f>
        <v>82.153354632587863</v>
      </c>
      <c r="U8" s="18">
        <f>'Establec. Servicios'!U8/'Nº Establ. TOTALES'!U8*100</f>
        <v>80.334793936217181</v>
      </c>
    </row>
    <row r="9" spans="1:21" x14ac:dyDescent="0.2">
      <c r="B9" s="1">
        <v>2003</v>
      </c>
      <c r="C9" s="18">
        <f>'Establec. Servicios'!C9/'Nº Establ. TOTALES'!C9*100</f>
        <v>74.25986842105263</v>
      </c>
      <c r="D9" s="18">
        <f>'Establec. Servicios'!D9/'Nº Establ. TOTALES'!D9*100</f>
        <v>63.138347260909931</v>
      </c>
      <c r="E9" s="18">
        <f>'Establec. Servicios'!E9/'Nº Establ. TOTALES'!E9*100</f>
        <v>57.377049180327866</v>
      </c>
      <c r="F9" s="18">
        <f>'Establec. Servicios'!F9/'Nº Establ. TOTALES'!F9*100</f>
        <v>88.190057676462501</v>
      </c>
      <c r="G9" s="18">
        <f>'Establec. Servicios'!G9/'Nº Establ. TOTALES'!G9*100</f>
        <v>74.188998589562758</v>
      </c>
      <c r="H9" s="18">
        <f>'Establec. Servicios'!H9/'Nº Establ. TOTALES'!H9*100</f>
        <v>67.64705882352942</v>
      </c>
      <c r="I9" s="18">
        <f>'Establec. Servicios'!I9/'Nº Establ. TOTALES'!I9*100</f>
        <v>68.181818181818173</v>
      </c>
      <c r="J9" s="18">
        <f>'Establec. Servicios'!J9/'Nº Establ. TOTALES'!J9*100</f>
        <v>86.401268275497628</v>
      </c>
      <c r="K9" s="18">
        <f>'Establec. Servicios'!K9/'Nº Establ. TOTALES'!K9*100</f>
        <v>83.746771781976349</v>
      </c>
      <c r="L9" s="18">
        <f>'Establec. Servicios'!L9/'Nº Establ. TOTALES'!L9*100</f>
        <v>74.812680115273778</v>
      </c>
      <c r="M9" s="18">
        <f>'Establec. Servicios'!M9/'Nº Establ. TOTALES'!M9*100</f>
        <v>71.590909090909093</v>
      </c>
      <c r="N9" s="18">
        <f>'Establec. Servicios'!N9/'Nº Establ. TOTALES'!N9*100</f>
        <v>79.432624113475185</v>
      </c>
      <c r="O9" s="18">
        <f>'Establec. Servicios'!O9/'Nº Establ. TOTALES'!O9*100</f>
        <v>65</v>
      </c>
      <c r="P9" s="18">
        <f>'Establec. Servicios'!P9/'Nº Establ. TOTALES'!P9*100</f>
        <v>90.360884749708958</v>
      </c>
      <c r="Q9" s="18">
        <f>'Establec. Servicios'!Q9/'Nº Establ. TOTALES'!Q9*100</f>
        <v>83.15253186625857</v>
      </c>
      <c r="R9" s="18">
        <f>'Establec. Servicios'!R9/'Nº Establ. TOTALES'!R9*100</f>
        <v>79.034941763727119</v>
      </c>
      <c r="S9" s="18">
        <f>'Establec. Servicios'!S9/'Nº Establ. TOTALES'!S9*100</f>
        <v>66.235059760956176</v>
      </c>
      <c r="T9" s="18">
        <f>'Establec. Servicios'!T9/'Nº Establ. TOTALES'!T9*100</f>
        <v>81.897420625830392</v>
      </c>
      <c r="U9" s="18">
        <f>'Establec. Servicios'!U9/'Nº Establ. TOTALES'!U9*100</f>
        <v>79.914497632278454</v>
      </c>
    </row>
    <row r="10" spans="1:21" x14ac:dyDescent="0.2">
      <c r="B10" s="1">
        <v>2004</v>
      </c>
      <c r="C10" s="18">
        <f>'Establec. Servicios'!C10/'Nº Establ. TOTALES'!C10*100</f>
        <v>75.160256410256409</v>
      </c>
      <c r="D10" s="18">
        <f>'Establec. Servicios'!D10/'Nº Establ. TOTALES'!D10*100</f>
        <v>63.768115942028977</v>
      </c>
      <c r="E10" s="18">
        <f>'Establec. Servicios'!E10/'Nº Establ. TOTALES'!E10*100</f>
        <v>64.65517241379311</v>
      </c>
      <c r="F10" s="18">
        <f>'Establec. Servicios'!F10/'Nº Establ. TOTALES'!F10*100</f>
        <v>89.104751903386713</v>
      </c>
      <c r="G10" s="18">
        <f>'Establec. Servicios'!G10/'Nº Establ. TOTALES'!G10*100</f>
        <v>74.064171122994651</v>
      </c>
      <c r="H10" s="18">
        <f>'Establec. Servicios'!H10/'Nº Establ. TOTALES'!H10*100</f>
        <v>65.454545454545453</v>
      </c>
      <c r="I10" s="18">
        <f>'Establec. Servicios'!I10/'Nº Establ. TOTALES'!I10*100</f>
        <v>70.224719101123597</v>
      </c>
      <c r="J10" s="18">
        <f>'Establec. Servicios'!J10/'Nº Establ. TOTALES'!J10*100</f>
        <v>87.221750212404416</v>
      </c>
      <c r="K10" s="18">
        <f>'Establec. Servicios'!K10/'Nº Establ. TOTALES'!K10*100</f>
        <v>84.229318917475894</v>
      </c>
      <c r="L10" s="18">
        <f>'Establec. Servicios'!L10/'Nº Establ. TOTALES'!L10*100</f>
        <v>75.68022440392707</v>
      </c>
      <c r="M10" s="18">
        <f>'Establec. Servicios'!M10/'Nº Establ. TOTALES'!M10*100</f>
        <v>71.967654986522916</v>
      </c>
      <c r="N10" s="18">
        <f>'Establec. Servicios'!N10/'Nº Establ. TOTALES'!N10*100</f>
        <v>82.010582010582013</v>
      </c>
      <c r="O10" s="18">
        <f>'Establec. Servicios'!O10/'Nº Establ. TOTALES'!O10*100</f>
        <v>65</v>
      </c>
      <c r="P10" s="18">
        <f>'Establec. Servicios'!P10/'Nº Establ. TOTALES'!P10*100</f>
        <v>90.316822846943339</v>
      </c>
      <c r="Q10" s="18">
        <f>'Establec. Servicios'!Q10/'Nº Establ. TOTALES'!Q10*100</f>
        <v>83.771540741020374</v>
      </c>
      <c r="R10" s="18">
        <f>'Establec. Servicios'!R10/'Nº Establ. TOTALES'!R10*100</f>
        <v>79.47019867549669</v>
      </c>
      <c r="S10" s="18">
        <f>'Establec. Servicios'!S10/'Nº Establ. TOTALES'!S10*100</f>
        <v>66.955684007707134</v>
      </c>
      <c r="T10" s="18">
        <f>'Establec. Servicios'!T10/'Nº Establ. TOTALES'!T10*100</f>
        <v>82.735862706035547</v>
      </c>
      <c r="U10" s="18">
        <f>'Establec. Servicios'!U10/'Nº Establ. TOTALES'!U10*100</f>
        <v>80.533254994124562</v>
      </c>
    </row>
    <row r="11" spans="1:21" x14ac:dyDescent="0.2">
      <c r="B11" s="1">
        <v>2005</v>
      </c>
      <c r="C11" s="18">
        <f>'Establec. Servicios'!C11/'Nº Establ. TOTALES'!C11*100</f>
        <v>79.155387114239304</v>
      </c>
      <c r="D11" s="18">
        <f>'Establec. Servicios'!D11/'Nº Establ. TOTALES'!D11*100</f>
        <v>69.576379974326059</v>
      </c>
      <c r="E11" s="18">
        <f>'Establec. Servicios'!E11/'Nº Establ. TOTALES'!E11*100</f>
        <v>66.43356643356644</v>
      </c>
      <c r="F11" s="18">
        <f>'Establec. Servicios'!F11/'Nº Establ. TOTALES'!F11*100</f>
        <v>89.272653392929698</v>
      </c>
      <c r="G11" s="18">
        <f>'Establec. Servicios'!G11/'Nº Establ. TOTALES'!G11*100</f>
        <v>76.082677165354326</v>
      </c>
      <c r="H11" s="18">
        <f>'Establec. Servicios'!H11/'Nº Establ. TOTALES'!H11*100</f>
        <v>69.863013698630141</v>
      </c>
      <c r="I11" s="18">
        <f>'Establec. Servicios'!I11/'Nº Establ. TOTALES'!I11*100</f>
        <v>73.160173160173159</v>
      </c>
      <c r="J11" s="18">
        <f>'Establec. Servicios'!J11/'Nº Establ. TOTALES'!J11*100</f>
        <v>88.405985686402076</v>
      </c>
      <c r="K11" s="18">
        <f>'Establec. Servicios'!K11/'Nº Establ. TOTALES'!K11*100</f>
        <v>87.300538423886437</v>
      </c>
      <c r="L11" s="18">
        <f>'Establec. Servicios'!L11/'Nº Establ. TOTALES'!L11*100</f>
        <v>77.87042976266838</v>
      </c>
      <c r="M11" s="18">
        <f>'Establec. Servicios'!M11/'Nº Establ. TOTALES'!M11*100</f>
        <v>72.162740899357601</v>
      </c>
      <c r="N11" s="18">
        <f>'Establec. Servicios'!N11/'Nº Establ. TOTALES'!N11*100</f>
        <v>85.558712121212125</v>
      </c>
      <c r="O11" s="18">
        <f>'Establec. Servicios'!O11/'Nº Establ. TOTALES'!O11*100</f>
        <v>68.181818181818173</v>
      </c>
      <c r="P11" s="18">
        <f>'Establec. Servicios'!P11/'Nº Establ. TOTALES'!P11*100</f>
        <v>90.811583839828387</v>
      </c>
      <c r="Q11" s="18">
        <f>'Establec. Servicios'!Q11/'Nº Establ. TOTALES'!Q11*100</f>
        <v>86.157554692865048</v>
      </c>
      <c r="R11" s="18">
        <f>'Establec. Servicios'!R11/'Nº Establ. TOTALES'!R11*100</f>
        <v>77.503628447024681</v>
      </c>
      <c r="S11" s="18">
        <f>'Establec. Servicios'!S11/'Nº Establ. TOTALES'!S11*100</f>
        <v>70.579813886900496</v>
      </c>
      <c r="T11" s="18">
        <f>'Establec. Servicios'!T11/'Nº Establ. TOTALES'!T11*100</f>
        <v>84.576436872843331</v>
      </c>
      <c r="U11" s="18">
        <f>'Establec. Servicios'!U11/'Nº Establ. TOTALES'!U11*100</f>
        <v>82.778230115515754</v>
      </c>
    </row>
    <row r="12" spans="1:21" x14ac:dyDescent="0.2">
      <c r="B12" s="1">
        <v>2006</v>
      </c>
      <c r="C12" s="18">
        <f>'Establec. Servicios'!C12/'Nº Establ. TOTALES'!C12*100</f>
        <v>78.815722307299637</v>
      </c>
      <c r="D12" s="18">
        <f>'Establec. Servicios'!D12/'Nº Establ. TOTALES'!D12*100</f>
        <v>66.646489104116228</v>
      </c>
      <c r="E12" s="18">
        <f>'Establec. Servicios'!E12/'Nº Establ. TOTALES'!E12*100</f>
        <v>65.248226950354621</v>
      </c>
      <c r="F12" s="18">
        <f>'Establec. Servicios'!F12/'Nº Establ. TOTALES'!F12*100</f>
        <v>88.251103858706088</v>
      </c>
      <c r="G12" s="18">
        <f>'Establec. Servicios'!G12/'Nº Establ. TOTALES'!G12*100</f>
        <v>73.539823008849552</v>
      </c>
      <c r="H12" s="18">
        <f>'Establec. Servicios'!H12/'Nº Establ. TOTALES'!H12*100</f>
        <v>65.765765765765778</v>
      </c>
      <c r="I12" s="18">
        <f>'Establec. Servicios'!I12/'Nº Establ. TOTALES'!I12*100</f>
        <v>72.294372294372295</v>
      </c>
      <c r="J12" s="18">
        <f>'Establec. Servicios'!J12/'Nº Establ. TOTALES'!J12*100</f>
        <v>87.817258883248726</v>
      </c>
      <c r="K12" s="18">
        <f>'Establec. Servicios'!K12/'Nº Establ. TOTALES'!K12*100</f>
        <v>85.981159913744193</v>
      </c>
      <c r="L12" s="18">
        <f>'Establec. Servicios'!L12/'Nº Establ. TOTALES'!L12*100</f>
        <v>77.144583165525574</v>
      </c>
      <c r="M12" s="18">
        <f>'Establec. Servicios'!M12/'Nº Establ. TOTALES'!M12*100</f>
        <v>69.383697813121273</v>
      </c>
      <c r="N12" s="18">
        <f>'Establec. Servicios'!N12/'Nº Establ. TOTALES'!N12*100</f>
        <v>84.695323571091166</v>
      </c>
      <c r="O12" s="18">
        <f>'Establec. Servicios'!O12/'Nº Establ. TOTALES'!O12*100</f>
        <v>66.666666666666657</v>
      </c>
      <c r="P12" s="18">
        <f>'Establec. Servicios'!P12/'Nº Establ. TOTALES'!P12*100</f>
        <v>89.695387293298523</v>
      </c>
      <c r="Q12" s="18">
        <f>'Establec. Servicios'!Q12/'Nº Establ. TOTALES'!Q12*100</f>
        <v>84.94810829344199</v>
      </c>
      <c r="R12" s="18">
        <f>'Establec. Servicios'!R12/'Nº Establ. TOTALES'!R12*100</f>
        <v>73.819742489270396</v>
      </c>
      <c r="S12" s="18">
        <f>'Establec. Servicios'!S12/'Nº Establ. TOTALES'!S12*100</f>
        <v>68.096514745308312</v>
      </c>
      <c r="T12" s="18">
        <f>'Establec. Servicios'!T12/'Nº Establ. TOTALES'!T12*100</f>
        <v>83.167558087172239</v>
      </c>
      <c r="U12" s="18">
        <f>'Establec. Servicios'!U12/'Nº Establ. TOTALES'!U12*100</f>
        <v>81.667792557372906</v>
      </c>
    </row>
    <row r="13" spans="1:21" x14ac:dyDescent="0.2">
      <c r="B13" s="1">
        <v>2007</v>
      </c>
      <c r="C13" s="18">
        <f>'Establec. Servicios'!C13/'Nº Establ. TOTALES'!C13*100</f>
        <v>78.248315688161696</v>
      </c>
      <c r="D13" s="18">
        <f>'Establec. Servicios'!D13/'Nº Establ. TOTALES'!D13*100</f>
        <v>67.730496453900713</v>
      </c>
      <c r="E13" s="18">
        <f>'Establec. Servicios'!E13/'Nº Establ. TOTALES'!E13*100</f>
        <v>62.987012987012989</v>
      </c>
      <c r="F13" s="18">
        <f>'Establec. Servicios'!F13/'Nº Establ. TOTALES'!F13*100</f>
        <v>87.60459233313874</v>
      </c>
      <c r="G13" s="18">
        <f>'Establec. Servicios'!G13/'Nº Establ. TOTALES'!G13*100</f>
        <v>74.404761904761912</v>
      </c>
      <c r="H13" s="18">
        <f>'Establec. Servicios'!H13/'Nº Establ. TOTALES'!H13*100</f>
        <v>63.203463203463208</v>
      </c>
      <c r="I13" s="18">
        <f>'Establec. Servicios'!I13/'Nº Establ. TOTALES'!I13*100</f>
        <v>71.138211382113823</v>
      </c>
      <c r="J13" s="18">
        <f>'Establec. Servicios'!J13/'Nº Establ. TOTALES'!J13*100</f>
        <v>87.306461932181705</v>
      </c>
      <c r="K13" s="18">
        <f>'Establec. Servicios'!K13/'Nº Establ. TOTALES'!K13*100</f>
        <v>85.790819701045024</v>
      </c>
      <c r="L13" s="18">
        <f>'Establec. Servicios'!L13/'Nº Establ. TOTALES'!L13*100</f>
        <v>78.066037735849065</v>
      </c>
      <c r="M13" s="18">
        <f>'Establec. Servicios'!M13/'Nº Establ. TOTALES'!M13*100</f>
        <v>69.923371647509583</v>
      </c>
      <c r="N13" s="18">
        <f>'Establec. Servicios'!N13/'Nº Establ. TOTALES'!N13*100</f>
        <v>84.555453712190655</v>
      </c>
      <c r="O13" s="18">
        <f>'Establec. Servicios'!O13/'Nº Establ. TOTALES'!O13*100</f>
        <v>69.565217391304344</v>
      </c>
      <c r="P13" s="18">
        <f>'Establec. Servicios'!P13/'Nº Establ. TOTALES'!P13*100</f>
        <v>89.378057302585603</v>
      </c>
      <c r="Q13" s="18">
        <f>'Establec. Servicios'!Q13/'Nº Establ. TOTALES'!Q13*100</f>
        <v>84.745828382497294</v>
      </c>
      <c r="R13" s="18">
        <f>'Establec. Servicios'!R13/'Nº Establ. TOTALES'!R13*100</f>
        <v>75.167785234899327</v>
      </c>
      <c r="S13" s="18">
        <f>'Establec. Servicios'!S13/'Nº Establ. TOTALES'!S13*100</f>
        <v>68.893129770992374</v>
      </c>
      <c r="T13" s="18">
        <f>'Establec. Servicios'!T13/'Nº Establ. TOTALES'!T13*100</f>
        <v>83.16702046887832</v>
      </c>
      <c r="U13" s="18">
        <f>'Establec. Servicios'!U13/'Nº Establ. TOTALES'!U13*100</f>
        <v>81.316145108197986</v>
      </c>
    </row>
    <row r="14" spans="1:21" x14ac:dyDescent="0.2">
      <c r="B14" s="1">
        <v>2008</v>
      </c>
      <c r="C14" s="18">
        <f>'Establec. Servicios'!C14/'Nº Establ. TOTALES'!C14*100</f>
        <v>79.258241758241752</v>
      </c>
      <c r="D14" s="18">
        <f>'Establec. Servicios'!D14/'Nº Establ. TOTALES'!D14*100</f>
        <v>68.532267275842372</v>
      </c>
      <c r="E14" s="18">
        <f>'Establec. Servicios'!E14/'Nº Establ. TOTALES'!E14*100</f>
        <v>64.071856287425149</v>
      </c>
      <c r="F14" s="18">
        <f>'Establec. Servicios'!F14/'Nº Establ. TOTALES'!F14*100</f>
        <v>88.209038497303325</v>
      </c>
      <c r="G14" s="18">
        <f>'Establec. Servicios'!G14/'Nº Establ. TOTALES'!G14*100</f>
        <v>74.24857839155159</v>
      </c>
      <c r="H14" s="18">
        <f>'Establec. Servicios'!H14/'Nº Establ. TOTALES'!H14*100</f>
        <v>63.306451612903224</v>
      </c>
      <c r="I14" s="18">
        <f>'Establec. Servicios'!I14/'Nº Establ. TOTALES'!I14*100</f>
        <v>71.691176470588232</v>
      </c>
      <c r="J14" s="18">
        <f>'Establec. Servicios'!J14/'Nº Establ. TOTALES'!J14*100</f>
        <v>87.683358624178041</v>
      </c>
      <c r="K14" s="18">
        <f>'Establec. Servicios'!K14/'Nº Establ. TOTALES'!K14*100</f>
        <v>86.159777254230036</v>
      </c>
      <c r="L14" s="18">
        <f>'Establec. Servicios'!L14/'Nº Establ. TOTALES'!L14*100</f>
        <v>78.684210526315795</v>
      </c>
      <c r="M14" s="18">
        <f>'Establec. Servicios'!M14/'Nº Establ. TOTALES'!M14*100</f>
        <v>68.545454545454547</v>
      </c>
      <c r="N14" s="18">
        <f>'Establec. Servicios'!N14/'Nº Establ. TOTALES'!N14*100</f>
        <v>85.503472222222214</v>
      </c>
      <c r="O14" s="18">
        <f>'Establec. Servicios'!O14/'Nº Establ. TOTALES'!O14*100</f>
        <v>69.565217391304344</v>
      </c>
      <c r="P14" s="18">
        <f>'Establec. Servicios'!P14/'Nº Establ. TOTALES'!P14*100</f>
        <v>89.307306961478673</v>
      </c>
      <c r="Q14" s="18">
        <f>'Establec. Servicios'!Q14/'Nº Establ. TOTALES'!Q14*100</f>
        <v>85.107875811261181</v>
      </c>
      <c r="R14" s="18">
        <f>'Establec. Servicios'!R14/'Nº Establ. TOTALES'!R14*100</f>
        <v>75.420439844760665</v>
      </c>
      <c r="S14" s="18">
        <f>'Establec. Servicios'!S14/'Nº Establ. TOTALES'!S14*100</f>
        <v>69.832402234636874</v>
      </c>
      <c r="T14" s="18">
        <f>'Establec. Servicios'!T14/'Nº Establ. TOTALES'!T14*100</f>
        <v>83.435952248332754</v>
      </c>
      <c r="U14" s="18">
        <f>'Establec. Servicios'!U14/'Nº Establ. TOTALES'!U14*100</f>
        <v>81.335877862595424</v>
      </c>
    </row>
    <row r="15" spans="1:21" s="11" customFormat="1" x14ac:dyDescent="0.2">
      <c r="B15" s="12" t="s">
        <v>41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11" customFormat="1" x14ac:dyDescent="0.2">
      <c r="B16" s="1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x14ac:dyDescent="0.2">
      <c r="B17" s="1">
        <v>2009</v>
      </c>
      <c r="C17" s="18">
        <f>'Establec. Servicios'!C17/'Nº Establ. TOTALES'!C17*100</f>
        <v>79.160636758321274</v>
      </c>
      <c r="D17" s="18">
        <f>'Establec. Servicios'!D17/'Nº Establ. TOTALES'!D17*100</f>
        <v>70.762444864524255</v>
      </c>
      <c r="E17" s="18">
        <f>'Establec. Servicios'!E17/'Nº Establ. TOTALES'!E17*100</f>
        <v>65.06849315068493</v>
      </c>
      <c r="F17" s="18">
        <f>'Establec. Servicios'!F17/'Nº Establ. TOTALES'!F17*100</f>
        <v>85.151273885350321</v>
      </c>
      <c r="G17" s="18">
        <f>'Establec. Servicios'!G17/'Nº Establ. TOTALES'!G17*100</f>
        <v>74.168126094570937</v>
      </c>
      <c r="H17" s="18">
        <f>'Establec. Servicios'!H17/'Nº Establ. TOTALES'!H17*100</f>
        <v>67.634854771784234</v>
      </c>
      <c r="I17" s="18">
        <f>'Establec. Servicios'!I17/'Nº Establ. TOTALES'!I17*100</f>
        <v>71.804511278195491</v>
      </c>
      <c r="J17" s="18">
        <f>'Establec. Servicios'!J17/'Nº Establ. TOTALES'!J17*100</f>
        <v>85.066955227918299</v>
      </c>
      <c r="K17" s="18">
        <f>'Establec. Servicios'!K17/'Nº Establ. TOTALES'!K17*100</f>
        <v>84.948598541428694</v>
      </c>
      <c r="L17" s="18">
        <f>'Establec. Servicios'!L17/'Nº Establ. TOTALES'!L17*100</f>
        <v>77.614021111332391</v>
      </c>
      <c r="M17" s="18">
        <f>'Establec. Servicios'!M17/'Nº Establ. TOTALES'!M17*100</f>
        <v>72.744360902255636</v>
      </c>
      <c r="N17" s="18">
        <f>'Establec. Servicios'!N17/'Nº Establ. TOTALES'!N17*100</f>
        <v>83.804962995211142</v>
      </c>
      <c r="O17" s="18">
        <f>'Establec. Servicios'!O17/'Nº Establ. TOTALES'!O17*100</f>
        <v>69.565217391304344</v>
      </c>
      <c r="P17" s="18">
        <f>'Establec. Servicios'!P17/'Nº Establ. TOTALES'!P17*100</f>
        <v>89.106351550960113</v>
      </c>
      <c r="Q17" s="18">
        <f>'Establec. Servicios'!Q17/'Nº Establ. TOTALES'!Q17*100</f>
        <v>83.91471604616288</v>
      </c>
      <c r="R17" s="18">
        <f>'Establec. Servicios'!R17/'Nº Establ. TOTALES'!R17*100</f>
        <v>76.027397260273972</v>
      </c>
      <c r="S17" s="18">
        <f>'Establec. Servicios'!S17/'Nº Establ. TOTALES'!S17*100</f>
        <v>72.05009887936717</v>
      </c>
      <c r="T17" s="18">
        <f>'Establec. Servicios'!T17/'Nº Establ. TOTALES'!T17*100</f>
        <v>82.024445123911221</v>
      </c>
      <c r="U17" s="18">
        <f>'Establec. Servicios'!U17/'Nº Establ. TOTALES'!U17*100</f>
        <v>80.303858440001321</v>
      </c>
    </row>
    <row r="18" spans="2:21" x14ac:dyDescent="0.2">
      <c r="B18" s="1">
        <v>2010</v>
      </c>
      <c r="C18" s="18">
        <f>'Establec. Servicios'!C18/'Nº Establ. TOTALES'!C18*100</f>
        <v>81.268292682926827</v>
      </c>
      <c r="D18" s="18">
        <f>'Establec. Servicios'!D18/'Nº Establ. TOTALES'!D18*100</f>
        <v>73.520050922978996</v>
      </c>
      <c r="E18" s="18">
        <f>'Establec. Servicios'!E18/'Nº Establ. TOTALES'!E18*100</f>
        <v>69.930069930069934</v>
      </c>
      <c r="F18" s="18">
        <f>'Establec. Servicios'!F18/'Nº Establ. TOTALES'!F18*100</f>
        <v>86.7205788465631</v>
      </c>
      <c r="G18" s="18">
        <f>'Establec. Servicios'!G18/'Nº Establ. TOTALES'!G18*100</f>
        <v>76.416819012797077</v>
      </c>
      <c r="H18" s="18">
        <f>'Establec. Servicios'!H18/'Nº Establ. TOTALES'!H18*100</f>
        <v>69.333333333333343</v>
      </c>
      <c r="I18" s="18">
        <f>'Establec. Servicios'!I18/'Nº Establ. TOTALES'!I18*100</f>
        <v>74.285714285714292</v>
      </c>
      <c r="J18" s="18">
        <f>'Establec. Servicios'!J18/'Nº Establ. TOTALES'!J18*100</f>
        <v>86.714410990938319</v>
      </c>
      <c r="K18" s="18">
        <f>'Establec. Servicios'!K18/'Nº Establ. TOTALES'!K18*100</f>
        <v>85.844191096634091</v>
      </c>
      <c r="L18" s="18">
        <f>'Establec. Servicios'!L18/'Nº Establ. TOTALES'!L18*100</f>
        <v>79.756248708944426</v>
      </c>
      <c r="M18" s="18">
        <f>'Establec. Servicios'!M18/'Nº Establ. TOTALES'!M18*100</f>
        <v>72.277227722772281</v>
      </c>
      <c r="N18" s="18">
        <f>'Establec. Servicios'!N18/'Nº Establ. TOTALES'!N18*100</f>
        <v>85.446623093681922</v>
      </c>
      <c r="O18" s="18">
        <f>'Establec. Servicios'!O18/'Nº Establ. TOTALES'!O18*100</f>
        <v>90</v>
      </c>
      <c r="P18" s="18">
        <f>'Establec. Servicios'!P18/'Nº Establ. TOTALES'!P18*100</f>
        <v>89.994079336885733</v>
      </c>
      <c r="Q18" s="18">
        <f>'Establec. Servicios'!Q18/'Nº Establ. TOTALES'!Q18*100</f>
        <v>85.113474696836249</v>
      </c>
      <c r="R18" s="18">
        <f>'Establec. Servicios'!R18/'Nº Establ. TOTALES'!R18*100</f>
        <v>79.083094555873927</v>
      </c>
      <c r="S18" s="18">
        <f>'Establec. Servicios'!S18/'Nº Establ. TOTALES'!S18*100</f>
        <v>74.056603773584911</v>
      </c>
      <c r="T18" s="18">
        <f>'Establec. Servicios'!T18/'Nº Establ. TOTALES'!T18*100</f>
        <v>83.394414152330953</v>
      </c>
      <c r="U18" s="18">
        <f>'Establec. Servicios'!U18/'Nº Establ. TOTALES'!U18*100</f>
        <v>81.69439264581041</v>
      </c>
    </row>
    <row r="19" spans="2:21" x14ac:dyDescent="0.2">
      <c r="B19" s="1">
        <v>2011</v>
      </c>
      <c r="C19" s="18">
        <f>'Establec. Servicios'!C19/'Nº Establ. TOTALES'!C19*100</f>
        <v>82.361376673040155</v>
      </c>
      <c r="D19" s="18">
        <f>'Establec. Servicios'!D19/'Nº Establ. TOTALES'!D19*100</f>
        <v>75.246224556795795</v>
      </c>
      <c r="E19" s="18">
        <f>'Establec. Servicios'!E19/'Nº Establ. TOTALES'!E19*100</f>
        <v>70.992366412213741</v>
      </c>
      <c r="F19" s="18">
        <f>'Establec. Servicios'!F19/'Nº Establ. TOTALES'!F19*100</f>
        <v>87.732819524727034</v>
      </c>
      <c r="G19" s="18">
        <f>'Establec. Servicios'!G19/'Nº Establ. TOTALES'!G19*100</f>
        <v>78.057889822595712</v>
      </c>
      <c r="H19" s="18">
        <f>'Establec. Servicios'!H19/'Nº Establ. TOTALES'!H19*100</f>
        <v>70.222222222222214</v>
      </c>
      <c r="I19" s="18">
        <f>'Establec. Servicios'!I19/'Nº Establ. TOTALES'!I19*100</f>
        <v>73.706896551724128</v>
      </c>
      <c r="J19" s="18">
        <f>'Establec. Servicios'!J19/'Nº Establ. TOTALES'!J19*100</f>
        <v>87.767857142857139</v>
      </c>
      <c r="K19" s="18">
        <f>'Establec. Servicios'!K19/'Nº Establ. TOTALES'!K19*100</f>
        <v>86.395731638097402</v>
      </c>
      <c r="L19" s="18">
        <f>'Establec. Servicios'!L19/'Nº Establ. TOTALES'!L19*100</f>
        <v>81.09743375756311</v>
      </c>
      <c r="M19" s="18">
        <f>'Establec. Servicios'!M19/'Nº Establ. TOTALES'!M19*100</f>
        <v>73.776908023483372</v>
      </c>
      <c r="N19" s="18">
        <f>'Establec. Servicios'!N19/'Nº Establ. TOTALES'!N19*100</f>
        <v>85.800344234079176</v>
      </c>
      <c r="O19" s="18">
        <f>'Establec. Servicios'!O19/'Nº Establ. TOTALES'!O19*100</f>
        <v>93.75</v>
      </c>
      <c r="P19" s="18">
        <f>'Establec. Servicios'!P19/'Nº Establ. TOTALES'!P19*100</f>
        <v>90.306328093510686</v>
      </c>
      <c r="Q19" s="18">
        <f>'Establec. Servicios'!Q19/'Nº Establ. TOTALES'!Q19*100</f>
        <v>85.833924382126682</v>
      </c>
      <c r="R19" s="18">
        <f>'Establec. Servicios'!R19/'Nº Establ. TOTALES'!R19*100</f>
        <v>80.32305433186491</v>
      </c>
      <c r="S19" s="18">
        <f>'Establec. Servicios'!S19/'Nº Establ. TOTALES'!S19*100</f>
        <v>74.287652645861598</v>
      </c>
      <c r="T19" s="18">
        <f>'Establec. Servicios'!T19/'Nº Establ. TOTALES'!T19*100</f>
        <v>84.100188570960071</v>
      </c>
      <c r="U19" s="18">
        <f>'Establec. Servicios'!U19/'Nº Establ. TOTALES'!U19*100</f>
        <v>82.291445427728618</v>
      </c>
    </row>
    <row r="20" spans="2:21" x14ac:dyDescent="0.2">
      <c r="B20" s="1">
        <v>2012</v>
      </c>
      <c r="C20" s="18">
        <f>'Establec. Servicios'!C20/'Nº Establ. TOTALES'!C20*100</f>
        <v>83.120567375886523</v>
      </c>
      <c r="D20" s="18">
        <f>'Establec. Servicios'!D20/'Nº Establ. TOTALES'!D20*100</f>
        <v>74.949358541525996</v>
      </c>
      <c r="E20" s="18">
        <f>'Establec. Servicios'!E20/'Nº Establ. TOTALES'!E20*100</f>
        <v>72.463768115942031</v>
      </c>
      <c r="F20" s="18">
        <f>'Establec. Servicios'!F20/'Nº Establ. TOTALES'!F20*100</f>
        <v>88.46987429562202</v>
      </c>
      <c r="G20" s="18">
        <f>'Establec. Servicios'!G20/'Nº Establ. TOTALES'!G20*100</f>
        <v>78.657968313140728</v>
      </c>
      <c r="H20" s="18">
        <f>'Establec. Servicios'!H20/'Nº Establ. TOTALES'!H20*100</f>
        <v>72.146118721461178</v>
      </c>
      <c r="I20" s="18">
        <f>'Establec. Servicios'!I20/'Nº Establ. TOTALES'!I20*100</f>
        <v>75.744680851063833</v>
      </c>
      <c r="J20" s="18">
        <f>'Establec. Servicios'!J20/'Nº Establ. TOTALES'!J20*100</f>
        <v>88.427254872337215</v>
      </c>
      <c r="K20" s="18">
        <f>'Establec. Servicios'!K20/'Nº Establ. TOTALES'!K20*100</f>
        <v>86.842404272241794</v>
      </c>
      <c r="L20" s="18">
        <f>'Establec. Servicios'!L20/'Nº Establ. TOTALES'!L20*100</f>
        <v>81.616549370867986</v>
      </c>
      <c r="M20" s="18">
        <f>'Establec. Servicios'!M20/'Nº Establ. TOTALES'!M20*100</f>
        <v>76.968503937007867</v>
      </c>
      <c r="N20" s="18">
        <f>'Establec. Servicios'!N20/'Nº Establ. TOTALES'!N20*100</f>
        <v>85.606378514477555</v>
      </c>
      <c r="O20" s="18">
        <f>'Establec. Servicios'!O20/'Nº Establ. TOTALES'!O20*100</f>
        <v>88.888888888888886</v>
      </c>
      <c r="P20" s="18">
        <f>'Establec. Servicios'!P20/'Nº Establ. TOTALES'!P20*100</f>
        <v>89.993873800285883</v>
      </c>
      <c r="Q20" s="18">
        <f>'Establec. Servicios'!Q20/'Nº Establ. TOTALES'!Q20*100</f>
        <v>86.279694221442867</v>
      </c>
      <c r="R20" s="18">
        <f>'Establec. Servicios'!R20/'Nº Establ. TOTALES'!R20*100</f>
        <v>81.101190476190482</v>
      </c>
      <c r="S20" s="18">
        <f>'Establec. Servicios'!S20/'Nº Establ. TOTALES'!S20*100</f>
        <v>75.352112676056336</v>
      </c>
      <c r="T20" s="18">
        <f>'Establec. Servicios'!T20/'Nº Establ. TOTALES'!T20*100</f>
        <v>84.69974279027069</v>
      </c>
      <c r="U20" s="18">
        <f>'Establec. Servicios'!U20/'Nº Establ. TOTALES'!U20*100</f>
        <v>83.075635668481908</v>
      </c>
    </row>
    <row r="21" spans="2:21" x14ac:dyDescent="0.2">
      <c r="B21" s="1">
        <v>2013</v>
      </c>
      <c r="C21" s="18">
        <f>'Establec. Servicios'!C21/'Nº Establ. TOTALES'!C21*100</f>
        <v>82.521087160262425</v>
      </c>
      <c r="D21" s="18">
        <f>'Establec. Servicios'!D21/'Nº Establ. TOTALES'!D21*100</f>
        <v>75.587467362924272</v>
      </c>
      <c r="E21" s="18">
        <f>'Establec. Servicios'!E21/'Nº Establ. TOTALES'!E21*100</f>
        <v>74.452554744525543</v>
      </c>
      <c r="F21" s="18">
        <f>'Establec. Servicios'!F21/'Nº Establ. TOTALES'!F21*100</f>
        <v>88.291413703382489</v>
      </c>
      <c r="G21" s="18">
        <f>'Establec. Servicios'!G21/'Nº Establ. TOTALES'!G21*100</f>
        <v>79.127134724857683</v>
      </c>
      <c r="H21" s="18">
        <f>'Establec. Servicios'!H21/'Nº Establ. TOTALES'!H21*100</f>
        <v>74.766355140186917</v>
      </c>
      <c r="I21" s="18">
        <f>'Establec. Servicios'!I21/'Nº Establ. TOTALES'!I21*100</f>
        <v>75</v>
      </c>
      <c r="J21" s="18">
        <f>'Establec. Servicios'!J21/'Nº Establ. TOTALES'!J21*100</f>
        <v>88.741227415260553</v>
      </c>
      <c r="K21" s="18">
        <f>'Establec. Servicios'!K21/'Nº Establ. TOTALES'!K21*100</f>
        <v>87.0765747030824</v>
      </c>
      <c r="L21" s="18">
        <f>'Establec. Servicios'!L21/'Nº Establ. TOTALES'!L21*100</f>
        <v>81.346829167527375</v>
      </c>
      <c r="M21" s="18">
        <f>'Establec. Servicios'!M21/'Nº Establ. TOTALES'!M21*100</f>
        <v>77.325581395348848</v>
      </c>
      <c r="N21" s="18">
        <f>'Establec. Servicios'!N21/'Nº Establ. TOTALES'!N21*100</f>
        <v>86.30952380952381</v>
      </c>
      <c r="O21" s="18">
        <f>'Establec. Servicios'!O21/'Nº Establ. TOTALES'!O21*100</f>
        <v>87.5</v>
      </c>
      <c r="P21" s="18">
        <f>'Establec. Servicios'!P21/'Nº Establ. TOTALES'!P21*100</f>
        <v>90.220755106251289</v>
      </c>
      <c r="Q21" s="18">
        <f>'Establec. Servicios'!Q21/'Nº Establ. TOTALES'!Q21*100</f>
        <v>86.448507648474461</v>
      </c>
      <c r="R21" s="18">
        <f>'Establec. Servicios'!R21/'Nº Establ. TOTALES'!R21*100</f>
        <v>80.059084194977842</v>
      </c>
      <c r="S21" s="18">
        <f>'Establec. Servicios'!S21/'Nº Establ. TOTALES'!S21*100</f>
        <v>74.87787857641311</v>
      </c>
      <c r="T21" s="18">
        <f>'Establec. Servicios'!T21/'Nº Establ. TOTALES'!T21*100</f>
        <v>84.887254780182019</v>
      </c>
      <c r="U21" s="18">
        <f>'Establec. Servicios'!U21/'Nº Establ. TOTALES'!U21*100</f>
        <v>83.355679200638846</v>
      </c>
    </row>
    <row r="22" spans="2:21" x14ac:dyDescent="0.2">
      <c r="B22" s="1">
        <v>2014</v>
      </c>
      <c r="C22" s="18">
        <f>'Establec. Servicios'!C22/'Nº Establ. TOTALES'!C22*100</f>
        <v>82.245894363071457</v>
      </c>
      <c r="D22" s="18">
        <f>'Establec. Servicios'!D22/'Nº Establ. TOTALES'!D22*100</f>
        <v>76.220672162333543</v>
      </c>
      <c r="E22" s="18">
        <f>'Establec. Servicios'!E22/'Nº Establ. TOTALES'!E22*100</f>
        <v>73.333333333333329</v>
      </c>
      <c r="F22" s="18">
        <f>'Establec. Servicios'!F22/'Nº Establ. TOTALES'!F22*100</f>
        <v>88.338624338624342</v>
      </c>
      <c r="G22" s="18">
        <f>'Establec. Servicios'!G22/'Nº Establ. TOTALES'!G22*100</f>
        <v>79.856115107913666</v>
      </c>
      <c r="H22" s="18">
        <f>'Establec. Servicios'!H22/'Nº Establ. TOTALES'!H22*100</f>
        <v>76.168224299065429</v>
      </c>
      <c r="I22" s="18">
        <f>'Establec. Servicios'!I22/'Nº Establ. TOTALES'!I22*100</f>
        <v>75.196850393700785</v>
      </c>
      <c r="J22" s="18">
        <f>'Establec. Servicios'!J22/'Nº Establ. TOTALES'!J22*100</f>
        <v>89.256078031736791</v>
      </c>
      <c r="K22" s="18">
        <f>'Establec. Servicios'!K22/'Nº Establ. TOTALES'!K22*100</f>
        <v>87.545044017698302</v>
      </c>
      <c r="L22" s="18">
        <f>'Establec. Servicios'!L22/'Nº Establ. TOTALES'!L22*100</f>
        <v>82.023809523809518</v>
      </c>
      <c r="M22" s="18">
        <f>'Establec. Servicios'!M22/'Nº Establ. TOTALES'!M22*100</f>
        <v>78.95752895752895</v>
      </c>
      <c r="N22" s="18">
        <f>'Establec. Servicios'!N22/'Nº Establ. TOTALES'!N22*100</f>
        <v>86.56849620705043</v>
      </c>
      <c r="O22" s="18">
        <f>'Establec. Servicios'!O22/'Nº Establ. TOTALES'!O22*100</f>
        <v>83.333333333333343</v>
      </c>
      <c r="P22" s="18">
        <f>'Establec. Servicios'!P22/'Nº Establ. TOTALES'!P22*100</f>
        <v>90.479066022544288</v>
      </c>
      <c r="Q22" s="18">
        <f>'Establec. Servicios'!Q22/'Nº Establ. TOTALES'!Q22*100</f>
        <v>86.863223532601324</v>
      </c>
      <c r="R22" s="18">
        <f>'Establec. Servicios'!R22/'Nº Establ. TOTALES'!R22*100</f>
        <v>81.979320531757764</v>
      </c>
      <c r="S22" s="18">
        <f>'Establec. Servicios'!S22/'Nº Establ. TOTALES'!S22*100</f>
        <v>75.991792065663475</v>
      </c>
      <c r="T22" s="18">
        <f>'Establec. Servicios'!T22/'Nº Establ. TOTALES'!T22*100</f>
        <v>85.319133439616735</v>
      </c>
      <c r="U22" s="18">
        <f>'Establec. Servicios'!U22/'Nº Establ. TOTALES'!U22*100</f>
        <v>84.013786944873999</v>
      </c>
    </row>
    <row r="23" spans="2:21" x14ac:dyDescent="0.2">
      <c r="B23" s="1">
        <v>2015</v>
      </c>
      <c r="C23" s="18">
        <f>'Establec. Servicios'!C23/'Nº Establ. TOTALES'!C23*100</f>
        <v>83.810763888888886</v>
      </c>
      <c r="D23" s="18">
        <f>'Establec. Servicios'!D23/'Nº Establ. TOTALES'!D23*100</f>
        <v>78.920953575909664</v>
      </c>
      <c r="E23" s="18">
        <f>'Establec. Servicios'!E23/'Nº Establ. TOTALES'!E23*100</f>
        <v>73.103448275862064</v>
      </c>
      <c r="F23" s="18">
        <f>'Establec. Servicios'!F23/'Nº Establ. TOTALES'!F23*100</f>
        <v>89.620882535736484</v>
      </c>
      <c r="G23" s="18">
        <f>'Establec. Servicios'!G23/'Nº Establ. TOTALES'!G23*100</f>
        <v>81.409691629955944</v>
      </c>
      <c r="H23" s="18">
        <f>'Establec. Servicios'!H23/'Nº Establ. TOTALES'!H23*100</f>
        <v>78.538812785388117</v>
      </c>
      <c r="I23" s="18">
        <f>'Establec. Servicios'!I23/'Nº Establ. TOTALES'!I23*100</f>
        <v>77.016129032258064</v>
      </c>
      <c r="J23" s="18">
        <f>'Establec. Servicios'!J23/'Nº Establ. TOTALES'!J23*100</f>
        <v>90.17292281737663</v>
      </c>
      <c r="K23" s="18">
        <f>'Establec. Servicios'!K23/'Nº Establ. TOTALES'!K23*100</f>
        <v>88.438558944176933</v>
      </c>
      <c r="L23" s="18">
        <f>'Establec. Servicios'!L23/'Nº Establ. TOTALES'!L23*100</f>
        <v>84.05797101449275</v>
      </c>
      <c r="M23" s="18">
        <f>'Establec. Servicios'!M23/'Nº Establ. TOTALES'!M23*100</f>
        <v>81.730769230769226</v>
      </c>
      <c r="N23" s="18">
        <f>'Establec. Servicios'!N23/'Nº Establ. TOTALES'!N23*100</f>
        <v>87.806943268416589</v>
      </c>
      <c r="O23" s="18">
        <f>'Establec. Servicios'!O23/'Nº Establ. TOTALES'!O23*100</f>
        <v>88.888888888888886</v>
      </c>
      <c r="P23" s="18">
        <f>'Establec. Servicios'!P23/'Nº Establ. TOTALES'!P23*100</f>
        <v>90.910895018852941</v>
      </c>
      <c r="Q23" s="18">
        <f>'Establec. Servicios'!Q23/'Nº Establ. TOTALES'!Q23*100</f>
        <v>87.926228317017433</v>
      </c>
      <c r="R23" s="18">
        <f>'Establec. Servicios'!R23/'Nº Establ. TOTALES'!R23*100</f>
        <v>82.828282828282823</v>
      </c>
      <c r="S23" s="18">
        <f>'Establec. Servicios'!S23/'Nº Establ. TOTALES'!S23*100</f>
        <v>77.508417508417509</v>
      </c>
      <c r="T23" s="18">
        <f>'Establec. Servicios'!T23/'Nº Establ. TOTALES'!T23*100</f>
        <v>86.329670676146492</v>
      </c>
      <c r="U23" s="18">
        <f>'Establec. Servicios'!U23/'Nº Establ. TOTALES'!U23*100</f>
        <v>84.941549470719337</v>
      </c>
    </row>
    <row r="24" spans="2:21" x14ac:dyDescent="0.2">
      <c r="B24" s="1">
        <v>2016</v>
      </c>
      <c r="C24" s="18">
        <f>'Establec. Servicios'!C24/'Nº Establ. TOTALES'!C24*100</f>
        <v>81.505728314238951</v>
      </c>
      <c r="D24" s="18">
        <f>'Establec. Servicios'!D24/'Nº Establ. TOTALES'!D24*100</f>
        <v>75.976331360946745</v>
      </c>
      <c r="E24" s="18">
        <f>'Establec. Servicios'!E24/'Nº Establ. TOTALES'!E24*100</f>
        <v>74.342105263157904</v>
      </c>
      <c r="F24" s="18">
        <f>'Establec. Servicios'!F24/'Nº Establ. TOTALES'!F24*100</f>
        <v>88.995215311004785</v>
      </c>
      <c r="G24" s="18">
        <f>'Establec. Servicios'!G24/'Nº Establ. TOTALES'!G24*100</f>
        <v>77.205308352849329</v>
      </c>
      <c r="H24" s="18">
        <f>'Establec. Servicios'!H24/'Nº Establ. TOTALES'!H24*100</f>
        <v>78.90625</v>
      </c>
      <c r="I24" s="18">
        <f>'Establec. Servicios'!I24/'Nº Establ. TOTALES'!I24*100</f>
        <v>79.335793357933582</v>
      </c>
      <c r="J24" s="18">
        <f>'Establec. Servicios'!J24/'Nº Establ. TOTALES'!J24*100</f>
        <v>89.561643835616437</v>
      </c>
      <c r="K24" s="18">
        <f>'Establec. Servicios'!K24/'Nº Establ. TOTALES'!K24*100</f>
        <v>88.121565399247999</v>
      </c>
      <c r="L24" s="18">
        <f>'Establec. Servicios'!L24/'Nº Establ. TOTALES'!L24*100</f>
        <v>81.284818941504184</v>
      </c>
      <c r="M24" s="18">
        <f>'Establec. Servicios'!M24/'Nº Establ. TOTALES'!M24*100</f>
        <v>78.620689655172413</v>
      </c>
      <c r="N24" s="18">
        <f>'Establec. Servicios'!N24/'Nº Establ. TOTALES'!N24*100</f>
        <v>86.423419601187959</v>
      </c>
      <c r="O24" s="18">
        <f>'Establec. Servicios'!O24/'Nº Establ. TOTALES'!O24*100</f>
        <v>72.727272727272734</v>
      </c>
      <c r="P24" s="18">
        <f>'Establec. Servicios'!P24/'Nº Establ. TOTALES'!P24*100</f>
        <v>90.416263310745407</v>
      </c>
      <c r="Q24" s="18">
        <f>'Establec. Servicios'!Q24/'Nº Establ. TOTALES'!Q24*100</f>
        <v>87.087083198446109</v>
      </c>
      <c r="R24" s="18">
        <f>'Establec. Servicios'!R24/'Nº Establ. TOTALES'!R24*100</f>
        <v>79.919137466307276</v>
      </c>
      <c r="S24" s="18">
        <f>'Establec. Servicios'!S24/'Nº Establ. TOTALES'!S24*100</f>
        <v>72.25</v>
      </c>
      <c r="T24" s="18">
        <f>'Establec. Servicios'!T24/'Nº Establ. TOTALES'!T24*100</f>
        <v>85.250185847964872</v>
      </c>
      <c r="U24" s="18">
        <f>'Establec. Servicios'!U24/'Nº Establ. TOTALES'!U24*100</f>
        <v>84.297715083259448</v>
      </c>
    </row>
    <row r="25" spans="2:21" x14ac:dyDescent="0.2">
      <c r="B25" s="1">
        <v>2017</v>
      </c>
      <c r="C25" s="18">
        <f>'Establec. Servicios'!C25/'Nº Establ. TOTALES'!C25*100</f>
        <v>79.838709677419345</v>
      </c>
      <c r="D25" s="18">
        <f>'Establec. Servicios'!D25/'Nº Establ. TOTALES'!D25*100</f>
        <v>74.434250764525984</v>
      </c>
      <c r="E25" s="18">
        <f>'Establec. Servicios'!E25/'Nº Establ. TOTALES'!E25*100</f>
        <v>69.863013698630141</v>
      </c>
      <c r="F25" s="18">
        <f>'Establec. Servicios'!F25/'Nº Establ. TOTALES'!F25*100</f>
        <v>88.149892093388274</v>
      </c>
      <c r="G25" s="18">
        <f>'Establec. Servicios'!G25/'Nº Establ. TOTALES'!G25*100</f>
        <v>79.163314561544652</v>
      </c>
      <c r="H25" s="18">
        <f>'Establec. Servicios'!H25/'Nº Establ. TOTALES'!H25*100</f>
        <v>78.861788617886177</v>
      </c>
      <c r="I25" s="18">
        <f>'Establec. Servicios'!I25/'Nº Establ. TOTALES'!I25*100</f>
        <v>78.113207547169822</v>
      </c>
      <c r="J25" s="18">
        <f>'Establec. Servicios'!J25/'Nº Establ. TOTALES'!J25*100</f>
        <v>88.565264293419631</v>
      </c>
      <c r="K25" s="18">
        <f>'Establec. Servicios'!K25/'Nº Establ. TOTALES'!K25*100</f>
        <v>87.628644479298714</v>
      </c>
      <c r="L25" s="18">
        <f>'Establec. Servicios'!L25/'Nº Establ. TOTALES'!L25*100</f>
        <v>80.57053400591407</v>
      </c>
      <c r="M25" s="18">
        <f>'Establec. Servicios'!M25/'Nº Establ. TOTALES'!M25*100</f>
        <v>79.316546762589923</v>
      </c>
      <c r="N25" s="18">
        <f>'Establec. Servicios'!N25/'Nº Establ. TOTALES'!N25*100</f>
        <v>85.876623376623371</v>
      </c>
      <c r="O25" s="18">
        <f>'Establec. Servicios'!O25/'Nº Establ. TOTALES'!O25*100</f>
        <v>72.222222222222214</v>
      </c>
      <c r="P25" s="18">
        <f>'Establec. Servicios'!P25/'Nº Establ. TOTALES'!P25*100</f>
        <v>89.95134730538922</v>
      </c>
      <c r="Q25" s="18">
        <f>'Establec. Servicios'!Q25/'Nº Establ. TOTALES'!Q25*100</f>
        <v>86.536956137471279</v>
      </c>
      <c r="R25" s="18">
        <f>'Establec. Servicios'!R25/'Nº Establ. TOTALES'!R25*100</f>
        <v>80.631868131868131</v>
      </c>
      <c r="S25" s="18">
        <f>'Establec. Servicios'!S25/'Nº Establ. TOTALES'!S25*100</f>
        <v>72.732880937692784</v>
      </c>
      <c r="T25" s="18">
        <f>'Establec. Servicios'!T25/'Nº Establ. TOTALES'!T25*100</f>
        <v>84.760033255233921</v>
      </c>
      <c r="U25" s="18">
        <f>'Establec. Servicios'!U25/'Nº Establ. TOTALES'!U25*100</f>
        <v>83.68157754972674</v>
      </c>
    </row>
    <row r="26" spans="2:21" x14ac:dyDescent="0.2">
      <c r="B26" s="1">
        <v>2018</v>
      </c>
      <c r="C26" s="18">
        <f>'Establec. Servicios'!C26/'Nº Establ. TOTALES'!C26*100</f>
        <v>80.134932533733135</v>
      </c>
      <c r="D26" s="18">
        <f>'Establec. Servicios'!D26/'Nº Establ. TOTALES'!D26*100</f>
        <v>73.8328530259366</v>
      </c>
      <c r="E26" s="18">
        <f>'Establec. Servicios'!E26/'Nº Establ. TOTALES'!E26*100</f>
        <v>66.875</v>
      </c>
      <c r="F26" s="18">
        <f>'Establec. Servicios'!F26/'Nº Establ. TOTALES'!F26*100</f>
        <v>87.037708484408995</v>
      </c>
      <c r="G26" s="18">
        <f>'Establec. Servicios'!G26/'Nº Establ. TOTALES'!G26*100</f>
        <v>76.097912167026635</v>
      </c>
      <c r="H26" s="18">
        <f>'Establec. Servicios'!H26/'Nº Establ. TOTALES'!H26*100</f>
        <v>76.029962546816478</v>
      </c>
      <c r="I26" s="18">
        <f>'Establec. Servicios'!I26/'Nº Establ. TOTALES'!I26*100</f>
        <v>77.407407407407405</v>
      </c>
      <c r="J26" s="18">
        <f>'Establec. Servicios'!J26/'Nº Establ. TOTALES'!J26*100</f>
        <v>87.49677419354839</v>
      </c>
      <c r="K26" s="18">
        <f>'Establec. Servicios'!K26/'Nº Establ. TOTALES'!K26*100</f>
        <v>86.368161357340725</v>
      </c>
      <c r="L26" s="18">
        <f>'Establec. Servicios'!L26/'Nº Establ. TOTALES'!L26*100</f>
        <v>78.790669122160836</v>
      </c>
      <c r="M26" s="18">
        <f>'Establec. Servicios'!M26/'Nº Establ. TOTALES'!M26*100</f>
        <v>77.52066115702479</v>
      </c>
      <c r="N26" s="18">
        <f>'Establec. Servicios'!N26/'Nº Establ. TOTALES'!N26*100</f>
        <v>85.946531791907503</v>
      </c>
      <c r="O26" s="18">
        <f>'Establec. Servicios'!O26/'Nº Establ. TOTALES'!O26*100</f>
        <v>73.68421052631578</v>
      </c>
      <c r="P26" s="18">
        <f>'Establec. Servicios'!P26/'Nº Establ. TOTALES'!P26*100</f>
        <v>89.13978494623656</v>
      </c>
      <c r="Q26" s="18">
        <f>'Establec. Servicios'!Q26/'Nº Establ. TOTALES'!Q26*100</f>
        <v>85.273354532172718</v>
      </c>
      <c r="R26" s="18">
        <f>'Establec. Servicios'!R26/'Nº Establ. TOTALES'!R26*100</f>
        <v>78.975032851511173</v>
      </c>
      <c r="S26" s="18">
        <f>'Establec. Servicios'!S26/'Nº Establ. TOTALES'!S26*100</f>
        <v>71.750741839762611</v>
      </c>
      <c r="T26" s="18">
        <f>'Establec. Servicios'!T26/'Nº Establ. TOTALES'!T26*100</f>
        <v>83.304040892247755</v>
      </c>
      <c r="U26" s="18">
        <f>'Establec. Servicios'!U26/'Nº Establ. TOTALES'!U26*100</f>
        <v>82.669872651171076</v>
      </c>
    </row>
    <row r="27" spans="2:21" x14ac:dyDescent="0.2">
      <c r="B27" s="1">
        <v>2019</v>
      </c>
      <c r="C27" s="18">
        <f>'Establec. Servicios'!C27/'Nº Establ. TOTALES'!C27*100</f>
        <v>82.22533240027991</v>
      </c>
      <c r="D27" s="18">
        <f>'Establec. Servicios'!D27/'Nº Establ. TOTALES'!D27*100</f>
        <v>75.281501340482578</v>
      </c>
      <c r="E27" s="18">
        <f>'Establec. Servicios'!E27/'Nº Establ. TOTALES'!E27*100</f>
        <v>69.005847953216374</v>
      </c>
      <c r="F27" s="18">
        <f>'Establec. Servicios'!F27/'Nº Establ. TOTALES'!F27*100</f>
        <v>89.111512563639351</v>
      </c>
      <c r="G27" s="18">
        <f>'Establec. Servicios'!G27/'Nº Establ. TOTALES'!G27*100</f>
        <v>78.186775732788007</v>
      </c>
      <c r="H27" s="18">
        <f>'Establec. Servicios'!H27/'Nº Establ. TOTALES'!H27*100</f>
        <v>74.910394265232966</v>
      </c>
      <c r="I27" s="18">
        <f>'Establec. Servicios'!I27/'Nº Establ. TOTALES'!I27*100</f>
        <v>76.666666666666671</v>
      </c>
      <c r="J27" s="18">
        <f>'Establec. Servicios'!J27/'Nº Establ. TOTALES'!J27*100</f>
        <v>89.473046638400973</v>
      </c>
      <c r="K27" s="18">
        <f>'Establec. Servicios'!K27/'Nº Establ. TOTALES'!K27*100</f>
        <v>89.314207936341745</v>
      </c>
      <c r="L27" s="18">
        <f>'Establec. Servicios'!L27/'Nº Establ. TOTALES'!L27*100</f>
        <v>80.245693306975426</v>
      </c>
      <c r="M27" s="18">
        <f>'Establec. Servicios'!M27/'Nº Establ. TOTALES'!M27*100</f>
        <v>80.459770114942529</v>
      </c>
      <c r="N27" s="18">
        <f>'Establec. Servicios'!N27/'Nº Establ. TOTALES'!N27*100</f>
        <v>89.270097544567776</v>
      </c>
      <c r="O27" s="18">
        <f>'Establec. Servicios'!O27/'Nº Establ. TOTALES'!O27*100</f>
        <v>84</v>
      </c>
      <c r="P27" s="18">
        <f>'Establec. Servicios'!P27/'Nº Establ. TOTALES'!P27*100</f>
        <v>90.67619379574765</v>
      </c>
      <c r="Q27" s="18">
        <f>'Establec. Servicios'!Q27/'Nº Establ. TOTALES'!Q27*100</f>
        <v>87.726485322346548</v>
      </c>
      <c r="R27" s="18">
        <f>'Establec. Servicios'!R27/'Nº Establ. TOTALES'!R27*100</f>
        <v>80.453972257250953</v>
      </c>
      <c r="S27" s="18">
        <f>'Establec. Servicios'!S27/'Nº Establ. TOTALES'!S27*100</f>
        <v>73.879358052019924</v>
      </c>
      <c r="T27" s="18">
        <f>'Establec. Servicios'!T27/'Nº Establ. TOTALES'!T27*100</f>
        <v>85.563757921860855</v>
      </c>
      <c r="U27" s="18">
        <f>'Establec. Servicios'!U27/'Nº Establ. TOTALES'!U27*100</f>
        <v>85.792802414055828</v>
      </c>
    </row>
    <row r="28" spans="2:21" x14ac:dyDescent="0.2">
      <c r="B28" s="1">
        <v>2020</v>
      </c>
      <c r="C28" s="18">
        <f>'Establec. Servicios'!C28/'Nº Establ. TOTALES'!C28*100</f>
        <v>79.91177468612149</v>
      </c>
      <c r="D28" s="18">
        <f>'Establec. Servicios'!D28/'Nº Establ. TOTALES'!D28*100</f>
        <v>74.521276595744681</v>
      </c>
      <c r="E28" s="18">
        <f>'Establec. Servicios'!E28/'Nº Establ. TOTALES'!E28*100</f>
        <v>68.674698795180717</v>
      </c>
      <c r="F28" s="18">
        <f>'Establec. Servicios'!F28/'Nº Establ. TOTALES'!F28*100</f>
        <v>86.658134698448251</v>
      </c>
      <c r="G28" s="18">
        <f>'Establec. Servicios'!G28/'Nº Establ. TOTALES'!G28*100</f>
        <v>76.38795986622074</v>
      </c>
      <c r="H28" s="18">
        <f>'Establec. Servicios'!H28/'Nº Establ. TOTALES'!H28*100</f>
        <v>74.035087719298247</v>
      </c>
      <c r="I28" s="18">
        <f>'Establec. Servicios'!I28/'Nº Establ. TOTALES'!I28*100</f>
        <v>74.061433447098977</v>
      </c>
      <c r="J28" s="18">
        <f>'Establec. Servicios'!J28/'Nº Establ. TOTALES'!J28*100</f>
        <v>87.110633727175085</v>
      </c>
      <c r="K28" s="18">
        <f>'Establec. Servicios'!K28/'Nº Establ. TOTALES'!K28*100</f>
        <v>86.680205961392502</v>
      </c>
      <c r="L28" s="18">
        <f>'Establec. Servicios'!L28/'Nº Establ. TOTALES'!L28*100</f>
        <v>78.471662637657801</v>
      </c>
      <c r="M28" s="18">
        <f>'Establec. Servicios'!M28/'Nº Establ. TOTALES'!M28*100</f>
        <v>77.133655394524965</v>
      </c>
      <c r="N28" s="18">
        <f>'Establec. Servicios'!N28/'Nº Establ. TOTALES'!N28*100</f>
        <v>86.816826763829084</v>
      </c>
      <c r="O28" s="18">
        <f>'Establec. Servicios'!O28/'Nº Establ. TOTALES'!O28*100</f>
        <v>77.272727272727266</v>
      </c>
      <c r="P28" s="18">
        <f>'Establec. Servicios'!P28/'Nº Establ. TOTALES'!P28*100</f>
        <v>89.135144142642901</v>
      </c>
      <c r="Q28" s="18">
        <f>'Establec. Servicios'!Q28/'Nº Establ. TOTALES'!Q28*100</f>
        <v>85.34242507309942</v>
      </c>
      <c r="R28" s="18">
        <f>'Establec. Servicios'!R28/'Nº Establ. TOTALES'!R28*100</f>
        <v>77.777777777777786</v>
      </c>
      <c r="S28" s="18">
        <f>'Establec. Servicios'!S28/'Nº Establ. TOTALES'!S28*100</f>
        <v>71.514161220043576</v>
      </c>
      <c r="T28" s="18">
        <f>'Establec. Servicios'!T28/'Nº Establ. TOTALES'!T28*100</f>
        <v>83.210507709460742</v>
      </c>
      <c r="U28" s="18">
        <f>'Establec. Servicios'!U28/'Nº Establ. TOTALES'!U28*100</f>
        <v>82.915063279965224</v>
      </c>
    </row>
    <row r="29" spans="2:21" x14ac:dyDescent="0.2">
      <c r="B29" s="1">
        <v>2021</v>
      </c>
      <c r="C29" s="18">
        <f>'Establec. Servicios'!C29/'Nº Establ. TOTALES'!C29*100</f>
        <v>81.635388739946379</v>
      </c>
      <c r="D29" s="18">
        <f>'Establec. Servicios'!D29/'Nº Establ. TOTALES'!D29*100</f>
        <v>74.369323915237132</v>
      </c>
      <c r="E29" s="18">
        <f>'Establec. Servicios'!E29/'Nº Establ. TOTALES'!E29*100</f>
        <v>75</v>
      </c>
      <c r="F29" s="18">
        <f>'Establec. Servicios'!F29/'Nº Establ. TOTALES'!F29*100</f>
        <v>87.76898734177216</v>
      </c>
      <c r="G29" s="18">
        <f>'Establec. Servicios'!G29/'Nº Establ. TOTALES'!G29*100</f>
        <v>76.953642384105962</v>
      </c>
      <c r="H29" s="18">
        <f>'Establec. Servicios'!H29/'Nº Establ. TOTALES'!H29*100</f>
        <v>77.054794520547944</v>
      </c>
      <c r="I29" s="18">
        <f>'Establec. Servicios'!I29/'Nº Establ. TOTALES'!I29*100</f>
        <v>75.432525951557096</v>
      </c>
      <c r="J29" s="18">
        <f>'Establec. Servicios'!J29/'Nº Establ. TOTALES'!J29*100</f>
        <v>88.436541998773748</v>
      </c>
      <c r="K29" s="18">
        <f>'Establec. Servicios'!K29/'Nº Establ. TOTALES'!K29*100</f>
        <v>87.604642698265053</v>
      </c>
      <c r="L29" s="18">
        <f>'Establec. Servicios'!L29/'Nº Establ. TOTALES'!L29*100</f>
        <v>80.121276034800943</v>
      </c>
      <c r="M29" s="18">
        <f>'Establec. Servicios'!M29/'Nº Establ. TOTALES'!M29*100</f>
        <v>77.591973244147155</v>
      </c>
      <c r="N29" s="18">
        <f>'Establec. Servicios'!N29/'Nº Establ. TOTALES'!N29*100</f>
        <v>87.789748612471428</v>
      </c>
      <c r="O29" s="18">
        <f>'Establec. Servicios'!O29/'Nº Establ. TOTALES'!O29*100</f>
        <v>96.774193548387103</v>
      </c>
      <c r="P29" s="18">
        <f>'Establec. Servicios'!P29/'Nº Establ. TOTALES'!P29*100</f>
        <v>90.01375042970092</v>
      </c>
      <c r="Q29" s="18">
        <f>'Establec. Servicios'!Q29/'Nº Establ. TOTALES'!Q29*100</f>
        <v>86.370538243626058</v>
      </c>
      <c r="R29" s="18">
        <f>'Establec. Servicios'!R29/'Nº Establ. TOTALES'!R29*100</f>
        <v>80</v>
      </c>
      <c r="S29" s="18">
        <f>'Establec. Servicios'!S29/'Nº Establ. TOTALES'!S29*100</f>
        <v>72.509128847157015</v>
      </c>
      <c r="T29" s="18">
        <f>'Establec. Servicios'!T29/'Nº Establ. TOTALES'!T29*100</f>
        <v>84.474661571170969</v>
      </c>
      <c r="U29" s="18">
        <f>'Establec. Servicios'!U29/'Nº Establ. TOTALES'!U29*100</f>
        <v>83.978521925669853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6" topLeftCell="M14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6.28515625" customWidth="1"/>
  </cols>
  <sheetData>
    <row r="1" spans="1:21" ht="38.25" x14ac:dyDescent="0.2">
      <c r="A1" s="6" t="s">
        <v>24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625</v>
      </c>
      <c r="D7" s="4">
        <v>568</v>
      </c>
      <c r="E7" s="4">
        <v>67</v>
      </c>
      <c r="F7" s="4">
        <v>1998</v>
      </c>
      <c r="G7" s="4">
        <v>410</v>
      </c>
      <c r="H7" s="4">
        <v>80</v>
      </c>
      <c r="I7" s="4">
        <v>86</v>
      </c>
      <c r="J7" s="4">
        <v>3374</v>
      </c>
      <c r="K7" s="4">
        <v>15584</v>
      </c>
      <c r="L7" s="4">
        <v>1725</v>
      </c>
      <c r="M7" s="4">
        <v>188</v>
      </c>
      <c r="N7" s="4">
        <v>610</v>
      </c>
      <c r="O7" s="4">
        <v>11</v>
      </c>
      <c r="P7" s="4">
        <v>2696</v>
      </c>
      <c r="Q7" s="4">
        <f t="shared" ref="Q7:Q23" si="0">SUM(C7:P7)</f>
        <v>28022</v>
      </c>
      <c r="R7" s="10">
        <v>343</v>
      </c>
      <c r="S7" s="10">
        <v>470</v>
      </c>
      <c r="T7" s="4">
        <v>47883</v>
      </c>
      <c r="U7" s="4">
        <v>252668</v>
      </c>
    </row>
    <row r="8" spans="1:21" x14ac:dyDescent="0.2">
      <c r="B8" s="1">
        <v>2001</v>
      </c>
      <c r="C8" s="4">
        <v>666</v>
      </c>
      <c r="D8" s="4">
        <v>570</v>
      </c>
      <c r="E8" s="4">
        <v>61</v>
      </c>
      <c r="F8" s="4">
        <v>2046</v>
      </c>
      <c r="G8" s="4">
        <v>395</v>
      </c>
      <c r="H8" s="4">
        <v>77</v>
      </c>
      <c r="I8" s="4">
        <v>85</v>
      </c>
      <c r="J8" s="4">
        <v>3396</v>
      </c>
      <c r="K8" s="4">
        <v>15356</v>
      </c>
      <c r="L8" s="4">
        <v>1774</v>
      </c>
      <c r="M8" s="4">
        <v>199</v>
      </c>
      <c r="N8" s="4">
        <v>602</v>
      </c>
      <c r="O8" s="4">
        <v>9</v>
      </c>
      <c r="P8" s="4">
        <v>2777</v>
      </c>
      <c r="Q8" s="4">
        <f t="shared" si="0"/>
        <v>28013</v>
      </c>
      <c r="R8" s="10">
        <v>344</v>
      </c>
      <c r="S8" s="10">
        <v>459</v>
      </c>
      <c r="T8" s="4">
        <v>47658</v>
      </c>
      <c r="U8" s="4">
        <v>249111</v>
      </c>
    </row>
    <row r="9" spans="1:21" x14ac:dyDescent="0.2">
      <c r="B9" s="1">
        <v>2002</v>
      </c>
      <c r="C9" s="4">
        <v>679</v>
      </c>
      <c r="D9" s="4">
        <v>608</v>
      </c>
      <c r="E9" s="4">
        <v>66</v>
      </c>
      <c r="F9" s="4">
        <v>2175</v>
      </c>
      <c r="G9" s="4">
        <v>410</v>
      </c>
      <c r="H9" s="4">
        <v>92</v>
      </c>
      <c r="I9" s="4">
        <v>90</v>
      </c>
      <c r="J9" s="4">
        <v>3551</v>
      </c>
      <c r="K9" s="4">
        <v>15834</v>
      </c>
      <c r="L9" s="4">
        <v>1947</v>
      </c>
      <c r="M9" s="4">
        <v>204</v>
      </c>
      <c r="N9" s="4">
        <v>709</v>
      </c>
      <c r="O9" s="4">
        <v>9</v>
      </c>
      <c r="P9" s="4">
        <v>2912</v>
      </c>
      <c r="Q9" s="4">
        <f t="shared" si="0"/>
        <v>29286</v>
      </c>
      <c r="R9" s="10">
        <v>364</v>
      </c>
      <c r="S9" s="10">
        <v>487</v>
      </c>
      <c r="T9" s="4">
        <v>50042</v>
      </c>
      <c r="U9" s="4">
        <v>247648</v>
      </c>
    </row>
    <row r="10" spans="1:21" x14ac:dyDescent="0.2">
      <c r="B10" s="1">
        <v>2003</v>
      </c>
      <c r="C10" s="4">
        <v>761</v>
      </c>
      <c r="D10" s="4">
        <v>663</v>
      </c>
      <c r="E10" s="4">
        <v>69</v>
      </c>
      <c r="F10" s="4">
        <v>2449</v>
      </c>
      <c r="G10" s="4">
        <v>458</v>
      </c>
      <c r="H10" s="4">
        <v>90</v>
      </c>
      <c r="I10" s="4">
        <v>98</v>
      </c>
      <c r="J10" s="4">
        <v>3907</v>
      </c>
      <c r="K10" s="4">
        <v>17704</v>
      </c>
      <c r="L10" s="4">
        <v>2179</v>
      </c>
      <c r="M10" s="4">
        <v>224</v>
      </c>
      <c r="N10" s="4">
        <v>798</v>
      </c>
      <c r="O10" s="4">
        <v>10</v>
      </c>
      <c r="P10" s="4">
        <v>3220</v>
      </c>
      <c r="Q10" s="4">
        <f t="shared" si="0"/>
        <v>32630</v>
      </c>
      <c r="R10" s="10">
        <v>375</v>
      </c>
      <c r="S10" s="10">
        <v>532</v>
      </c>
      <c r="T10" s="4">
        <v>55553</v>
      </c>
      <c r="U10" s="4">
        <v>277728</v>
      </c>
    </row>
    <row r="11" spans="1:21" x14ac:dyDescent="0.2">
      <c r="B11" s="1">
        <v>2004</v>
      </c>
      <c r="C11" s="4">
        <v>788</v>
      </c>
      <c r="D11" s="4">
        <v>736</v>
      </c>
      <c r="E11" s="4">
        <v>65</v>
      </c>
      <c r="F11" s="4">
        <v>2420</v>
      </c>
      <c r="G11" s="4">
        <v>481</v>
      </c>
      <c r="H11" s="4">
        <v>90</v>
      </c>
      <c r="I11" s="4">
        <v>102</v>
      </c>
      <c r="J11" s="4">
        <v>4033</v>
      </c>
      <c r="K11" s="4">
        <v>18002</v>
      </c>
      <c r="L11" s="4">
        <v>2257</v>
      </c>
      <c r="M11" s="4">
        <v>232</v>
      </c>
      <c r="N11" s="4">
        <v>853</v>
      </c>
      <c r="O11" s="4">
        <v>9</v>
      </c>
      <c r="P11" s="4">
        <v>3256</v>
      </c>
      <c r="Q11" s="4">
        <f t="shared" si="0"/>
        <v>33324</v>
      </c>
      <c r="R11" s="10">
        <v>394</v>
      </c>
      <c r="S11" s="10">
        <v>611</v>
      </c>
      <c r="T11" s="4">
        <v>57087</v>
      </c>
      <c r="U11" s="4">
        <v>283126</v>
      </c>
    </row>
    <row r="12" spans="1:21" x14ac:dyDescent="0.2">
      <c r="B12" s="1">
        <v>2005</v>
      </c>
      <c r="C12" s="4">
        <v>874</v>
      </c>
      <c r="D12" s="4">
        <v>786</v>
      </c>
      <c r="E12" s="4">
        <v>66</v>
      </c>
      <c r="F12" s="4">
        <v>2604</v>
      </c>
      <c r="G12" s="4">
        <v>513</v>
      </c>
      <c r="H12" s="4">
        <v>90</v>
      </c>
      <c r="I12" s="4">
        <v>108</v>
      </c>
      <c r="J12" s="4">
        <v>4312</v>
      </c>
      <c r="K12" s="4">
        <v>20017</v>
      </c>
      <c r="L12" s="4">
        <v>2456</v>
      </c>
      <c r="M12" s="4">
        <v>244</v>
      </c>
      <c r="N12" s="4">
        <v>865</v>
      </c>
      <c r="O12" s="4">
        <v>11</v>
      </c>
      <c r="P12" s="4">
        <v>3419</v>
      </c>
      <c r="Q12" s="4">
        <f t="shared" si="0"/>
        <v>36365</v>
      </c>
      <c r="R12" s="4">
        <v>401</v>
      </c>
      <c r="S12" s="4">
        <v>644</v>
      </c>
      <c r="T12" s="4">
        <v>61339</v>
      </c>
      <c r="U12" s="4">
        <v>310770</v>
      </c>
    </row>
    <row r="13" spans="1:21" x14ac:dyDescent="0.2">
      <c r="B13" s="1">
        <v>2006</v>
      </c>
      <c r="C13" s="4">
        <v>913</v>
      </c>
      <c r="D13" s="4">
        <v>804</v>
      </c>
      <c r="E13" s="4">
        <v>57</v>
      </c>
      <c r="F13" s="4">
        <v>2500</v>
      </c>
      <c r="G13" s="4">
        <v>542</v>
      </c>
      <c r="H13" s="4">
        <v>95</v>
      </c>
      <c r="I13" s="4">
        <v>120</v>
      </c>
      <c r="J13" s="4">
        <v>4206</v>
      </c>
      <c r="K13" s="4">
        <v>20487</v>
      </c>
      <c r="L13" s="4">
        <v>2502</v>
      </c>
      <c r="M13" s="4">
        <v>249</v>
      </c>
      <c r="N13" s="4">
        <v>879</v>
      </c>
      <c r="O13" s="4">
        <v>12</v>
      </c>
      <c r="P13" s="4">
        <v>3387</v>
      </c>
      <c r="Q13" s="4">
        <f t="shared" si="0"/>
        <v>36753</v>
      </c>
      <c r="R13" s="4">
        <v>417</v>
      </c>
      <c r="S13" s="4">
        <v>669</v>
      </c>
      <c r="T13" s="4">
        <v>62519</v>
      </c>
      <c r="U13" s="4">
        <v>305683</v>
      </c>
    </row>
    <row r="14" spans="1:21" x14ac:dyDescent="0.2">
      <c r="B14" s="1">
        <v>2007</v>
      </c>
      <c r="C14" s="4">
        <v>964</v>
      </c>
      <c r="D14" s="4">
        <v>826</v>
      </c>
      <c r="E14" s="4">
        <v>63</v>
      </c>
      <c r="F14" s="4">
        <v>2551</v>
      </c>
      <c r="G14" s="4">
        <v>568</v>
      </c>
      <c r="H14" s="4">
        <v>93</v>
      </c>
      <c r="I14" s="4">
        <v>126</v>
      </c>
      <c r="J14" s="4">
        <v>4283</v>
      </c>
      <c r="K14" s="4">
        <v>20991</v>
      </c>
      <c r="L14" s="4">
        <v>2606</v>
      </c>
      <c r="M14" s="4">
        <v>256</v>
      </c>
      <c r="N14" s="4">
        <v>941</v>
      </c>
      <c r="O14" s="4">
        <v>10</v>
      </c>
      <c r="P14" s="4">
        <v>3357</v>
      </c>
      <c r="Q14" s="4">
        <f t="shared" si="0"/>
        <v>37635</v>
      </c>
      <c r="R14" s="4">
        <v>450</v>
      </c>
      <c r="S14" s="4">
        <v>713</v>
      </c>
      <c r="T14" s="4">
        <v>64108</v>
      </c>
      <c r="U14" s="4">
        <v>311373</v>
      </c>
    </row>
    <row r="15" spans="1:21" x14ac:dyDescent="0.2">
      <c r="B15" s="1">
        <v>2008</v>
      </c>
      <c r="C15" s="4">
        <v>1020</v>
      </c>
      <c r="D15" s="4">
        <v>819</v>
      </c>
      <c r="E15" s="4">
        <v>59</v>
      </c>
      <c r="F15" s="4">
        <v>2473</v>
      </c>
      <c r="G15" s="4">
        <v>565</v>
      </c>
      <c r="H15" s="4">
        <v>112</v>
      </c>
      <c r="I15" s="4">
        <v>142</v>
      </c>
      <c r="J15" s="4">
        <v>4247</v>
      </c>
      <c r="K15" s="4">
        <v>21137</v>
      </c>
      <c r="L15" s="4">
        <v>2594</v>
      </c>
      <c r="M15" s="4">
        <v>262</v>
      </c>
      <c r="N15" s="4">
        <v>943</v>
      </c>
      <c r="O15" s="4">
        <v>11</v>
      </c>
      <c r="P15" s="4">
        <v>3260</v>
      </c>
      <c r="Q15" s="4">
        <f t="shared" si="0"/>
        <v>37644</v>
      </c>
      <c r="R15" s="4">
        <v>448</v>
      </c>
      <c r="S15" s="4">
        <v>723</v>
      </c>
      <c r="T15" s="4">
        <v>64252</v>
      </c>
      <c r="U15" s="4">
        <v>310903</v>
      </c>
    </row>
    <row r="16" spans="1:21" x14ac:dyDescent="0.2">
      <c r="B16" s="1">
        <v>2009</v>
      </c>
      <c r="C16" s="4">
        <v>1031</v>
      </c>
      <c r="D16" s="4">
        <v>831</v>
      </c>
      <c r="E16" s="4">
        <v>63</v>
      </c>
      <c r="F16" s="4">
        <v>2341</v>
      </c>
      <c r="G16" s="4">
        <v>562</v>
      </c>
      <c r="H16" s="4">
        <v>117</v>
      </c>
      <c r="I16" s="4">
        <v>150</v>
      </c>
      <c r="J16" s="4">
        <v>4057</v>
      </c>
      <c r="K16" s="4">
        <v>21080</v>
      </c>
      <c r="L16" s="4">
        <v>2624</v>
      </c>
      <c r="M16" s="4">
        <v>275</v>
      </c>
      <c r="N16" s="4">
        <v>964</v>
      </c>
      <c r="O16" s="4">
        <v>13</v>
      </c>
      <c r="P16" s="4">
        <v>3156</v>
      </c>
      <c r="Q16" s="4">
        <f t="shared" si="0"/>
        <v>37264</v>
      </c>
      <c r="R16" s="4">
        <v>465</v>
      </c>
      <c r="S16" s="4">
        <v>711</v>
      </c>
      <c r="T16" s="4">
        <v>63817</v>
      </c>
      <c r="U16" s="4">
        <v>310275</v>
      </c>
    </row>
    <row r="17" spans="2:21" x14ac:dyDescent="0.2">
      <c r="B17" s="1">
        <v>2010</v>
      </c>
      <c r="C17" s="4">
        <v>1085</v>
      </c>
      <c r="D17" s="4">
        <v>845</v>
      </c>
      <c r="E17" s="4">
        <v>57</v>
      </c>
      <c r="F17" s="4">
        <v>2390</v>
      </c>
      <c r="G17" s="4">
        <v>571</v>
      </c>
      <c r="H17" s="4">
        <v>115</v>
      </c>
      <c r="I17" s="4">
        <v>143</v>
      </c>
      <c r="J17" s="4">
        <v>4048</v>
      </c>
      <c r="K17" s="4">
        <v>21576</v>
      </c>
      <c r="L17" s="4">
        <v>2712</v>
      </c>
      <c r="M17" s="4">
        <v>289</v>
      </c>
      <c r="N17" s="4">
        <v>964</v>
      </c>
      <c r="O17" s="4">
        <v>10</v>
      </c>
      <c r="P17" s="4">
        <v>3172</v>
      </c>
      <c r="Q17" s="4">
        <f t="shared" si="0"/>
        <v>37977</v>
      </c>
      <c r="R17" s="4">
        <v>476</v>
      </c>
      <c r="S17" s="4">
        <v>725</v>
      </c>
      <c r="T17" s="4">
        <v>64985</v>
      </c>
      <c r="U17" s="4">
        <v>313086</v>
      </c>
    </row>
    <row r="18" spans="2:21" x14ac:dyDescent="0.2">
      <c r="B18" s="1">
        <v>2011</v>
      </c>
      <c r="C18" s="4">
        <v>1100</v>
      </c>
      <c r="D18" s="4">
        <v>812</v>
      </c>
      <c r="E18" s="4">
        <v>60</v>
      </c>
      <c r="F18" s="4">
        <v>2381</v>
      </c>
      <c r="G18" s="4">
        <v>563</v>
      </c>
      <c r="H18" s="4">
        <v>117</v>
      </c>
      <c r="I18" s="4">
        <v>144</v>
      </c>
      <c r="J18" s="4">
        <v>3963</v>
      </c>
      <c r="K18" s="4">
        <v>21777</v>
      </c>
      <c r="L18" s="4">
        <v>2757</v>
      </c>
      <c r="M18" s="4">
        <v>300</v>
      </c>
      <c r="N18" s="4">
        <v>973</v>
      </c>
      <c r="O18" s="4">
        <v>10</v>
      </c>
      <c r="P18" s="4">
        <v>3086</v>
      </c>
      <c r="Q18" s="4">
        <f t="shared" si="0"/>
        <v>38043</v>
      </c>
      <c r="R18" s="4">
        <v>476</v>
      </c>
      <c r="S18" s="4">
        <v>718</v>
      </c>
      <c r="T18" s="4">
        <v>64877</v>
      </c>
      <c r="U18" s="4">
        <v>312540</v>
      </c>
    </row>
    <row r="19" spans="2:21" x14ac:dyDescent="0.2">
      <c r="B19" s="1">
        <v>2012</v>
      </c>
      <c r="C19" s="4">
        <v>1125</v>
      </c>
      <c r="D19" s="4">
        <v>860</v>
      </c>
      <c r="E19" s="4">
        <v>63</v>
      </c>
      <c r="F19" s="4">
        <v>2452</v>
      </c>
      <c r="G19" s="4">
        <v>561</v>
      </c>
      <c r="H19" s="4">
        <v>118</v>
      </c>
      <c r="I19" s="4">
        <v>145</v>
      </c>
      <c r="J19" s="4">
        <v>4037</v>
      </c>
      <c r="K19" s="4">
        <v>22262</v>
      </c>
      <c r="L19" s="4">
        <v>2877</v>
      </c>
      <c r="M19" s="4">
        <v>298</v>
      </c>
      <c r="N19" s="4">
        <v>952</v>
      </c>
      <c r="O19" s="4">
        <v>12</v>
      </c>
      <c r="P19" s="4">
        <v>3055</v>
      </c>
      <c r="Q19" s="4">
        <f t="shared" si="0"/>
        <v>38817</v>
      </c>
      <c r="R19" s="4">
        <v>489</v>
      </c>
      <c r="S19" s="4">
        <v>729</v>
      </c>
      <c r="T19" s="4">
        <v>66448</v>
      </c>
      <c r="U19" s="4">
        <v>315890</v>
      </c>
    </row>
    <row r="20" spans="2:21" x14ac:dyDescent="0.2">
      <c r="B20" s="1">
        <v>2013</v>
      </c>
      <c r="C20" s="4">
        <v>1404</v>
      </c>
      <c r="D20" s="4">
        <v>955</v>
      </c>
      <c r="E20" s="4">
        <v>75</v>
      </c>
      <c r="F20" s="4">
        <v>2633</v>
      </c>
      <c r="G20" s="4">
        <v>662</v>
      </c>
      <c r="H20" s="4">
        <v>122</v>
      </c>
      <c r="I20" s="4">
        <v>161</v>
      </c>
      <c r="J20" s="4">
        <v>4297</v>
      </c>
      <c r="K20" s="4">
        <v>22065</v>
      </c>
      <c r="L20" s="4">
        <v>3193</v>
      </c>
      <c r="M20" s="4">
        <v>320</v>
      </c>
      <c r="N20" s="4">
        <v>1146</v>
      </c>
      <c r="O20" s="4">
        <v>12</v>
      </c>
      <c r="P20" s="4">
        <v>3264</v>
      </c>
      <c r="Q20" s="4">
        <f t="shared" si="0"/>
        <v>40309</v>
      </c>
      <c r="R20" s="4">
        <v>521</v>
      </c>
      <c r="S20" s="4">
        <v>782</v>
      </c>
      <c r="T20" s="4">
        <v>69107</v>
      </c>
      <c r="U20" s="4">
        <v>325445</v>
      </c>
    </row>
    <row r="21" spans="2:21" x14ac:dyDescent="0.2">
      <c r="B21" s="1">
        <v>2014</v>
      </c>
      <c r="C21" s="4">
        <v>1406</v>
      </c>
      <c r="D21" s="4">
        <v>987</v>
      </c>
      <c r="E21" s="4">
        <v>70</v>
      </c>
      <c r="F21" s="4">
        <v>2674</v>
      </c>
      <c r="G21" s="4">
        <v>678</v>
      </c>
      <c r="H21" s="4">
        <v>129</v>
      </c>
      <c r="I21" s="4">
        <v>161</v>
      </c>
      <c r="J21" s="4">
        <v>4298</v>
      </c>
      <c r="K21" s="4">
        <v>22803</v>
      </c>
      <c r="L21" s="4">
        <v>3278</v>
      </c>
      <c r="M21" s="4">
        <v>346</v>
      </c>
      <c r="N21" s="4">
        <v>1183</v>
      </c>
      <c r="O21" s="4">
        <v>14</v>
      </c>
      <c r="P21" s="4">
        <v>3290</v>
      </c>
      <c r="Q21" s="4">
        <f t="shared" si="0"/>
        <v>41317</v>
      </c>
      <c r="R21" s="4">
        <v>516</v>
      </c>
      <c r="S21" s="4">
        <v>808</v>
      </c>
      <c r="T21" s="4">
        <v>70376</v>
      </c>
      <c r="U21" s="4">
        <v>330777</v>
      </c>
    </row>
    <row r="22" spans="2:21" x14ac:dyDescent="0.2">
      <c r="B22" s="1">
        <v>2015</v>
      </c>
      <c r="C22" s="4">
        <v>1405</v>
      </c>
      <c r="D22" s="4">
        <v>1001</v>
      </c>
      <c r="E22" s="4">
        <v>75</v>
      </c>
      <c r="F22" s="4">
        <v>2705</v>
      </c>
      <c r="G22" s="4">
        <v>704</v>
      </c>
      <c r="H22" s="4">
        <v>134</v>
      </c>
      <c r="I22" s="4">
        <v>179</v>
      </c>
      <c r="J22" s="4">
        <v>4423</v>
      </c>
      <c r="K22" s="4">
        <v>23266</v>
      </c>
      <c r="L22" s="4">
        <v>3305</v>
      </c>
      <c r="M22" s="4">
        <v>363</v>
      </c>
      <c r="N22" s="4">
        <v>1180</v>
      </c>
      <c r="O22" s="4">
        <v>13</v>
      </c>
      <c r="P22" s="4">
        <v>3358</v>
      </c>
      <c r="Q22" s="4">
        <f t="shared" si="0"/>
        <v>42111</v>
      </c>
      <c r="R22" s="4">
        <v>531</v>
      </c>
      <c r="S22" s="4">
        <v>831</v>
      </c>
      <c r="T22" s="4">
        <v>71901</v>
      </c>
      <c r="U22" s="4">
        <v>336766</v>
      </c>
    </row>
    <row r="23" spans="2:21" x14ac:dyDescent="0.2">
      <c r="B23" s="1">
        <v>2016</v>
      </c>
      <c r="C23" s="4">
        <v>1399</v>
      </c>
      <c r="D23" s="4">
        <v>971</v>
      </c>
      <c r="E23" s="4">
        <v>70</v>
      </c>
      <c r="F23" s="4">
        <v>2719</v>
      </c>
      <c r="G23" s="4">
        <v>725</v>
      </c>
      <c r="H23" s="4">
        <v>142</v>
      </c>
      <c r="I23" s="4">
        <v>179</v>
      </c>
      <c r="J23" s="4">
        <v>4592</v>
      </c>
      <c r="K23" s="4">
        <v>23779</v>
      </c>
      <c r="L23" s="4">
        <v>3535</v>
      </c>
      <c r="M23" s="4">
        <v>369</v>
      </c>
      <c r="N23" s="4">
        <v>1247</v>
      </c>
      <c r="O23" s="4">
        <v>11</v>
      </c>
      <c r="P23" s="4">
        <v>3416</v>
      </c>
      <c r="Q23" s="4">
        <f t="shared" si="0"/>
        <v>43154</v>
      </c>
      <c r="R23" s="4">
        <v>532</v>
      </c>
      <c r="S23" s="4">
        <v>852</v>
      </c>
      <c r="T23" s="4">
        <v>73675</v>
      </c>
      <c r="U23" s="4">
        <v>342953</v>
      </c>
    </row>
    <row r="24" spans="2:21" x14ac:dyDescent="0.2">
      <c r="B24" s="34">
        <v>2017</v>
      </c>
      <c r="C24" s="4">
        <v>1390</v>
      </c>
      <c r="D24" s="4">
        <v>985</v>
      </c>
      <c r="E24" s="4">
        <v>66</v>
      </c>
      <c r="F24" s="4">
        <v>2798</v>
      </c>
      <c r="G24" s="4">
        <v>729</v>
      </c>
      <c r="H24" s="4">
        <v>148</v>
      </c>
      <c r="I24" s="4">
        <v>162</v>
      </c>
      <c r="J24" s="4">
        <v>4608</v>
      </c>
      <c r="K24" s="4">
        <v>23567</v>
      </c>
      <c r="L24" s="4">
        <v>3581</v>
      </c>
      <c r="M24" s="4">
        <v>369</v>
      </c>
      <c r="N24" s="4">
        <v>1281</v>
      </c>
      <c r="O24" s="4">
        <v>14</v>
      </c>
      <c r="P24" s="4">
        <v>3378</v>
      </c>
      <c r="Q24" s="4">
        <v>43076</v>
      </c>
      <c r="R24" s="4">
        <v>544</v>
      </c>
      <c r="S24" s="4">
        <v>847</v>
      </c>
      <c r="T24" s="4">
        <v>73554</v>
      </c>
      <c r="U24" s="4">
        <v>341115</v>
      </c>
    </row>
    <row r="25" spans="2:21" x14ac:dyDescent="0.2">
      <c r="B25" s="34">
        <v>2018</v>
      </c>
      <c r="C25" s="4">
        <v>1426</v>
      </c>
      <c r="D25" s="4">
        <v>1035</v>
      </c>
      <c r="E25" s="4">
        <v>71</v>
      </c>
      <c r="F25" s="4">
        <v>2950</v>
      </c>
      <c r="G25" s="4">
        <v>723</v>
      </c>
      <c r="H25" s="4">
        <v>142</v>
      </c>
      <c r="I25" s="4">
        <v>167</v>
      </c>
      <c r="J25" s="4">
        <v>4682</v>
      </c>
      <c r="K25" s="4">
        <v>23849</v>
      </c>
      <c r="L25" s="4">
        <v>3639</v>
      </c>
      <c r="M25" s="4">
        <v>392</v>
      </c>
      <c r="N25" s="4">
        <v>1319</v>
      </c>
      <c r="O25" s="4">
        <v>17</v>
      </c>
      <c r="P25" s="4">
        <v>3424</v>
      </c>
      <c r="Q25" s="4">
        <v>43836</v>
      </c>
      <c r="R25" s="4">
        <v>581</v>
      </c>
      <c r="S25" s="4">
        <v>888</v>
      </c>
      <c r="T25" s="4">
        <v>74899</v>
      </c>
      <c r="U25" s="4">
        <v>344784</v>
      </c>
    </row>
    <row r="26" spans="2:21" x14ac:dyDescent="0.2">
      <c r="B26" s="34">
        <v>2019</v>
      </c>
      <c r="C26" s="4">
        <v>1434</v>
      </c>
      <c r="D26" s="4">
        <v>1019</v>
      </c>
      <c r="E26" s="4">
        <v>69</v>
      </c>
      <c r="F26" s="4">
        <v>2923</v>
      </c>
      <c r="G26" s="4">
        <v>728</v>
      </c>
      <c r="H26" s="4">
        <v>143</v>
      </c>
      <c r="I26" s="4">
        <v>175</v>
      </c>
      <c r="J26" s="4">
        <v>4621</v>
      </c>
      <c r="K26" s="4">
        <v>23901</v>
      </c>
      <c r="L26" s="4">
        <v>3709</v>
      </c>
      <c r="M26" s="4">
        <v>377</v>
      </c>
      <c r="N26" s="4">
        <v>1322</v>
      </c>
      <c r="O26" s="4">
        <v>14</v>
      </c>
      <c r="P26" s="4">
        <v>3474</v>
      </c>
      <c r="Q26" s="4">
        <v>43909</v>
      </c>
      <c r="R26" s="4">
        <v>574</v>
      </c>
      <c r="S26" s="4">
        <v>901</v>
      </c>
      <c r="T26" s="4">
        <v>75043</v>
      </c>
      <c r="U26" s="4">
        <v>343468</v>
      </c>
    </row>
    <row r="27" spans="2:21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</sheetData>
  <phoneticPr fontId="1" type="noConversion"/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pane xSplit="2" ySplit="5" topLeftCell="C6" activePane="bottomRight" state="frozen"/>
      <selection pane="topRight" activeCell="U24" sqref="U24"/>
      <selection pane="bottomLeft" activeCell="U24" sqref="U24"/>
      <selection pane="bottomRight" activeCell="D31" sqref="D31"/>
    </sheetView>
  </sheetViews>
  <sheetFormatPr baseColWidth="10" defaultColWidth="11.42578125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36" t="s">
        <v>69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  <c r="B3" s="2"/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3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t="s">
        <v>18</v>
      </c>
      <c r="S5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4">
        <v>1036</v>
      </c>
      <c r="D6" s="4">
        <v>883</v>
      </c>
      <c r="E6" s="4">
        <v>127</v>
      </c>
      <c r="F6" s="4">
        <v>2999</v>
      </c>
      <c r="G6" s="4">
        <v>683</v>
      </c>
      <c r="H6" s="4">
        <v>178</v>
      </c>
      <c r="I6" s="4">
        <v>155</v>
      </c>
      <c r="J6" s="4">
        <v>4874</v>
      </c>
      <c r="K6" s="4">
        <v>29481</v>
      </c>
      <c r="L6" s="4">
        <v>2849</v>
      </c>
      <c r="M6" s="4">
        <v>360</v>
      </c>
      <c r="N6" s="4">
        <v>1024</v>
      </c>
      <c r="O6" s="4">
        <v>21</v>
      </c>
      <c r="P6" s="4">
        <v>3732</v>
      </c>
      <c r="Q6" s="4">
        <v>48402</v>
      </c>
      <c r="R6" s="4">
        <v>619</v>
      </c>
      <c r="S6" s="4">
        <v>911</v>
      </c>
      <c r="T6" s="4">
        <v>79789</v>
      </c>
      <c r="U6" s="4">
        <v>406911</v>
      </c>
    </row>
    <row r="7" spans="1:21" x14ac:dyDescent="0.2">
      <c r="B7" s="1">
        <v>2001</v>
      </c>
      <c r="C7" s="4">
        <v>1052</v>
      </c>
      <c r="D7" s="4">
        <v>874</v>
      </c>
      <c r="E7" s="4">
        <v>118</v>
      </c>
      <c r="F7" s="4">
        <v>2984</v>
      </c>
      <c r="G7" s="4">
        <v>642</v>
      </c>
      <c r="H7" s="4">
        <v>165</v>
      </c>
      <c r="I7" s="4">
        <v>147</v>
      </c>
      <c r="J7" s="4">
        <v>4629</v>
      </c>
      <c r="K7" s="4">
        <v>26354</v>
      </c>
      <c r="L7" s="4">
        <v>2925</v>
      </c>
      <c r="M7" s="4">
        <v>318</v>
      </c>
      <c r="N7" s="4">
        <v>1027</v>
      </c>
      <c r="O7" s="4">
        <v>19</v>
      </c>
      <c r="P7" s="4">
        <v>3576</v>
      </c>
      <c r="Q7" s="4">
        <v>44830</v>
      </c>
      <c r="R7" s="4">
        <v>557</v>
      </c>
      <c r="S7" s="4">
        <v>848</v>
      </c>
      <c r="T7" s="4">
        <v>75968</v>
      </c>
      <c r="U7" s="4">
        <v>381732</v>
      </c>
    </row>
    <row r="8" spans="1:21" x14ac:dyDescent="0.2">
      <c r="B8" s="1">
        <v>2002</v>
      </c>
      <c r="C8" s="4">
        <v>1072</v>
      </c>
      <c r="D8" s="4">
        <v>929</v>
      </c>
      <c r="E8" s="4">
        <v>104</v>
      </c>
      <c r="F8" s="4">
        <v>3159</v>
      </c>
      <c r="G8" s="4">
        <v>628</v>
      </c>
      <c r="H8" s="4">
        <v>154</v>
      </c>
      <c r="I8" s="4">
        <v>157</v>
      </c>
      <c r="J8" s="4">
        <v>5022</v>
      </c>
      <c r="K8" s="4">
        <v>26964</v>
      </c>
      <c r="L8" s="4">
        <v>2958</v>
      </c>
      <c r="M8" s="4">
        <v>340</v>
      </c>
      <c r="N8" s="4">
        <v>1041</v>
      </c>
      <c r="O8" s="4">
        <v>21</v>
      </c>
      <c r="P8" s="4">
        <v>3841</v>
      </c>
      <c r="Q8" s="4">
        <v>46390</v>
      </c>
      <c r="R8" s="4">
        <v>553</v>
      </c>
      <c r="S8" s="4">
        <v>897</v>
      </c>
      <c r="T8" s="4">
        <v>78250</v>
      </c>
      <c r="U8" s="4">
        <v>387283</v>
      </c>
    </row>
    <row r="9" spans="1:21" x14ac:dyDescent="0.2">
      <c r="B9" s="1">
        <v>2003</v>
      </c>
      <c r="C9" s="4">
        <v>1216</v>
      </c>
      <c r="D9" s="4">
        <v>1077</v>
      </c>
      <c r="E9" s="4">
        <v>122</v>
      </c>
      <c r="F9" s="4">
        <v>3641</v>
      </c>
      <c r="G9" s="4">
        <v>709</v>
      </c>
      <c r="H9" s="4">
        <v>170</v>
      </c>
      <c r="I9" s="4">
        <v>176</v>
      </c>
      <c r="J9" s="4">
        <v>5677</v>
      </c>
      <c r="K9" s="4">
        <v>29428</v>
      </c>
      <c r="L9" s="4">
        <v>3470</v>
      </c>
      <c r="M9" s="4">
        <v>352</v>
      </c>
      <c r="N9" s="4">
        <v>1269</v>
      </c>
      <c r="O9" s="4">
        <v>20</v>
      </c>
      <c r="P9" s="4">
        <v>4295</v>
      </c>
      <c r="Q9" s="4">
        <v>51622</v>
      </c>
      <c r="R9" s="4">
        <v>601</v>
      </c>
      <c r="S9" s="4">
        <v>1004</v>
      </c>
      <c r="T9" s="4">
        <v>87308</v>
      </c>
      <c r="U9" s="4">
        <v>423614</v>
      </c>
    </row>
    <row r="10" spans="1:21" x14ac:dyDescent="0.2">
      <c r="B10" s="1">
        <v>2004</v>
      </c>
      <c r="C10" s="4">
        <v>1248</v>
      </c>
      <c r="D10" s="4">
        <v>1104</v>
      </c>
      <c r="E10" s="4">
        <v>116</v>
      </c>
      <c r="F10" s="4">
        <v>3809</v>
      </c>
      <c r="G10" s="4">
        <v>748</v>
      </c>
      <c r="H10" s="4">
        <v>165</v>
      </c>
      <c r="I10" s="4">
        <v>178</v>
      </c>
      <c r="J10" s="4">
        <v>5885</v>
      </c>
      <c r="K10" s="4">
        <v>29967</v>
      </c>
      <c r="L10" s="4">
        <v>3565</v>
      </c>
      <c r="M10" s="4">
        <v>371</v>
      </c>
      <c r="N10" s="4">
        <v>1323</v>
      </c>
      <c r="O10" s="4">
        <v>20</v>
      </c>
      <c r="P10" s="4">
        <v>4482</v>
      </c>
      <c r="Q10" s="4">
        <v>52981</v>
      </c>
      <c r="R10" s="4">
        <v>604</v>
      </c>
      <c r="S10" s="4">
        <v>1038</v>
      </c>
      <c r="T10" s="4">
        <v>89851</v>
      </c>
      <c r="U10" s="4">
        <v>425500</v>
      </c>
    </row>
    <row r="11" spans="1:21" x14ac:dyDescent="0.2">
      <c r="B11" s="1">
        <v>2005</v>
      </c>
      <c r="C11" s="4">
        <v>1847</v>
      </c>
      <c r="D11" s="4">
        <v>1558</v>
      </c>
      <c r="E11" s="4">
        <v>143</v>
      </c>
      <c r="F11" s="4">
        <v>4922</v>
      </c>
      <c r="G11" s="4">
        <v>1016</v>
      </c>
      <c r="H11" s="4">
        <v>219</v>
      </c>
      <c r="I11" s="4">
        <v>231</v>
      </c>
      <c r="J11" s="4">
        <v>7685</v>
      </c>
      <c r="K11" s="4">
        <v>40860</v>
      </c>
      <c r="L11" s="4">
        <v>4677</v>
      </c>
      <c r="M11" s="4">
        <v>467</v>
      </c>
      <c r="N11" s="4">
        <v>2112</v>
      </c>
      <c r="O11" s="4">
        <v>22</v>
      </c>
      <c r="P11" s="4">
        <v>5594</v>
      </c>
      <c r="Q11" s="4">
        <v>71353</v>
      </c>
      <c r="R11" s="4">
        <v>689</v>
      </c>
      <c r="S11" s="4">
        <v>1397</v>
      </c>
      <c r="T11" s="4">
        <v>119687</v>
      </c>
      <c r="U11" s="4">
        <v>550228</v>
      </c>
    </row>
    <row r="12" spans="1:21" x14ac:dyDescent="0.2">
      <c r="B12" s="1">
        <v>2006</v>
      </c>
      <c r="C12" s="4">
        <v>1959</v>
      </c>
      <c r="D12" s="4">
        <v>1652</v>
      </c>
      <c r="E12" s="4">
        <v>141</v>
      </c>
      <c r="F12" s="4">
        <v>5209</v>
      </c>
      <c r="G12" s="4">
        <v>1130</v>
      </c>
      <c r="H12" s="4">
        <v>222</v>
      </c>
      <c r="I12" s="4">
        <v>231</v>
      </c>
      <c r="J12" s="4">
        <v>7880</v>
      </c>
      <c r="K12" s="4">
        <v>44055</v>
      </c>
      <c r="L12" s="4">
        <v>4966</v>
      </c>
      <c r="M12" s="4">
        <v>503</v>
      </c>
      <c r="N12" s="4">
        <v>2117</v>
      </c>
      <c r="O12" s="4">
        <v>21</v>
      </c>
      <c r="P12" s="4">
        <v>5745</v>
      </c>
      <c r="Q12" s="4">
        <v>75831</v>
      </c>
      <c r="R12" s="4">
        <v>699</v>
      </c>
      <c r="S12" s="4">
        <v>1492</v>
      </c>
      <c r="T12" s="4">
        <v>126577</v>
      </c>
      <c r="U12" s="4">
        <v>578801</v>
      </c>
    </row>
    <row r="13" spans="1:21" x14ac:dyDescent="0.2">
      <c r="B13" s="1">
        <v>2007</v>
      </c>
      <c r="C13" s="4">
        <v>2078</v>
      </c>
      <c r="D13" s="4">
        <v>1692</v>
      </c>
      <c r="E13" s="4">
        <v>154</v>
      </c>
      <c r="F13" s="4">
        <v>5139</v>
      </c>
      <c r="G13" s="4">
        <v>1176</v>
      </c>
      <c r="H13" s="4">
        <v>231</v>
      </c>
      <c r="I13" s="4">
        <v>246</v>
      </c>
      <c r="J13" s="4">
        <v>7815</v>
      </c>
      <c r="K13" s="4">
        <v>45358</v>
      </c>
      <c r="L13" s="4">
        <v>5088</v>
      </c>
      <c r="M13" s="4">
        <v>522</v>
      </c>
      <c r="N13" s="4">
        <v>2182</v>
      </c>
      <c r="O13" s="4">
        <v>23</v>
      </c>
      <c r="P13" s="4">
        <v>5724</v>
      </c>
      <c r="Q13" s="4">
        <v>77428</v>
      </c>
      <c r="R13" s="4">
        <v>745</v>
      </c>
      <c r="S13" s="4">
        <v>1572</v>
      </c>
      <c r="T13" s="4">
        <v>129074</v>
      </c>
      <c r="U13" s="4">
        <v>587534</v>
      </c>
    </row>
    <row r="14" spans="1:21" x14ac:dyDescent="0.2">
      <c r="B14" s="1">
        <v>2008</v>
      </c>
      <c r="C14" s="4">
        <v>2184</v>
      </c>
      <c r="D14" s="4">
        <v>1751</v>
      </c>
      <c r="E14" s="4">
        <v>167</v>
      </c>
      <c r="F14" s="4">
        <v>5377</v>
      </c>
      <c r="G14" s="4">
        <v>1231</v>
      </c>
      <c r="H14" s="4">
        <v>248</v>
      </c>
      <c r="I14" s="4">
        <v>272</v>
      </c>
      <c r="J14" s="4">
        <v>7908</v>
      </c>
      <c r="K14" s="4">
        <v>46690</v>
      </c>
      <c r="L14" s="4">
        <v>5320</v>
      </c>
      <c r="M14" s="4">
        <v>550</v>
      </c>
      <c r="N14" s="4">
        <v>2304</v>
      </c>
      <c r="O14" s="4">
        <v>23</v>
      </c>
      <c r="P14" s="4">
        <v>5789</v>
      </c>
      <c r="Q14" s="4">
        <v>79814</v>
      </c>
      <c r="R14" s="4">
        <v>773</v>
      </c>
      <c r="S14" s="4">
        <v>1611</v>
      </c>
      <c r="T14" s="4">
        <v>132854</v>
      </c>
      <c r="U14" s="4">
        <v>602600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2073</v>
      </c>
      <c r="D17" s="4">
        <v>1587</v>
      </c>
      <c r="E17" s="4">
        <v>146</v>
      </c>
      <c r="F17" s="4">
        <v>5024</v>
      </c>
      <c r="G17" s="4">
        <v>1142</v>
      </c>
      <c r="H17" s="4">
        <v>241</v>
      </c>
      <c r="I17" s="4">
        <v>266</v>
      </c>
      <c r="J17" s="4">
        <v>7393</v>
      </c>
      <c r="K17" s="4">
        <v>45524</v>
      </c>
      <c r="L17" s="4">
        <v>5021</v>
      </c>
      <c r="M17" s="4">
        <v>532</v>
      </c>
      <c r="N17" s="4">
        <v>2297</v>
      </c>
      <c r="O17" s="4">
        <v>23</v>
      </c>
      <c r="P17" s="4">
        <v>5416</v>
      </c>
      <c r="Q17" s="4">
        <f t="shared" ref="Q17:Q23" si="0">SUM(C17:P17)</f>
        <v>76685</v>
      </c>
      <c r="R17" s="4">
        <v>730</v>
      </c>
      <c r="S17" s="4">
        <v>1517</v>
      </c>
      <c r="T17" s="4">
        <v>127551</v>
      </c>
      <c r="U17" s="4">
        <v>576321</v>
      </c>
      <c r="W17" s="4"/>
    </row>
    <row r="18" spans="2:23" x14ac:dyDescent="0.2">
      <c r="B18" s="1">
        <v>2010</v>
      </c>
      <c r="C18" s="4">
        <v>2050</v>
      </c>
      <c r="D18" s="4">
        <v>1571</v>
      </c>
      <c r="E18" s="4">
        <v>143</v>
      </c>
      <c r="F18" s="4">
        <v>4699</v>
      </c>
      <c r="G18" s="4">
        <v>1094</v>
      </c>
      <c r="H18" s="4">
        <v>225</v>
      </c>
      <c r="I18" s="4">
        <v>245</v>
      </c>
      <c r="J18" s="4">
        <v>6842</v>
      </c>
      <c r="K18" s="4">
        <v>44208</v>
      </c>
      <c r="L18" s="4">
        <v>4841</v>
      </c>
      <c r="M18" s="4">
        <v>505</v>
      </c>
      <c r="N18" s="4">
        <v>2295</v>
      </c>
      <c r="O18" s="4">
        <v>20</v>
      </c>
      <c r="P18" s="4">
        <v>5067</v>
      </c>
      <c r="Q18" s="4">
        <f t="shared" si="0"/>
        <v>73805</v>
      </c>
      <c r="R18" s="4">
        <v>698</v>
      </c>
      <c r="S18" s="4">
        <v>1484</v>
      </c>
      <c r="T18" s="4">
        <v>123061</v>
      </c>
      <c r="U18" s="4">
        <v>557179</v>
      </c>
      <c r="W18" s="4"/>
    </row>
    <row r="19" spans="2:23" x14ac:dyDescent="0.2">
      <c r="B19" s="1">
        <v>2011</v>
      </c>
      <c r="C19" s="4">
        <v>2092</v>
      </c>
      <c r="D19" s="4">
        <v>1523</v>
      </c>
      <c r="E19" s="4">
        <v>131</v>
      </c>
      <c r="F19" s="4">
        <v>4671</v>
      </c>
      <c r="G19" s="4">
        <v>1071</v>
      </c>
      <c r="H19" s="4">
        <v>225</v>
      </c>
      <c r="I19" s="4">
        <v>232</v>
      </c>
      <c r="J19" s="4">
        <v>6720</v>
      </c>
      <c r="K19" s="4">
        <v>44045</v>
      </c>
      <c r="L19" s="4">
        <v>4793</v>
      </c>
      <c r="M19" s="4">
        <v>511</v>
      </c>
      <c r="N19" s="4">
        <v>2324</v>
      </c>
      <c r="O19" s="4">
        <v>16</v>
      </c>
      <c r="P19" s="4">
        <v>4962</v>
      </c>
      <c r="Q19" s="4">
        <f t="shared" si="0"/>
        <v>73316</v>
      </c>
      <c r="R19" s="4">
        <v>681</v>
      </c>
      <c r="S19" s="4">
        <v>1474</v>
      </c>
      <c r="T19" s="4">
        <v>121970</v>
      </c>
      <c r="U19" s="4">
        <v>550875</v>
      </c>
      <c r="W19" s="4"/>
    </row>
    <row r="20" spans="2:23" x14ac:dyDescent="0.2">
      <c r="B20" s="1">
        <v>2012</v>
      </c>
      <c r="C20" s="4">
        <v>2115</v>
      </c>
      <c r="D20" s="4">
        <v>1481</v>
      </c>
      <c r="E20" s="4">
        <v>138</v>
      </c>
      <c r="F20" s="4">
        <v>4614</v>
      </c>
      <c r="G20" s="4">
        <v>1073</v>
      </c>
      <c r="H20" s="4">
        <v>219</v>
      </c>
      <c r="I20" s="4">
        <v>235</v>
      </c>
      <c r="J20" s="4">
        <v>6619</v>
      </c>
      <c r="K20" s="4">
        <v>44005</v>
      </c>
      <c r="L20" s="4">
        <v>4689</v>
      </c>
      <c r="M20" s="4">
        <v>508</v>
      </c>
      <c r="N20" s="4">
        <v>2383</v>
      </c>
      <c r="O20" s="4">
        <v>18</v>
      </c>
      <c r="P20" s="4">
        <v>4897</v>
      </c>
      <c r="Q20" s="4">
        <f t="shared" si="0"/>
        <v>72994</v>
      </c>
      <c r="R20" s="4">
        <v>672</v>
      </c>
      <c r="S20" s="4">
        <v>1420</v>
      </c>
      <c r="T20" s="4">
        <v>120913</v>
      </c>
      <c r="U20" s="4">
        <v>546118</v>
      </c>
      <c r="W20" s="4"/>
    </row>
    <row r="21" spans="2:23" x14ac:dyDescent="0.2">
      <c r="B21" s="1">
        <v>2013</v>
      </c>
      <c r="C21" s="4">
        <v>2134</v>
      </c>
      <c r="D21" s="4">
        <v>1532</v>
      </c>
      <c r="E21" s="4">
        <v>137</v>
      </c>
      <c r="F21" s="4">
        <v>4612</v>
      </c>
      <c r="G21" s="4">
        <v>1054</v>
      </c>
      <c r="H21" s="4">
        <v>214</v>
      </c>
      <c r="I21" s="4">
        <v>240</v>
      </c>
      <c r="J21" s="4">
        <v>6697</v>
      </c>
      <c r="K21" s="4">
        <v>43278</v>
      </c>
      <c r="L21" s="4">
        <v>4841</v>
      </c>
      <c r="M21" s="4">
        <v>516</v>
      </c>
      <c r="N21" s="4">
        <v>2184</v>
      </c>
      <c r="O21" s="4">
        <v>16</v>
      </c>
      <c r="P21" s="4">
        <v>4847</v>
      </c>
      <c r="Q21" s="4">
        <f t="shared" si="0"/>
        <v>72302</v>
      </c>
      <c r="R21" s="4">
        <v>677</v>
      </c>
      <c r="S21" s="4">
        <v>1433</v>
      </c>
      <c r="T21" s="4">
        <v>120759</v>
      </c>
      <c r="U21" s="4">
        <v>542233</v>
      </c>
      <c r="W21" s="4"/>
    </row>
    <row r="22" spans="2:23" x14ac:dyDescent="0.2">
      <c r="B22" s="1">
        <v>2014</v>
      </c>
      <c r="C22" s="4">
        <v>2253</v>
      </c>
      <c r="D22" s="4">
        <v>1577</v>
      </c>
      <c r="E22" s="4">
        <v>135</v>
      </c>
      <c r="F22" s="4">
        <v>4725</v>
      </c>
      <c r="G22" s="4">
        <v>1112</v>
      </c>
      <c r="H22" s="4">
        <v>214</v>
      </c>
      <c r="I22" s="4">
        <v>254</v>
      </c>
      <c r="J22" s="4">
        <v>6869</v>
      </c>
      <c r="K22" s="4">
        <v>43846</v>
      </c>
      <c r="L22" s="4">
        <v>5040</v>
      </c>
      <c r="M22" s="4">
        <v>518</v>
      </c>
      <c r="N22" s="4">
        <v>2241</v>
      </c>
      <c r="O22" s="4">
        <v>18</v>
      </c>
      <c r="P22" s="4">
        <v>4968</v>
      </c>
      <c r="Q22" s="4">
        <f t="shared" si="0"/>
        <v>73770</v>
      </c>
      <c r="R22" s="4">
        <v>677</v>
      </c>
      <c r="S22" s="4">
        <v>1462</v>
      </c>
      <c r="T22" s="4">
        <v>123569</v>
      </c>
      <c r="U22" s="4">
        <v>550956</v>
      </c>
      <c r="W22" s="4"/>
    </row>
    <row r="23" spans="2:23" x14ac:dyDescent="0.2">
      <c r="B23" s="1">
        <v>2015</v>
      </c>
      <c r="C23" s="4">
        <v>2304</v>
      </c>
      <c r="D23" s="4">
        <v>1594</v>
      </c>
      <c r="E23" s="4">
        <v>145</v>
      </c>
      <c r="F23" s="4">
        <v>4827</v>
      </c>
      <c r="G23" s="4">
        <v>1135</v>
      </c>
      <c r="H23" s="4">
        <v>219</v>
      </c>
      <c r="I23" s="4">
        <v>248</v>
      </c>
      <c r="J23" s="4">
        <v>7113</v>
      </c>
      <c r="K23" s="4">
        <v>44856</v>
      </c>
      <c r="L23" s="4">
        <v>5313</v>
      </c>
      <c r="M23" s="4">
        <v>520</v>
      </c>
      <c r="N23" s="4">
        <v>2362</v>
      </c>
      <c r="O23" s="4">
        <v>18</v>
      </c>
      <c r="P23" s="4">
        <v>5039</v>
      </c>
      <c r="Q23" s="4">
        <f t="shared" si="0"/>
        <v>75693</v>
      </c>
      <c r="R23" s="4">
        <v>693</v>
      </c>
      <c r="S23" s="4">
        <v>1485</v>
      </c>
      <c r="T23" s="4">
        <v>126866</v>
      </c>
      <c r="U23" s="4">
        <v>559533</v>
      </c>
      <c r="W23" s="4"/>
    </row>
    <row r="24" spans="2:23" x14ac:dyDescent="0.2">
      <c r="B24" s="1">
        <v>2016</v>
      </c>
      <c r="C24" s="4">
        <v>2444</v>
      </c>
      <c r="D24" s="4">
        <v>1690</v>
      </c>
      <c r="E24" s="4">
        <v>152</v>
      </c>
      <c r="F24" s="4">
        <v>5016</v>
      </c>
      <c r="G24" s="4">
        <v>1281</v>
      </c>
      <c r="H24" s="4">
        <v>256</v>
      </c>
      <c r="I24" s="4">
        <v>271</v>
      </c>
      <c r="J24" s="4">
        <v>7300</v>
      </c>
      <c r="K24" s="4">
        <v>44947</v>
      </c>
      <c r="L24" s="4">
        <v>5744</v>
      </c>
      <c r="M24" s="4">
        <v>580</v>
      </c>
      <c r="N24" s="4">
        <v>2357</v>
      </c>
      <c r="O24" s="4">
        <v>22</v>
      </c>
      <c r="P24" s="4">
        <v>5165</v>
      </c>
      <c r="Q24" s="4">
        <f>SUM(C24:P24)</f>
        <v>77225</v>
      </c>
      <c r="R24" s="4">
        <v>742</v>
      </c>
      <c r="S24" s="4">
        <v>1600</v>
      </c>
      <c r="T24" s="4">
        <v>130483</v>
      </c>
      <c r="U24" s="4">
        <v>569605</v>
      </c>
      <c r="W24" s="4"/>
    </row>
    <row r="25" spans="2:23" x14ac:dyDescent="0.2">
      <c r="B25" s="1">
        <v>2017</v>
      </c>
      <c r="C25" s="4">
        <v>2480</v>
      </c>
      <c r="D25" s="4">
        <v>1635</v>
      </c>
      <c r="E25" s="4">
        <v>146</v>
      </c>
      <c r="F25" s="4">
        <v>5097</v>
      </c>
      <c r="G25" s="4">
        <v>1243</v>
      </c>
      <c r="H25" s="4">
        <v>246</v>
      </c>
      <c r="I25" s="4">
        <v>265</v>
      </c>
      <c r="J25" s="4">
        <v>7416</v>
      </c>
      <c r="K25" s="4">
        <v>46543</v>
      </c>
      <c r="L25" s="4">
        <v>5749</v>
      </c>
      <c r="M25" s="4">
        <v>556</v>
      </c>
      <c r="N25" s="4">
        <v>2464</v>
      </c>
      <c r="O25" s="4">
        <v>18</v>
      </c>
      <c r="P25" s="4">
        <v>5344</v>
      </c>
      <c r="Q25" s="4">
        <f>SUM(C25:P25)</f>
        <v>79202</v>
      </c>
      <c r="R25" s="4">
        <v>728</v>
      </c>
      <c r="S25" s="4">
        <v>1621</v>
      </c>
      <c r="T25" s="4">
        <v>132310</v>
      </c>
      <c r="U25" s="4">
        <v>583690</v>
      </c>
      <c r="W25" s="4"/>
    </row>
    <row r="26" spans="2:23" x14ac:dyDescent="0.2">
      <c r="B26" s="1">
        <v>2018</v>
      </c>
      <c r="C26" s="4">
        <v>2668</v>
      </c>
      <c r="D26" s="4">
        <v>1735</v>
      </c>
      <c r="E26" s="4">
        <v>160</v>
      </c>
      <c r="F26" s="4">
        <v>5516</v>
      </c>
      <c r="G26" s="4">
        <v>1389</v>
      </c>
      <c r="H26" s="4">
        <v>267</v>
      </c>
      <c r="I26" s="4">
        <v>270</v>
      </c>
      <c r="J26" s="4">
        <v>7750</v>
      </c>
      <c r="K26" s="4">
        <v>46208</v>
      </c>
      <c r="L26" s="4">
        <v>6516</v>
      </c>
      <c r="M26" s="4">
        <v>605</v>
      </c>
      <c r="N26" s="4">
        <v>2768</v>
      </c>
      <c r="O26" s="4">
        <v>19</v>
      </c>
      <c r="P26" s="4">
        <v>5580</v>
      </c>
      <c r="Q26" s="4">
        <f>SUM(C26:P26)</f>
        <v>81451</v>
      </c>
      <c r="R26" s="4">
        <v>761</v>
      </c>
      <c r="S26" s="4">
        <v>1685</v>
      </c>
      <c r="T26" s="4">
        <v>136554</v>
      </c>
      <c r="U26" s="4">
        <v>583908</v>
      </c>
    </row>
    <row r="27" spans="2:23" x14ac:dyDescent="0.2">
      <c r="B27" s="1">
        <v>2019</v>
      </c>
      <c r="C27" s="4">
        <v>2858</v>
      </c>
      <c r="D27" s="4">
        <v>1865</v>
      </c>
      <c r="E27" s="4">
        <v>171</v>
      </c>
      <c r="F27" s="4">
        <v>6089</v>
      </c>
      <c r="G27" s="4">
        <v>1467</v>
      </c>
      <c r="H27" s="4">
        <v>279</v>
      </c>
      <c r="I27" s="4">
        <v>270</v>
      </c>
      <c r="J27" s="4">
        <v>8255</v>
      </c>
      <c r="K27" s="4">
        <v>47755</v>
      </c>
      <c r="L27" s="4">
        <v>7082</v>
      </c>
      <c r="M27" s="4">
        <v>609</v>
      </c>
      <c r="N27" s="4">
        <v>2973</v>
      </c>
      <c r="O27" s="4">
        <v>25</v>
      </c>
      <c r="P27" s="4">
        <v>5738</v>
      </c>
      <c r="Q27" s="4">
        <f>SUM(C27:P27)</f>
        <v>85436</v>
      </c>
      <c r="R27" s="4">
        <v>793</v>
      </c>
      <c r="S27" s="4">
        <v>1807</v>
      </c>
      <c r="T27" s="4">
        <v>143590</v>
      </c>
      <c r="U27" s="4">
        <v>601146</v>
      </c>
    </row>
    <row r="28" spans="2:23" x14ac:dyDescent="0.2">
      <c r="B28" s="1">
        <v>2020</v>
      </c>
      <c r="C28" s="4">
        <v>2947</v>
      </c>
      <c r="D28" s="4">
        <v>1880</v>
      </c>
      <c r="E28" s="4">
        <v>166</v>
      </c>
      <c r="F28" s="4">
        <v>6251</v>
      </c>
      <c r="G28" s="4">
        <v>1495</v>
      </c>
      <c r="H28" s="4">
        <v>285</v>
      </c>
      <c r="I28" s="4">
        <v>293</v>
      </c>
      <c r="J28" s="4">
        <v>8379</v>
      </c>
      <c r="K28" s="4">
        <v>48747</v>
      </c>
      <c r="L28" s="4">
        <v>7446</v>
      </c>
      <c r="M28" s="4">
        <v>621</v>
      </c>
      <c r="N28" s="4">
        <v>3019</v>
      </c>
      <c r="O28" s="4">
        <v>22</v>
      </c>
      <c r="P28" s="4">
        <v>6001</v>
      </c>
      <c r="Q28" s="4">
        <v>87552</v>
      </c>
      <c r="R28" s="4">
        <v>828</v>
      </c>
      <c r="S28" s="4">
        <v>1836</v>
      </c>
      <c r="T28" s="4">
        <v>147092</v>
      </c>
      <c r="U28" s="4">
        <v>611726</v>
      </c>
    </row>
    <row r="29" spans="2:23" x14ac:dyDescent="0.2">
      <c r="B29" s="1">
        <v>2021</v>
      </c>
      <c r="C29" s="4">
        <v>2984</v>
      </c>
      <c r="D29" s="4">
        <v>1982</v>
      </c>
      <c r="E29" s="4">
        <v>168</v>
      </c>
      <c r="F29" s="4">
        <v>6320</v>
      </c>
      <c r="G29" s="4">
        <v>1510</v>
      </c>
      <c r="H29" s="4">
        <v>292</v>
      </c>
      <c r="I29" s="4">
        <v>289</v>
      </c>
      <c r="J29" s="4">
        <v>8155</v>
      </c>
      <c r="K29" s="4">
        <v>49454</v>
      </c>
      <c r="L29" s="4">
        <v>7586</v>
      </c>
      <c r="M29" s="4">
        <v>598</v>
      </c>
      <c r="N29" s="4">
        <v>3063</v>
      </c>
      <c r="O29" s="4">
        <v>31</v>
      </c>
      <c r="P29" s="4">
        <v>5818</v>
      </c>
      <c r="Q29" s="4">
        <v>88250</v>
      </c>
      <c r="R29" s="4">
        <v>835</v>
      </c>
      <c r="S29" s="4">
        <v>1917</v>
      </c>
      <c r="T29" s="4">
        <v>148628</v>
      </c>
      <c r="U29" s="4">
        <v>614394</v>
      </c>
    </row>
    <row r="30" spans="2:23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3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3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x14ac:dyDescent="0.2">
      <c r="C44" s="4"/>
    </row>
    <row r="45" spans="3:21" x14ac:dyDescent="0.2">
      <c r="C45" s="4"/>
    </row>
  </sheetData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F6" activePane="bottomRight" state="frozen"/>
      <selection pane="topRight" activeCell="V16" sqref="V16"/>
      <selection pane="bottomLeft" activeCell="V16" sqref="V16"/>
      <selection pane="bottomRight" activeCell="M20" sqref="M20"/>
    </sheetView>
  </sheetViews>
  <sheetFormatPr baseColWidth="10" defaultColWidth="11.42578125" defaultRowHeight="12.75" x14ac:dyDescent="0.2"/>
  <cols>
    <col min="1" max="1" width="27.140625" customWidth="1"/>
    <col min="2" max="2" width="23" customWidth="1"/>
  </cols>
  <sheetData>
    <row r="1" spans="1:13" x14ac:dyDescent="0.2">
      <c r="A1" s="8" t="s">
        <v>70</v>
      </c>
      <c r="B1" s="1"/>
    </row>
    <row r="2" spans="1:13" x14ac:dyDescent="0.2">
      <c r="A2" s="8" t="s">
        <v>71</v>
      </c>
      <c r="B2" s="1"/>
    </row>
    <row r="3" spans="1:13" ht="38.25" x14ac:dyDescent="0.2">
      <c r="A3" s="7" t="s">
        <v>72</v>
      </c>
      <c r="B3" s="1"/>
    </row>
    <row r="4" spans="1:13" x14ac:dyDescent="0.2">
      <c r="A4" s="2"/>
      <c r="B4" s="1"/>
    </row>
    <row r="5" spans="1:13" x14ac:dyDescent="0.2"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  <c r="L5" t="s">
        <v>82</v>
      </c>
      <c r="M5" t="s">
        <v>83</v>
      </c>
    </row>
    <row r="6" spans="1:13" x14ac:dyDescent="0.2">
      <c r="B6" t="s">
        <v>84</v>
      </c>
      <c r="C6">
        <v>7</v>
      </c>
      <c r="D6">
        <v>4</v>
      </c>
      <c r="E6">
        <v>1</v>
      </c>
      <c r="F6">
        <v>2</v>
      </c>
      <c r="H6">
        <v>3</v>
      </c>
      <c r="I6">
        <v>7</v>
      </c>
      <c r="J6">
        <v>1</v>
      </c>
      <c r="K6">
        <v>1</v>
      </c>
      <c r="L6">
        <v>1</v>
      </c>
      <c r="M6">
        <f>SUM(C6:L6)</f>
        <v>27</v>
      </c>
    </row>
    <row r="7" spans="1:13" x14ac:dyDescent="0.2">
      <c r="B7" t="s">
        <v>85</v>
      </c>
      <c r="M7">
        <f t="shared" ref="M7:M21" si="0">SUM(C7:L7)</f>
        <v>0</v>
      </c>
    </row>
    <row r="8" spans="1:13" x14ac:dyDescent="0.2">
      <c r="B8" t="s">
        <v>86</v>
      </c>
      <c r="H8">
        <v>9</v>
      </c>
      <c r="J8">
        <v>2</v>
      </c>
      <c r="K8">
        <v>5</v>
      </c>
      <c r="M8">
        <f t="shared" si="0"/>
        <v>16</v>
      </c>
    </row>
    <row r="9" spans="1:13" x14ac:dyDescent="0.2">
      <c r="B9" t="s">
        <v>87</v>
      </c>
      <c r="C9">
        <v>1</v>
      </c>
      <c r="H9">
        <v>21</v>
      </c>
      <c r="J9">
        <v>14</v>
      </c>
      <c r="K9">
        <v>5</v>
      </c>
      <c r="M9">
        <f t="shared" si="0"/>
        <v>41</v>
      </c>
    </row>
    <row r="10" spans="1:13" x14ac:dyDescent="0.2">
      <c r="B10" t="s">
        <v>88</v>
      </c>
      <c r="C10">
        <v>12</v>
      </c>
      <c r="D10">
        <v>6</v>
      </c>
      <c r="E10">
        <v>5</v>
      </c>
      <c r="F10">
        <v>8</v>
      </c>
      <c r="H10">
        <v>16</v>
      </c>
      <c r="I10">
        <v>14</v>
      </c>
      <c r="J10">
        <v>3</v>
      </c>
      <c r="K10">
        <v>2</v>
      </c>
      <c r="L10">
        <v>6</v>
      </c>
      <c r="M10">
        <f t="shared" si="0"/>
        <v>72</v>
      </c>
    </row>
    <row r="11" spans="1:13" x14ac:dyDescent="0.2">
      <c r="B11" t="s">
        <v>89</v>
      </c>
      <c r="C11">
        <v>68</v>
      </c>
      <c r="D11">
        <v>8</v>
      </c>
      <c r="E11">
        <v>5</v>
      </c>
      <c r="F11">
        <v>25</v>
      </c>
      <c r="G11">
        <v>8</v>
      </c>
      <c r="H11">
        <v>29</v>
      </c>
      <c r="I11">
        <v>54</v>
      </c>
      <c r="J11">
        <v>24</v>
      </c>
      <c r="K11">
        <v>4</v>
      </c>
      <c r="L11">
        <v>13</v>
      </c>
      <c r="M11">
        <f>SUM(C11:L11)</f>
        <v>238</v>
      </c>
    </row>
    <row r="12" spans="1:13" x14ac:dyDescent="0.2">
      <c r="B12" t="s">
        <v>90</v>
      </c>
      <c r="C12">
        <v>8</v>
      </c>
      <c r="D12">
        <v>6</v>
      </c>
      <c r="E12">
        <v>1</v>
      </c>
      <c r="F12">
        <v>1</v>
      </c>
      <c r="H12">
        <v>6</v>
      </c>
      <c r="I12">
        <v>7</v>
      </c>
      <c r="J12">
        <v>3</v>
      </c>
      <c r="K12">
        <v>3</v>
      </c>
      <c r="L12">
        <v>3</v>
      </c>
      <c r="M12">
        <f t="shared" si="0"/>
        <v>38</v>
      </c>
    </row>
    <row r="13" spans="1:13" x14ac:dyDescent="0.2">
      <c r="B13" t="s">
        <v>91</v>
      </c>
      <c r="M13">
        <f t="shared" si="0"/>
        <v>0</v>
      </c>
    </row>
    <row r="14" spans="1:13" x14ac:dyDescent="0.2">
      <c r="B14" t="s">
        <v>92</v>
      </c>
      <c r="C14">
        <v>38</v>
      </c>
      <c r="D14">
        <v>15</v>
      </c>
      <c r="E14">
        <v>5</v>
      </c>
      <c r="F14">
        <v>4</v>
      </c>
      <c r="G14">
        <v>2</v>
      </c>
      <c r="H14">
        <v>9</v>
      </c>
      <c r="I14">
        <v>15</v>
      </c>
      <c r="J14">
        <v>3</v>
      </c>
      <c r="K14">
        <v>1</v>
      </c>
      <c r="L14">
        <v>14</v>
      </c>
      <c r="M14">
        <f t="shared" si="0"/>
        <v>106</v>
      </c>
    </row>
    <row r="15" spans="1:13" x14ac:dyDescent="0.2">
      <c r="B15" t="s">
        <v>93</v>
      </c>
      <c r="C15">
        <v>6</v>
      </c>
      <c r="D15">
        <v>6</v>
      </c>
      <c r="H15">
        <v>1</v>
      </c>
      <c r="I15">
        <v>1</v>
      </c>
      <c r="M15">
        <f t="shared" si="0"/>
        <v>14</v>
      </c>
    </row>
    <row r="16" spans="1:13" x14ac:dyDescent="0.2">
      <c r="B16" t="s">
        <v>94</v>
      </c>
      <c r="E16">
        <v>1</v>
      </c>
      <c r="F16">
        <v>1</v>
      </c>
      <c r="H16">
        <v>2</v>
      </c>
      <c r="I16">
        <v>1</v>
      </c>
      <c r="J16">
        <v>1</v>
      </c>
      <c r="K16">
        <v>3</v>
      </c>
      <c r="L16">
        <v>3</v>
      </c>
      <c r="M16">
        <f t="shared" si="0"/>
        <v>12</v>
      </c>
    </row>
    <row r="17" spans="2:13" x14ac:dyDescent="0.2">
      <c r="B17" t="s">
        <v>95</v>
      </c>
      <c r="H17">
        <v>3</v>
      </c>
      <c r="J17">
        <v>4</v>
      </c>
      <c r="K17">
        <v>4</v>
      </c>
      <c r="M17">
        <f t="shared" si="0"/>
        <v>11</v>
      </c>
    </row>
    <row r="18" spans="2:13" x14ac:dyDescent="0.2">
      <c r="B18" t="s">
        <v>96</v>
      </c>
      <c r="C18">
        <v>18</v>
      </c>
      <c r="H18">
        <v>164</v>
      </c>
      <c r="I18">
        <v>1</v>
      </c>
      <c r="M18">
        <f t="shared" si="0"/>
        <v>183</v>
      </c>
    </row>
    <row r="19" spans="2:13" x14ac:dyDescent="0.2">
      <c r="B19" t="s">
        <v>97</v>
      </c>
      <c r="C19">
        <v>12</v>
      </c>
      <c r="D19">
        <v>5</v>
      </c>
      <c r="E19">
        <v>2</v>
      </c>
      <c r="F19">
        <v>2</v>
      </c>
      <c r="H19">
        <v>7</v>
      </c>
      <c r="I19">
        <v>4</v>
      </c>
      <c r="J19">
        <v>7</v>
      </c>
      <c r="K19">
        <v>5</v>
      </c>
      <c r="L19">
        <v>8</v>
      </c>
      <c r="M19">
        <f t="shared" si="0"/>
        <v>52</v>
      </c>
    </row>
    <row r="20" spans="2:13" x14ac:dyDescent="0.2">
      <c r="B20" t="s">
        <v>98</v>
      </c>
      <c r="C20">
        <v>1</v>
      </c>
      <c r="D20">
        <v>1</v>
      </c>
      <c r="E20">
        <v>3</v>
      </c>
      <c r="F20">
        <v>2</v>
      </c>
      <c r="H20">
        <v>13</v>
      </c>
      <c r="I20">
        <v>3</v>
      </c>
      <c r="J20">
        <v>5</v>
      </c>
      <c r="K20">
        <v>3</v>
      </c>
      <c r="L20">
        <v>2</v>
      </c>
      <c r="M20">
        <f t="shared" si="0"/>
        <v>33</v>
      </c>
    </row>
    <row r="21" spans="2:13" x14ac:dyDescent="0.2">
      <c r="B21" t="s">
        <v>99</v>
      </c>
      <c r="C21">
        <v>51</v>
      </c>
      <c r="D21">
        <v>19</v>
      </c>
      <c r="E21">
        <v>2</v>
      </c>
      <c r="F21">
        <v>9</v>
      </c>
      <c r="G21">
        <v>1</v>
      </c>
      <c r="H21">
        <v>27</v>
      </c>
      <c r="I21">
        <v>18</v>
      </c>
      <c r="J21">
        <v>15</v>
      </c>
      <c r="K21">
        <v>12</v>
      </c>
      <c r="L21">
        <v>7</v>
      </c>
      <c r="M21">
        <f t="shared" si="0"/>
        <v>161</v>
      </c>
    </row>
    <row r="23" spans="2:13" x14ac:dyDescent="0.2">
      <c r="B23" t="s">
        <v>83</v>
      </c>
      <c r="C23">
        <f>SUM(C6:C21)</f>
        <v>222</v>
      </c>
      <c r="D23">
        <f t="shared" ref="D23:L23" si="1">SUM(D6:D21)</f>
        <v>70</v>
      </c>
      <c r="E23">
        <f t="shared" si="1"/>
        <v>25</v>
      </c>
      <c r="F23">
        <f t="shared" si="1"/>
        <v>54</v>
      </c>
      <c r="G23">
        <f t="shared" si="1"/>
        <v>11</v>
      </c>
      <c r="H23">
        <f t="shared" si="1"/>
        <v>310</v>
      </c>
      <c r="I23">
        <f t="shared" si="1"/>
        <v>125</v>
      </c>
      <c r="J23">
        <f t="shared" si="1"/>
        <v>82</v>
      </c>
      <c r="K23">
        <f t="shared" si="1"/>
        <v>48</v>
      </c>
      <c r="L23">
        <f t="shared" si="1"/>
        <v>57</v>
      </c>
      <c r="M23">
        <f>SUM(C23:L23)</f>
        <v>1004</v>
      </c>
    </row>
  </sheetData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5.42578125" customWidth="1"/>
    <col min="2" max="2" width="25.5703125" customWidth="1"/>
  </cols>
  <sheetData>
    <row r="1" spans="1:13" x14ac:dyDescent="0.2">
      <c r="A1" s="8" t="s">
        <v>70</v>
      </c>
      <c r="B1" s="1"/>
    </row>
    <row r="2" spans="1:13" x14ac:dyDescent="0.2">
      <c r="A2" s="8" t="s">
        <v>71</v>
      </c>
      <c r="B2" s="1"/>
    </row>
    <row r="3" spans="1:13" ht="38.25" x14ac:dyDescent="0.2">
      <c r="A3" s="7" t="s">
        <v>72</v>
      </c>
      <c r="B3" s="1"/>
    </row>
    <row r="4" spans="1:13" x14ac:dyDescent="0.2">
      <c r="A4" s="2"/>
      <c r="B4" s="1"/>
    </row>
    <row r="5" spans="1:13" x14ac:dyDescent="0.2"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  <c r="L5" t="s">
        <v>82</v>
      </c>
      <c r="M5" t="s">
        <v>83</v>
      </c>
    </row>
    <row r="6" spans="1:13" x14ac:dyDescent="0.2">
      <c r="B6" t="s">
        <v>84</v>
      </c>
      <c r="C6">
        <v>23</v>
      </c>
      <c r="D6">
        <v>2</v>
      </c>
      <c r="E6">
        <v>1</v>
      </c>
      <c r="F6">
        <v>7</v>
      </c>
      <c r="G6">
        <v>4</v>
      </c>
      <c r="H6">
        <v>2</v>
      </c>
      <c r="I6">
        <v>10</v>
      </c>
      <c r="J6">
        <v>7</v>
      </c>
      <c r="K6">
        <v>7</v>
      </c>
      <c r="L6">
        <v>7</v>
      </c>
      <c r="M6">
        <f>SUM(C6:L6)</f>
        <v>70</v>
      </c>
    </row>
    <row r="7" spans="1:13" x14ac:dyDescent="0.2">
      <c r="B7" t="s">
        <v>85</v>
      </c>
      <c r="M7">
        <f t="shared" ref="M7:M23" si="0">SUM(C7:L7)</f>
        <v>0</v>
      </c>
    </row>
    <row r="8" spans="1:13" x14ac:dyDescent="0.2">
      <c r="B8" t="s">
        <v>86</v>
      </c>
      <c r="H8">
        <v>8</v>
      </c>
      <c r="J8">
        <v>2</v>
      </c>
      <c r="K8">
        <v>5</v>
      </c>
      <c r="M8">
        <f t="shared" si="0"/>
        <v>15</v>
      </c>
    </row>
    <row r="9" spans="1:13" x14ac:dyDescent="0.2">
      <c r="B9" t="s">
        <v>87</v>
      </c>
      <c r="C9">
        <v>1</v>
      </c>
      <c r="H9">
        <v>17</v>
      </c>
      <c r="I9">
        <v>1</v>
      </c>
      <c r="J9">
        <v>21</v>
      </c>
      <c r="K9">
        <v>1</v>
      </c>
      <c r="M9">
        <f t="shared" si="0"/>
        <v>41</v>
      </c>
    </row>
    <row r="10" spans="1:13" x14ac:dyDescent="0.2">
      <c r="B10" t="s">
        <v>88</v>
      </c>
      <c r="C10">
        <v>42</v>
      </c>
      <c r="D10">
        <v>12</v>
      </c>
      <c r="E10">
        <v>11</v>
      </c>
      <c r="F10">
        <v>23</v>
      </c>
      <c r="G10">
        <v>10</v>
      </c>
      <c r="H10">
        <v>33</v>
      </c>
      <c r="I10">
        <v>23</v>
      </c>
      <c r="J10">
        <v>6</v>
      </c>
      <c r="K10">
        <v>3</v>
      </c>
      <c r="L10">
        <v>9</v>
      </c>
      <c r="M10">
        <f t="shared" si="0"/>
        <v>172</v>
      </c>
    </row>
    <row r="11" spans="1:13" x14ac:dyDescent="0.2">
      <c r="B11" t="s">
        <v>89</v>
      </c>
      <c r="C11">
        <v>182</v>
      </c>
      <c r="D11">
        <v>28</v>
      </c>
      <c r="E11">
        <v>15</v>
      </c>
      <c r="F11">
        <v>45</v>
      </c>
      <c r="G11">
        <v>21</v>
      </c>
      <c r="H11">
        <v>114</v>
      </c>
      <c r="I11">
        <v>113</v>
      </c>
      <c r="J11">
        <v>38</v>
      </c>
      <c r="K11">
        <v>11</v>
      </c>
      <c r="L11">
        <v>45</v>
      </c>
      <c r="M11">
        <f>SUM(C11:L11)</f>
        <v>612</v>
      </c>
    </row>
    <row r="12" spans="1:13" x14ac:dyDescent="0.2">
      <c r="B12" t="s">
        <v>90</v>
      </c>
      <c r="C12">
        <v>9</v>
      </c>
      <c r="D12">
        <v>5</v>
      </c>
      <c r="E12">
        <v>2</v>
      </c>
      <c r="F12">
        <v>5</v>
      </c>
      <c r="H12">
        <v>9</v>
      </c>
      <c r="I12">
        <v>9</v>
      </c>
      <c r="K12">
        <v>3</v>
      </c>
      <c r="L12">
        <v>13</v>
      </c>
      <c r="M12">
        <f t="shared" si="0"/>
        <v>55</v>
      </c>
    </row>
    <row r="13" spans="1:13" x14ac:dyDescent="0.2">
      <c r="B13" t="s">
        <v>91</v>
      </c>
      <c r="M13">
        <f t="shared" si="0"/>
        <v>0</v>
      </c>
    </row>
    <row r="14" spans="1:13" x14ac:dyDescent="0.2">
      <c r="B14" t="s">
        <v>92</v>
      </c>
      <c r="C14">
        <v>33</v>
      </c>
      <c r="D14">
        <v>11</v>
      </c>
      <c r="E14">
        <v>3</v>
      </c>
      <c r="F14">
        <v>7</v>
      </c>
      <c r="G14">
        <v>3</v>
      </c>
      <c r="H14">
        <v>17</v>
      </c>
      <c r="I14">
        <v>16</v>
      </c>
      <c r="J14">
        <v>6</v>
      </c>
      <c r="K14">
        <v>1</v>
      </c>
      <c r="L14">
        <v>27</v>
      </c>
      <c r="M14">
        <f t="shared" si="0"/>
        <v>124</v>
      </c>
    </row>
    <row r="15" spans="1:13" x14ac:dyDescent="0.2">
      <c r="B15" t="s">
        <v>93</v>
      </c>
      <c r="C15">
        <v>5</v>
      </c>
      <c r="H15">
        <v>3</v>
      </c>
      <c r="I15">
        <v>1</v>
      </c>
      <c r="J15">
        <v>1</v>
      </c>
      <c r="M15">
        <f t="shared" si="0"/>
        <v>10</v>
      </c>
    </row>
    <row r="16" spans="1:13" x14ac:dyDescent="0.2">
      <c r="B16" t="s">
        <v>94</v>
      </c>
      <c r="E16">
        <v>2</v>
      </c>
      <c r="F16">
        <v>1</v>
      </c>
      <c r="H16">
        <v>2</v>
      </c>
      <c r="I16">
        <v>1</v>
      </c>
      <c r="J16">
        <v>1</v>
      </c>
      <c r="K16">
        <v>4</v>
      </c>
      <c r="L16">
        <v>1</v>
      </c>
      <c r="M16">
        <f t="shared" si="0"/>
        <v>12</v>
      </c>
    </row>
    <row r="17" spans="2:13" x14ac:dyDescent="0.2">
      <c r="B17" t="s">
        <v>95</v>
      </c>
      <c r="D17">
        <v>3</v>
      </c>
      <c r="H17">
        <v>4</v>
      </c>
      <c r="I17">
        <v>1</v>
      </c>
      <c r="J17">
        <v>5</v>
      </c>
      <c r="K17">
        <v>3</v>
      </c>
      <c r="L17">
        <v>1</v>
      </c>
      <c r="M17">
        <f t="shared" si="0"/>
        <v>17</v>
      </c>
    </row>
    <row r="18" spans="2:13" x14ac:dyDescent="0.2">
      <c r="B18" t="s">
        <v>96</v>
      </c>
      <c r="C18">
        <v>15</v>
      </c>
      <c r="F18">
        <v>2</v>
      </c>
      <c r="H18">
        <v>164</v>
      </c>
      <c r="I18">
        <v>6</v>
      </c>
      <c r="J18">
        <v>1</v>
      </c>
      <c r="M18">
        <f t="shared" si="0"/>
        <v>188</v>
      </c>
    </row>
    <row r="19" spans="2:13" x14ac:dyDescent="0.2">
      <c r="B19" t="s">
        <v>97</v>
      </c>
      <c r="C19">
        <v>16</v>
      </c>
      <c r="D19">
        <v>3</v>
      </c>
      <c r="E19">
        <v>4</v>
      </c>
      <c r="F19">
        <v>5</v>
      </c>
      <c r="G19">
        <v>2</v>
      </c>
      <c r="H19">
        <v>12</v>
      </c>
      <c r="I19">
        <v>10</v>
      </c>
      <c r="J19">
        <v>16</v>
      </c>
      <c r="K19">
        <v>2</v>
      </c>
      <c r="L19">
        <v>4</v>
      </c>
      <c r="M19">
        <f t="shared" si="0"/>
        <v>74</v>
      </c>
    </row>
    <row r="20" spans="2:13" x14ac:dyDescent="0.2">
      <c r="B20" t="s">
        <v>98</v>
      </c>
      <c r="C20">
        <v>4</v>
      </c>
      <c r="D20">
        <v>2</v>
      </c>
      <c r="E20">
        <v>1</v>
      </c>
      <c r="F20">
        <v>5</v>
      </c>
      <c r="H20">
        <v>12</v>
      </c>
      <c r="I20">
        <v>2</v>
      </c>
      <c r="J20">
        <v>9</v>
      </c>
      <c r="K20">
        <v>3</v>
      </c>
      <c r="M20">
        <f t="shared" si="0"/>
        <v>38</v>
      </c>
    </row>
    <row r="21" spans="2:13" x14ac:dyDescent="0.2">
      <c r="B21" t="s">
        <v>99</v>
      </c>
      <c r="C21">
        <v>140</v>
      </c>
      <c r="D21">
        <v>50</v>
      </c>
      <c r="E21">
        <v>9</v>
      </c>
      <c r="F21">
        <v>30</v>
      </c>
      <c r="G21">
        <v>5</v>
      </c>
      <c r="H21">
        <v>81</v>
      </c>
      <c r="I21">
        <v>71</v>
      </c>
      <c r="J21">
        <v>31</v>
      </c>
      <c r="K21">
        <v>22</v>
      </c>
      <c r="L21">
        <v>41</v>
      </c>
      <c r="M21">
        <f t="shared" si="0"/>
        <v>480</v>
      </c>
    </row>
    <row r="23" spans="2:13" x14ac:dyDescent="0.2">
      <c r="B23" t="s">
        <v>83</v>
      </c>
      <c r="C23">
        <f>SUM(C6:C21)</f>
        <v>470</v>
      </c>
      <c r="D23">
        <f t="shared" ref="D23:L23" si="1">SUM(D6:D21)</f>
        <v>116</v>
      </c>
      <c r="E23">
        <f t="shared" si="1"/>
        <v>48</v>
      </c>
      <c r="F23">
        <f t="shared" si="1"/>
        <v>130</v>
      </c>
      <c r="G23">
        <f t="shared" si="1"/>
        <v>45</v>
      </c>
      <c r="H23">
        <f t="shared" si="1"/>
        <v>478</v>
      </c>
      <c r="I23">
        <f t="shared" si="1"/>
        <v>264</v>
      </c>
      <c r="J23">
        <f t="shared" si="1"/>
        <v>144</v>
      </c>
      <c r="K23">
        <f t="shared" si="1"/>
        <v>65</v>
      </c>
      <c r="L23">
        <f t="shared" si="1"/>
        <v>148</v>
      </c>
      <c r="M23">
        <f t="shared" si="0"/>
        <v>1908</v>
      </c>
    </row>
  </sheetData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xSplit="2" ySplit="4" topLeftCell="C5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5" customWidth="1"/>
    <col min="2" max="2" width="25.5703125" customWidth="1"/>
  </cols>
  <sheetData>
    <row r="1" spans="1:3" x14ac:dyDescent="0.2">
      <c r="A1" s="8" t="s">
        <v>70</v>
      </c>
      <c r="B1" s="1"/>
    </row>
    <row r="2" spans="1:3" x14ac:dyDescent="0.2">
      <c r="A2" s="8" t="s">
        <v>71</v>
      </c>
      <c r="B2" s="1"/>
    </row>
    <row r="3" spans="1:3" ht="38.25" x14ac:dyDescent="0.2">
      <c r="A3" s="7" t="s">
        <v>72</v>
      </c>
      <c r="B3" s="1"/>
    </row>
    <row r="5" spans="1:3" x14ac:dyDescent="0.2">
      <c r="B5" t="s">
        <v>84</v>
      </c>
      <c r="C5">
        <v>37</v>
      </c>
    </row>
    <row r="6" spans="1:3" x14ac:dyDescent="0.2">
      <c r="B6" t="s">
        <v>85</v>
      </c>
      <c r="C6">
        <v>1</v>
      </c>
    </row>
    <row r="7" spans="1:3" x14ac:dyDescent="0.2">
      <c r="B7" t="s">
        <v>86</v>
      </c>
      <c r="C7">
        <v>25</v>
      </c>
    </row>
    <row r="8" spans="1:3" x14ac:dyDescent="0.2">
      <c r="B8" t="s">
        <v>87</v>
      </c>
      <c r="C8">
        <v>53</v>
      </c>
    </row>
    <row r="9" spans="1:3" x14ac:dyDescent="0.2">
      <c r="B9" t="s">
        <v>88</v>
      </c>
      <c r="C9">
        <v>263</v>
      </c>
    </row>
    <row r="10" spans="1:3" x14ac:dyDescent="0.2">
      <c r="B10" t="s">
        <v>89</v>
      </c>
      <c r="C10">
        <v>716</v>
      </c>
    </row>
    <row r="11" spans="1:3" x14ac:dyDescent="0.2">
      <c r="B11" t="s">
        <v>90</v>
      </c>
      <c r="C11">
        <v>44</v>
      </c>
    </row>
    <row r="12" spans="1:3" x14ac:dyDescent="0.2">
      <c r="B12" t="s">
        <v>91</v>
      </c>
    </row>
    <row r="13" spans="1:3" x14ac:dyDescent="0.2">
      <c r="B13" t="s">
        <v>92</v>
      </c>
      <c r="C13">
        <v>246</v>
      </c>
    </row>
    <row r="14" spans="1:3" x14ac:dyDescent="0.2">
      <c r="B14" t="s">
        <v>93</v>
      </c>
      <c r="C14">
        <v>11</v>
      </c>
    </row>
    <row r="15" spans="1:3" x14ac:dyDescent="0.2">
      <c r="B15" t="s">
        <v>94</v>
      </c>
      <c r="C15">
        <v>7</v>
      </c>
    </row>
    <row r="16" spans="1:3" x14ac:dyDescent="0.2">
      <c r="B16" t="s">
        <v>95</v>
      </c>
      <c r="C16">
        <v>18</v>
      </c>
    </row>
    <row r="17" spans="2:3" x14ac:dyDescent="0.2">
      <c r="B17" t="s">
        <v>96</v>
      </c>
      <c r="C17">
        <v>179</v>
      </c>
    </row>
    <row r="18" spans="2:3" x14ac:dyDescent="0.2">
      <c r="B18" t="s">
        <v>97</v>
      </c>
      <c r="C18">
        <v>59</v>
      </c>
    </row>
    <row r="19" spans="2:3" x14ac:dyDescent="0.2">
      <c r="B19" t="s">
        <v>98</v>
      </c>
      <c r="C19">
        <v>58</v>
      </c>
    </row>
    <row r="20" spans="2:3" x14ac:dyDescent="0.2">
      <c r="B20" t="s">
        <v>99</v>
      </c>
      <c r="C20">
        <v>545</v>
      </c>
    </row>
    <row r="22" spans="2:3" x14ac:dyDescent="0.2">
      <c r="B22" t="s">
        <v>83</v>
      </c>
      <c r="C22">
        <f>SUM(C5:C20)</f>
        <v>2262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70</v>
      </c>
      <c r="B1" s="1"/>
    </row>
    <row r="2" spans="1:4" x14ac:dyDescent="0.2">
      <c r="A2" s="8" t="s">
        <v>71</v>
      </c>
      <c r="B2" s="1"/>
    </row>
    <row r="3" spans="1:4" ht="38.25" x14ac:dyDescent="0.2">
      <c r="A3" s="8" t="s">
        <v>72</v>
      </c>
      <c r="B3" s="1"/>
    </row>
    <row r="5" spans="1:4" x14ac:dyDescent="0.2">
      <c r="B5" t="s">
        <v>84</v>
      </c>
      <c r="C5">
        <v>12</v>
      </c>
      <c r="D5" s="18"/>
    </row>
    <row r="6" spans="1:4" x14ac:dyDescent="0.2">
      <c r="B6" t="s">
        <v>85</v>
      </c>
      <c r="C6">
        <v>2</v>
      </c>
      <c r="D6" s="18"/>
    </row>
    <row r="7" spans="1:4" x14ac:dyDescent="0.2">
      <c r="B7" t="s">
        <v>86</v>
      </c>
      <c r="C7">
        <v>11</v>
      </c>
      <c r="D7" s="18"/>
    </row>
    <row r="8" spans="1:4" x14ac:dyDescent="0.2">
      <c r="B8" t="s">
        <v>87</v>
      </c>
      <c r="C8">
        <v>53</v>
      </c>
      <c r="D8" s="18"/>
    </row>
    <row r="9" spans="1:4" x14ac:dyDescent="0.2">
      <c r="B9" t="s">
        <v>88</v>
      </c>
      <c r="C9">
        <v>120</v>
      </c>
      <c r="D9" s="18"/>
    </row>
    <row r="10" spans="1:4" x14ac:dyDescent="0.2">
      <c r="B10" t="s">
        <v>89</v>
      </c>
      <c r="C10">
        <v>145</v>
      </c>
      <c r="D10" s="18"/>
    </row>
    <row r="11" spans="1:4" x14ac:dyDescent="0.2">
      <c r="B11" t="s">
        <v>90</v>
      </c>
      <c r="C11">
        <v>30</v>
      </c>
      <c r="D11" s="18"/>
    </row>
    <row r="12" spans="1:4" x14ac:dyDescent="0.2">
      <c r="B12" t="s">
        <v>91</v>
      </c>
      <c r="D12" s="18"/>
    </row>
    <row r="13" spans="1:4" x14ac:dyDescent="0.2">
      <c r="B13" t="s">
        <v>92</v>
      </c>
      <c r="C13">
        <v>334</v>
      </c>
      <c r="D13" s="18"/>
    </row>
    <row r="14" spans="1:4" x14ac:dyDescent="0.2">
      <c r="B14" t="s">
        <v>93</v>
      </c>
      <c r="C14">
        <v>12</v>
      </c>
      <c r="D14" s="18"/>
    </row>
    <row r="15" spans="1:4" x14ac:dyDescent="0.2">
      <c r="B15" t="s">
        <v>94</v>
      </c>
      <c r="C15">
        <v>11</v>
      </c>
      <c r="D15" s="18"/>
    </row>
    <row r="16" spans="1:4" x14ac:dyDescent="0.2">
      <c r="B16" t="s">
        <v>95</v>
      </c>
      <c r="C16">
        <v>5</v>
      </c>
      <c r="D16" s="18"/>
    </row>
    <row r="17" spans="2:4" x14ac:dyDescent="0.2">
      <c r="B17" t="s">
        <v>96</v>
      </c>
      <c r="C17">
        <v>177</v>
      </c>
      <c r="D17" s="18"/>
    </row>
    <row r="18" spans="2:4" x14ac:dyDescent="0.2">
      <c r="B18" t="s">
        <v>97</v>
      </c>
      <c r="C18">
        <v>32</v>
      </c>
      <c r="D18" s="18"/>
    </row>
    <row r="19" spans="2:4" x14ac:dyDescent="0.2">
      <c r="B19" t="s">
        <v>98</v>
      </c>
      <c r="C19">
        <v>37</v>
      </c>
      <c r="D19" s="18"/>
    </row>
    <row r="20" spans="2:4" x14ac:dyDescent="0.2">
      <c r="B20" t="s">
        <v>99</v>
      </c>
      <c r="C20">
        <v>111</v>
      </c>
      <c r="D20" s="18"/>
    </row>
    <row r="22" spans="2:4" x14ac:dyDescent="0.2">
      <c r="B22" t="s">
        <v>83</v>
      </c>
      <c r="C22" s="4">
        <f>SUM(C5:C20)</f>
        <v>1092</v>
      </c>
    </row>
  </sheetData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70</v>
      </c>
      <c r="B1" s="1"/>
    </row>
    <row r="2" spans="1:4" x14ac:dyDescent="0.2">
      <c r="A2" s="8" t="s">
        <v>71</v>
      </c>
      <c r="B2" s="1"/>
    </row>
    <row r="3" spans="1:4" ht="38.25" x14ac:dyDescent="0.2">
      <c r="A3" s="8" t="s">
        <v>72</v>
      </c>
      <c r="B3" s="1"/>
    </row>
    <row r="5" spans="1:4" x14ac:dyDescent="0.2">
      <c r="B5" t="s">
        <v>84</v>
      </c>
      <c r="C5">
        <v>3</v>
      </c>
      <c r="D5" s="18"/>
    </row>
    <row r="6" spans="1:4" x14ac:dyDescent="0.2">
      <c r="B6" t="s">
        <v>85</v>
      </c>
      <c r="D6" s="18"/>
    </row>
    <row r="7" spans="1:4" x14ac:dyDescent="0.2">
      <c r="B7" t="s">
        <v>86</v>
      </c>
      <c r="C7">
        <v>12</v>
      </c>
      <c r="D7" s="18"/>
    </row>
    <row r="8" spans="1:4" x14ac:dyDescent="0.2">
      <c r="B8" t="s">
        <v>87</v>
      </c>
      <c r="C8">
        <v>28</v>
      </c>
      <c r="D8" s="18"/>
    </row>
    <row r="9" spans="1:4" x14ac:dyDescent="0.2">
      <c r="B9" t="s">
        <v>88</v>
      </c>
      <c r="C9">
        <v>79</v>
      </c>
      <c r="D9" s="18"/>
    </row>
    <row r="10" spans="1:4" x14ac:dyDescent="0.2">
      <c r="B10" t="s">
        <v>89</v>
      </c>
      <c r="C10">
        <v>62</v>
      </c>
      <c r="D10" s="18"/>
    </row>
    <row r="11" spans="1:4" x14ac:dyDescent="0.2">
      <c r="B11" t="s">
        <v>90</v>
      </c>
      <c r="C11">
        <v>16</v>
      </c>
      <c r="D11" s="18"/>
    </row>
    <row r="12" spans="1:4" x14ac:dyDescent="0.2">
      <c r="B12" t="s">
        <v>91</v>
      </c>
      <c r="C12">
        <v>1</v>
      </c>
      <c r="D12" s="18"/>
    </row>
    <row r="13" spans="1:4" x14ac:dyDescent="0.2">
      <c r="B13" t="s">
        <v>92</v>
      </c>
      <c r="C13">
        <v>247</v>
      </c>
      <c r="D13" s="18"/>
    </row>
    <row r="14" spans="1:4" x14ac:dyDescent="0.2">
      <c r="B14" t="s">
        <v>93</v>
      </c>
      <c r="C14">
        <v>21</v>
      </c>
      <c r="D14" s="18"/>
    </row>
    <row r="15" spans="1:4" x14ac:dyDescent="0.2">
      <c r="B15" t="s">
        <v>94</v>
      </c>
      <c r="C15">
        <v>5</v>
      </c>
      <c r="D15" s="18"/>
    </row>
    <row r="16" spans="1:4" x14ac:dyDescent="0.2">
      <c r="B16" t="s">
        <v>95</v>
      </c>
      <c r="C16">
        <v>15</v>
      </c>
      <c r="D16" s="18"/>
    </row>
    <row r="17" spans="2:4" x14ac:dyDescent="0.2">
      <c r="B17" t="s">
        <v>96</v>
      </c>
      <c r="C17">
        <v>172</v>
      </c>
      <c r="D17" s="18"/>
    </row>
    <row r="18" spans="2:4" x14ac:dyDescent="0.2">
      <c r="B18" t="s">
        <v>97</v>
      </c>
      <c r="C18">
        <v>21</v>
      </c>
      <c r="D18" s="18"/>
    </row>
    <row r="19" spans="2:4" x14ac:dyDescent="0.2">
      <c r="B19" t="s">
        <v>98</v>
      </c>
      <c r="C19">
        <v>31</v>
      </c>
      <c r="D19" s="18"/>
    </row>
    <row r="20" spans="2:4" x14ac:dyDescent="0.2">
      <c r="B20" t="s">
        <v>99</v>
      </c>
      <c r="C20">
        <v>52</v>
      </c>
      <c r="D20" s="18"/>
    </row>
    <row r="22" spans="2:4" x14ac:dyDescent="0.2">
      <c r="B22" t="s">
        <v>83</v>
      </c>
      <c r="C22">
        <f>SUM(C5:C20)</f>
        <v>765</v>
      </c>
    </row>
  </sheetData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4</v>
      </c>
      <c r="H5">
        <v>7</v>
      </c>
      <c r="I5">
        <v>1</v>
      </c>
      <c r="J5">
        <v>3</v>
      </c>
      <c r="K5">
        <v>3</v>
      </c>
      <c r="L5">
        <v>1</v>
      </c>
      <c r="M5">
        <v>1</v>
      </c>
      <c r="N5">
        <f>SUM(C5:M5)</f>
        <v>20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C7">
        <v>1</v>
      </c>
      <c r="H7">
        <v>7</v>
      </c>
      <c r="J7">
        <v>7</v>
      </c>
      <c r="K7">
        <v>2</v>
      </c>
      <c r="L7">
        <v>1</v>
      </c>
      <c r="N7">
        <f t="shared" si="0"/>
        <v>18</v>
      </c>
    </row>
    <row r="8" spans="1:14" x14ac:dyDescent="0.2">
      <c r="B8" t="s">
        <v>87</v>
      </c>
      <c r="C8">
        <v>3</v>
      </c>
      <c r="D8">
        <v>3</v>
      </c>
      <c r="H8">
        <v>17</v>
      </c>
      <c r="I8">
        <v>1</v>
      </c>
      <c r="J8">
        <v>39</v>
      </c>
      <c r="K8">
        <v>3</v>
      </c>
      <c r="M8">
        <v>1</v>
      </c>
      <c r="N8">
        <f t="shared" si="0"/>
        <v>67</v>
      </c>
    </row>
    <row r="9" spans="1:14" x14ac:dyDescent="0.2">
      <c r="B9" t="s">
        <v>88</v>
      </c>
      <c r="C9">
        <v>109</v>
      </c>
      <c r="D9">
        <v>18</v>
      </c>
      <c r="E9">
        <v>22</v>
      </c>
      <c r="F9">
        <v>47</v>
      </c>
      <c r="G9">
        <v>10</v>
      </c>
      <c r="H9">
        <v>92</v>
      </c>
      <c r="I9">
        <v>114</v>
      </c>
      <c r="J9">
        <v>10</v>
      </c>
      <c r="K9">
        <v>6</v>
      </c>
      <c r="L9">
        <v>7</v>
      </c>
      <c r="M9">
        <v>16</v>
      </c>
      <c r="N9">
        <f t="shared" si="0"/>
        <v>451</v>
      </c>
    </row>
    <row r="10" spans="1:14" x14ac:dyDescent="0.2">
      <c r="B10" t="s">
        <v>89</v>
      </c>
      <c r="C10">
        <v>180</v>
      </c>
      <c r="D10">
        <v>23</v>
      </c>
      <c r="E10">
        <v>15</v>
      </c>
      <c r="F10">
        <v>48</v>
      </c>
      <c r="G10">
        <v>8</v>
      </c>
      <c r="H10">
        <v>158</v>
      </c>
      <c r="I10">
        <v>124</v>
      </c>
      <c r="J10">
        <v>97</v>
      </c>
      <c r="K10">
        <v>12</v>
      </c>
      <c r="L10">
        <v>13</v>
      </c>
      <c r="M10">
        <v>36</v>
      </c>
      <c r="N10">
        <f t="shared" si="0"/>
        <v>714</v>
      </c>
    </row>
    <row r="11" spans="1:14" x14ac:dyDescent="0.2">
      <c r="B11" t="s">
        <v>90</v>
      </c>
      <c r="C11">
        <v>14</v>
      </c>
      <c r="D11">
        <v>9</v>
      </c>
      <c r="E11">
        <v>3</v>
      </c>
      <c r="F11">
        <v>5</v>
      </c>
      <c r="G11">
        <v>1</v>
      </c>
      <c r="H11">
        <v>11</v>
      </c>
      <c r="I11">
        <v>18</v>
      </c>
      <c r="J11">
        <v>9</v>
      </c>
      <c r="K11">
        <v>3</v>
      </c>
      <c r="L11">
        <v>3</v>
      </c>
      <c r="M11">
        <v>4</v>
      </c>
      <c r="N11">
        <f t="shared" si="0"/>
        <v>80</v>
      </c>
    </row>
    <row r="12" spans="1:14" x14ac:dyDescent="0.2">
      <c r="B12" t="s">
        <v>91</v>
      </c>
      <c r="K12">
        <v>1</v>
      </c>
      <c r="N12">
        <f t="shared" si="0"/>
        <v>1</v>
      </c>
    </row>
    <row r="13" spans="1:14" x14ac:dyDescent="0.2">
      <c r="B13" t="s">
        <v>92</v>
      </c>
      <c r="C13">
        <v>173</v>
      </c>
      <c r="D13">
        <v>27</v>
      </c>
      <c r="E13">
        <v>16</v>
      </c>
      <c r="F13">
        <v>24</v>
      </c>
      <c r="G13">
        <v>10</v>
      </c>
      <c r="H13">
        <v>76</v>
      </c>
      <c r="I13">
        <v>95</v>
      </c>
      <c r="J13">
        <v>15</v>
      </c>
      <c r="K13">
        <v>10</v>
      </c>
      <c r="L13">
        <v>7</v>
      </c>
      <c r="M13">
        <v>52</v>
      </c>
      <c r="N13">
        <f t="shared" si="0"/>
        <v>505</v>
      </c>
    </row>
    <row r="14" spans="1:14" x14ac:dyDescent="0.2">
      <c r="B14" t="s">
        <v>93</v>
      </c>
      <c r="C14">
        <v>10</v>
      </c>
      <c r="D14">
        <v>3</v>
      </c>
      <c r="E14">
        <v>1</v>
      </c>
      <c r="H14">
        <v>2</v>
      </c>
      <c r="I14">
        <v>1</v>
      </c>
      <c r="J14">
        <v>2</v>
      </c>
      <c r="L14">
        <v>1</v>
      </c>
      <c r="N14">
        <f t="shared" si="0"/>
        <v>20</v>
      </c>
    </row>
    <row r="15" spans="1:14" x14ac:dyDescent="0.2">
      <c r="B15" t="s">
        <v>94</v>
      </c>
      <c r="C15">
        <v>1</v>
      </c>
      <c r="I15">
        <v>1</v>
      </c>
      <c r="J15">
        <v>2</v>
      </c>
      <c r="N15">
        <f t="shared" si="0"/>
        <v>4</v>
      </c>
    </row>
    <row r="16" spans="1:14" x14ac:dyDescent="0.2">
      <c r="B16" t="s">
        <v>95</v>
      </c>
      <c r="D16">
        <v>1</v>
      </c>
      <c r="J16">
        <v>3</v>
      </c>
      <c r="K16">
        <v>2</v>
      </c>
      <c r="N16">
        <f t="shared" si="0"/>
        <v>6</v>
      </c>
    </row>
    <row r="17" spans="2:14" x14ac:dyDescent="0.2">
      <c r="B17" t="s">
        <v>96</v>
      </c>
      <c r="C17">
        <v>19</v>
      </c>
      <c r="F17">
        <v>3</v>
      </c>
      <c r="G17">
        <v>2</v>
      </c>
      <c r="H17">
        <v>142</v>
      </c>
      <c r="I17">
        <v>3</v>
      </c>
      <c r="J17">
        <v>2</v>
      </c>
      <c r="K17">
        <v>1</v>
      </c>
      <c r="M17">
        <v>2</v>
      </c>
      <c r="N17">
        <f t="shared" si="0"/>
        <v>174</v>
      </c>
    </row>
    <row r="18" spans="2:14" x14ac:dyDescent="0.2">
      <c r="B18" t="s">
        <v>97</v>
      </c>
      <c r="C18">
        <v>6</v>
      </c>
      <c r="E18">
        <v>1</v>
      </c>
      <c r="H18">
        <v>2</v>
      </c>
      <c r="I18">
        <v>3</v>
      </c>
      <c r="J18">
        <v>8</v>
      </c>
      <c r="K18">
        <v>2</v>
      </c>
      <c r="M18">
        <v>1</v>
      </c>
      <c r="N18">
        <f t="shared" si="0"/>
        <v>23</v>
      </c>
    </row>
    <row r="19" spans="2:14" x14ac:dyDescent="0.2">
      <c r="B19" t="s">
        <v>98</v>
      </c>
      <c r="C19">
        <v>6</v>
      </c>
      <c r="E19">
        <v>1</v>
      </c>
      <c r="F19">
        <v>3</v>
      </c>
      <c r="G19">
        <v>1</v>
      </c>
      <c r="H19">
        <v>26</v>
      </c>
      <c r="I19">
        <v>5</v>
      </c>
      <c r="J19">
        <v>13</v>
      </c>
      <c r="K19">
        <v>1</v>
      </c>
      <c r="M19">
        <v>2</v>
      </c>
      <c r="N19">
        <f t="shared" si="0"/>
        <v>58</v>
      </c>
    </row>
    <row r="20" spans="2:14" x14ac:dyDescent="0.2">
      <c r="B20" t="s">
        <v>99</v>
      </c>
      <c r="C20">
        <v>103</v>
      </c>
      <c r="D20">
        <v>22</v>
      </c>
      <c r="E20">
        <v>10</v>
      </c>
      <c r="F20">
        <v>30</v>
      </c>
      <c r="G20">
        <v>8</v>
      </c>
      <c r="H20">
        <v>100</v>
      </c>
      <c r="I20">
        <v>71</v>
      </c>
      <c r="J20">
        <v>24</v>
      </c>
      <c r="K20">
        <v>22</v>
      </c>
      <c r="L20">
        <v>10</v>
      </c>
      <c r="M20">
        <v>26</v>
      </c>
      <c r="N20">
        <f t="shared" si="0"/>
        <v>426</v>
      </c>
    </row>
    <row r="22" spans="2:14" x14ac:dyDescent="0.2">
      <c r="B22" t="s">
        <v>83</v>
      </c>
      <c r="C22">
        <f>SUM(C5:C20)</f>
        <v>629</v>
      </c>
      <c r="D22">
        <f t="shared" ref="D22:M22" si="1">SUM(D5:D20)</f>
        <v>106</v>
      </c>
      <c r="E22">
        <f t="shared" si="1"/>
        <v>69</v>
      </c>
      <c r="F22">
        <f t="shared" si="1"/>
        <v>160</v>
      </c>
      <c r="G22">
        <f t="shared" si="1"/>
        <v>40</v>
      </c>
      <c r="H22">
        <f t="shared" si="1"/>
        <v>640</v>
      </c>
      <c r="I22">
        <f t="shared" si="1"/>
        <v>437</v>
      </c>
      <c r="J22">
        <f t="shared" si="1"/>
        <v>234</v>
      </c>
      <c r="K22">
        <f t="shared" si="1"/>
        <v>68</v>
      </c>
      <c r="L22">
        <f t="shared" si="1"/>
        <v>43</v>
      </c>
      <c r="M22">
        <f t="shared" si="1"/>
        <v>141</v>
      </c>
      <c r="N22">
        <f>SUM(C22:M22)</f>
        <v>2567</v>
      </c>
    </row>
  </sheetData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E5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6</v>
      </c>
      <c r="E5">
        <v>1</v>
      </c>
      <c r="F5">
        <v>1</v>
      </c>
      <c r="H5">
        <v>5</v>
      </c>
      <c r="I5">
        <v>3</v>
      </c>
      <c r="J5">
        <v>4</v>
      </c>
      <c r="K5">
        <v>1</v>
      </c>
      <c r="L5">
        <v>1</v>
      </c>
      <c r="N5">
        <f>SUM(C5:M5)</f>
        <v>22</v>
      </c>
    </row>
    <row r="6" spans="1:14" x14ac:dyDescent="0.2">
      <c r="B6" t="s">
        <v>85</v>
      </c>
      <c r="J6">
        <v>1</v>
      </c>
      <c r="N6">
        <f t="shared" ref="N6:N20" si="0">SUM(C6:M6)</f>
        <v>1</v>
      </c>
    </row>
    <row r="7" spans="1:14" x14ac:dyDescent="0.2">
      <c r="B7" t="s">
        <v>86</v>
      </c>
      <c r="H7">
        <v>11</v>
      </c>
      <c r="I7">
        <v>1</v>
      </c>
      <c r="J7">
        <v>19</v>
      </c>
      <c r="K7">
        <v>5</v>
      </c>
      <c r="N7">
        <f t="shared" si="0"/>
        <v>36</v>
      </c>
    </row>
    <row r="8" spans="1:14" x14ac:dyDescent="0.2">
      <c r="B8" t="s">
        <v>87</v>
      </c>
      <c r="C8">
        <v>3</v>
      </c>
      <c r="D8">
        <v>1</v>
      </c>
      <c r="F8">
        <v>1</v>
      </c>
      <c r="H8">
        <v>44</v>
      </c>
      <c r="I8">
        <v>3</v>
      </c>
      <c r="J8">
        <v>40</v>
      </c>
      <c r="K8">
        <v>7</v>
      </c>
      <c r="L8">
        <v>1</v>
      </c>
      <c r="N8">
        <f t="shared" si="0"/>
        <v>100</v>
      </c>
    </row>
    <row r="9" spans="1:14" x14ac:dyDescent="0.2">
      <c r="B9" t="s">
        <v>88</v>
      </c>
      <c r="C9">
        <v>88</v>
      </c>
      <c r="D9">
        <v>21</v>
      </c>
      <c r="E9">
        <v>22</v>
      </c>
      <c r="F9">
        <v>39</v>
      </c>
      <c r="G9">
        <v>14</v>
      </c>
      <c r="H9">
        <v>107</v>
      </c>
      <c r="I9">
        <v>119</v>
      </c>
      <c r="J9">
        <v>10</v>
      </c>
      <c r="K9">
        <v>8</v>
      </c>
      <c r="L9">
        <v>16</v>
      </c>
      <c r="M9">
        <v>23</v>
      </c>
      <c r="N9">
        <f t="shared" si="0"/>
        <v>467</v>
      </c>
    </row>
    <row r="10" spans="1:14" x14ac:dyDescent="0.2">
      <c r="B10" t="s">
        <v>89</v>
      </c>
      <c r="C10">
        <v>193</v>
      </c>
      <c r="D10">
        <v>34</v>
      </c>
      <c r="E10">
        <v>15</v>
      </c>
      <c r="F10">
        <v>43</v>
      </c>
      <c r="G10">
        <v>13</v>
      </c>
      <c r="H10">
        <v>162</v>
      </c>
      <c r="I10">
        <v>137</v>
      </c>
      <c r="J10">
        <v>86</v>
      </c>
      <c r="K10">
        <v>17</v>
      </c>
      <c r="L10">
        <v>10</v>
      </c>
      <c r="M10">
        <v>30</v>
      </c>
      <c r="N10">
        <f t="shared" si="0"/>
        <v>740</v>
      </c>
    </row>
    <row r="11" spans="1:14" x14ac:dyDescent="0.2">
      <c r="B11" t="s">
        <v>90</v>
      </c>
      <c r="C11">
        <v>20</v>
      </c>
      <c r="D11">
        <v>6</v>
      </c>
      <c r="E11">
        <v>3</v>
      </c>
      <c r="F11">
        <v>6</v>
      </c>
      <c r="G11">
        <v>1</v>
      </c>
      <c r="H11">
        <v>15</v>
      </c>
      <c r="I11">
        <v>17</v>
      </c>
      <c r="J11">
        <v>3</v>
      </c>
      <c r="K11">
        <v>4</v>
      </c>
      <c r="L11">
        <v>6</v>
      </c>
      <c r="M11">
        <v>11</v>
      </c>
      <c r="N11">
        <f t="shared" si="0"/>
        <v>92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220</v>
      </c>
      <c r="D13">
        <v>25</v>
      </c>
      <c r="E13">
        <v>14</v>
      </c>
      <c r="F13">
        <v>37</v>
      </c>
      <c r="G13">
        <v>7</v>
      </c>
      <c r="H13">
        <v>66</v>
      </c>
      <c r="I13">
        <v>112</v>
      </c>
      <c r="J13">
        <v>36</v>
      </c>
      <c r="K13">
        <v>12</v>
      </c>
      <c r="L13">
        <v>7</v>
      </c>
      <c r="M13">
        <v>54</v>
      </c>
      <c r="N13">
        <f t="shared" si="0"/>
        <v>590</v>
      </c>
    </row>
    <row r="14" spans="1:14" x14ac:dyDescent="0.2">
      <c r="B14" t="s">
        <v>93</v>
      </c>
      <c r="C14">
        <v>10</v>
      </c>
      <c r="D14">
        <v>2</v>
      </c>
      <c r="H14">
        <v>1</v>
      </c>
      <c r="I14">
        <v>2</v>
      </c>
      <c r="N14">
        <f t="shared" si="0"/>
        <v>15</v>
      </c>
    </row>
    <row r="15" spans="1:14" x14ac:dyDescent="0.2">
      <c r="B15" t="s">
        <v>94</v>
      </c>
      <c r="H15">
        <v>1</v>
      </c>
      <c r="J15">
        <v>2</v>
      </c>
      <c r="N15">
        <f t="shared" si="0"/>
        <v>3</v>
      </c>
    </row>
    <row r="16" spans="1:14" x14ac:dyDescent="0.2">
      <c r="B16" t="s">
        <v>95</v>
      </c>
      <c r="H16">
        <v>4</v>
      </c>
      <c r="J16">
        <v>2</v>
      </c>
      <c r="N16">
        <f t="shared" si="0"/>
        <v>6</v>
      </c>
    </row>
    <row r="17" spans="2:14" x14ac:dyDescent="0.2">
      <c r="B17" t="s">
        <v>96</v>
      </c>
      <c r="C17">
        <v>22</v>
      </c>
      <c r="D17">
        <v>4</v>
      </c>
      <c r="F17">
        <v>3</v>
      </c>
      <c r="H17">
        <v>145</v>
      </c>
      <c r="I17">
        <v>11</v>
      </c>
      <c r="J17">
        <v>1</v>
      </c>
      <c r="K17">
        <v>5</v>
      </c>
      <c r="L17">
        <v>2</v>
      </c>
      <c r="M17">
        <v>3</v>
      </c>
      <c r="N17">
        <f t="shared" si="0"/>
        <v>196</v>
      </c>
    </row>
    <row r="18" spans="2:14" x14ac:dyDescent="0.2">
      <c r="B18" t="s">
        <v>97</v>
      </c>
      <c r="C18">
        <v>4</v>
      </c>
      <c r="D18">
        <v>1</v>
      </c>
      <c r="E18">
        <v>1</v>
      </c>
      <c r="F18">
        <v>1</v>
      </c>
      <c r="H18">
        <v>6</v>
      </c>
      <c r="I18">
        <v>6</v>
      </c>
      <c r="J18">
        <v>12</v>
      </c>
      <c r="M18">
        <v>1</v>
      </c>
      <c r="N18">
        <f t="shared" si="0"/>
        <v>32</v>
      </c>
    </row>
    <row r="19" spans="2:14" x14ac:dyDescent="0.2">
      <c r="B19" t="s">
        <v>98</v>
      </c>
      <c r="C19">
        <v>6</v>
      </c>
      <c r="D19">
        <v>3</v>
      </c>
      <c r="E19">
        <v>1</v>
      </c>
      <c r="F19">
        <v>1</v>
      </c>
      <c r="H19">
        <v>44</v>
      </c>
      <c r="I19">
        <v>18</v>
      </c>
      <c r="J19">
        <v>17</v>
      </c>
      <c r="K19">
        <v>5</v>
      </c>
      <c r="N19">
        <f t="shared" si="0"/>
        <v>95</v>
      </c>
    </row>
    <row r="20" spans="2:14" x14ac:dyDescent="0.2">
      <c r="B20" t="s">
        <v>99</v>
      </c>
      <c r="C20">
        <v>118</v>
      </c>
      <c r="D20">
        <v>21</v>
      </c>
      <c r="E20">
        <v>11</v>
      </c>
      <c r="F20">
        <v>22</v>
      </c>
      <c r="G20">
        <v>6</v>
      </c>
      <c r="H20">
        <v>89</v>
      </c>
      <c r="I20">
        <v>70</v>
      </c>
      <c r="J20">
        <v>52</v>
      </c>
      <c r="K20">
        <v>13</v>
      </c>
      <c r="L20">
        <v>10</v>
      </c>
      <c r="M20">
        <v>28</v>
      </c>
      <c r="N20">
        <f t="shared" si="0"/>
        <v>440</v>
      </c>
    </row>
    <row r="22" spans="2:14" x14ac:dyDescent="0.2">
      <c r="B22" t="s">
        <v>83</v>
      </c>
      <c r="C22">
        <f>SUM(C5:C20)</f>
        <v>690</v>
      </c>
      <c r="D22">
        <f t="shared" ref="D22:M22" si="1">SUM(D5:D20)</f>
        <v>118</v>
      </c>
      <c r="E22">
        <f t="shared" si="1"/>
        <v>68</v>
      </c>
      <c r="F22">
        <f t="shared" si="1"/>
        <v>154</v>
      </c>
      <c r="G22">
        <f t="shared" si="1"/>
        <v>41</v>
      </c>
      <c r="H22">
        <f t="shared" si="1"/>
        <v>700</v>
      </c>
      <c r="I22">
        <f t="shared" si="1"/>
        <v>499</v>
      </c>
      <c r="J22">
        <f t="shared" si="1"/>
        <v>285</v>
      </c>
      <c r="K22">
        <f t="shared" si="1"/>
        <v>77</v>
      </c>
      <c r="L22">
        <f t="shared" si="1"/>
        <v>53</v>
      </c>
      <c r="M22">
        <f t="shared" si="1"/>
        <v>150</v>
      </c>
      <c r="N22" s="5">
        <f>SUM(C22:M22)</f>
        <v>2835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C5" activePane="bottomRight" state="frozen"/>
      <selection pane="topRight" activeCell="V16" sqref="V16"/>
      <selection pane="bottomLeft" activeCell="V16" sqref="V16"/>
      <selection pane="bottomRight" activeCell="V16" sqref="V1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9</v>
      </c>
      <c r="D5">
        <v>1</v>
      </c>
      <c r="E5">
        <v>1</v>
      </c>
      <c r="F5">
        <v>3</v>
      </c>
      <c r="H5">
        <v>8</v>
      </c>
      <c r="I5">
        <v>7</v>
      </c>
      <c r="J5">
        <v>6</v>
      </c>
      <c r="K5">
        <v>5</v>
      </c>
      <c r="M5">
        <v>3</v>
      </c>
      <c r="N5">
        <f>SUM(C5:M5)</f>
        <v>43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H7">
        <v>9</v>
      </c>
      <c r="J7">
        <v>9</v>
      </c>
      <c r="K7">
        <v>4</v>
      </c>
      <c r="N7">
        <f t="shared" si="0"/>
        <v>22</v>
      </c>
    </row>
    <row r="8" spans="1:14" x14ac:dyDescent="0.2">
      <c r="B8" t="s">
        <v>87</v>
      </c>
      <c r="C8">
        <v>1</v>
      </c>
      <c r="E8">
        <v>1</v>
      </c>
      <c r="F8">
        <v>4</v>
      </c>
      <c r="H8">
        <v>47</v>
      </c>
      <c r="I8">
        <v>9</v>
      </c>
      <c r="J8">
        <v>30</v>
      </c>
      <c r="K8">
        <v>6</v>
      </c>
      <c r="L8">
        <v>1</v>
      </c>
      <c r="N8">
        <f t="shared" si="0"/>
        <v>99</v>
      </c>
    </row>
    <row r="9" spans="1:14" x14ac:dyDescent="0.2">
      <c r="B9" t="s">
        <v>88</v>
      </c>
      <c r="C9">
        <v>118</v>
      </c>
      <c r="D9">
        <v>24</v>
      </c>
      <c r="E9">
        <v>20</v>
      </c>
      <c r="F9">
        <v>69</v>
      </c>
      <c r="G9">
        <v>12</v>
      </c>
      <c r="H9">
        <v>78</v>
      </c>
      <c r="I9">
        <v>121</v>
      </c>
      <c r="J9">
        <v>15</v>
      </c>
      <c r="K9">
        <v>12</v>
      </c>
      <c r="L9">
        <v>9</v>
      </c>
      <c r="M9">
        <v>18</v>
      </c>
      <c r="N9">
        <f t="shared" si="0"/>
        <v>496</v>
      </c>
    </row>
    <row r="10" spans="1:14" x14ac:dyDescent="0.2">
      <c r="B10" t="s">
        <v>89</v>
      </c>
      <c r="C10">
        <v>225</v>
      </c>
      <c r="D10">
        <v>50</v>
      </c>
      <c r="E10">
        <v>26</v>
      </c>
      <c r="F10">
        <v>70</v>
      </c>
      <c r="G10">
        <v>7</v>
      </c>
      <c r="H10">
        <v>163</v>
      </c>
      <c r="I10">
        <v>182</v>
      </c>
      <c r="J10">
        <v>87</v>
      </c>
      <c r="K10">
        <v>13</v>
      </c>
      <c r="L10">
        <v>14</v>
      </c>
      <c r="M10">
        <v>21</v>
      </c>
      <c r="N10">
        <f t="shared" si="0"/>
        <v>858</v>
      </c>
    </row>
    <row r="11" spans="1:14" x14ac:dyDescent="0.2">
      <c r="B11" t="s">
        <v>90</v>
      </c>
      <c r="C11">
        <v>16</v>
      </c>
      <c r="D11">
        <v>3</v>
      </c>
      <c r="E11">
        <v>5</v>
      </c>
      <c r="F11">
        <v>8</v>
      </c>
      <c r="G11">
        <v>4</v>
      </c>
      <c r="H11">
        <v>24</v>
      </c>
      <c r="I11">
        <v>17</v>
      </c>
      <c r="J11">
        <v>1</v>
      </c>
      <c r="K11">
        <v>3</v>
      </c>
      <c r="L11">
        <v>2</v>
      </c>
      <c r="M11">
        <v>6</v>
      </c>
      <c r="N11">
        <f t="shared" si="0"/>
        <v>89</v>
      </c>
    </row>
    <row r="12" spans="1:14" x14ac:dyDescent="0.2">
      <c r="B12" t="s">
        <v>91</v>
      </c>
      <c r="K12">
        <v>1</v>
      </c>
      <c r="N12">
        <f t="shared" si="0"/>
        <v>1</v>
      </c>
    </row>
    <row r="13" spans="1:14" x14ac:dyDescent="0.2">
      <c r="B13" t="s">
        <v>92</v>
      </c>
      <c r="C13">
        <v>199</v>
      </c>
      <c r="D13">
        <v>38</v>
      </c>
      <c r="E13">
        <v>8</v>
      </c>
      <c r="F13">
        <v>40</v>
      </c>
      <c r="G13">
        <v>7</v>
      </c>
      <c r="H13">
        <v>96</v>
      </c>
      <c r="I13">
        <v>108</v>
      </c>
      <c r="J13">
        <v>25</v>
      </c>
      <c r="K13">
        <v>8</v>
      </c>
      <c r="L13">
        <v>17</v>
      </c>
      <c r="M13">
        <v>65</v>
      </c>
      <c r="N13">
        <f t="shared" si="0"/>
        <v>611</v>
      </c>
    </row>
    <row r="14" spans="1:14" x14ac:dyDescent="0.2">
      <c r="B14" t="s">
        <v>93</v>
      </c>
      <c r="C14">
        <v>27</v>
      </c>
      <c r="D14">
        <v>2</v>
      </c>
      <c r="F14">
        <v>2</v>
      </c>
      <c r="I14">
        <v>1</v>
      </c>
      <c r="M14">
        <v>1</v>
      </c>
      <c r="N14">
        <f t="shared" si="0"/>
        <v>33</v>
      </c>
    </row>
    <row r="15" spans="1:14" x14ac:dyDescent="0.2">
      <c r="B15" t="s">
        <v>94</v>
      </c>
      <c r="C15">
        <v>1</v>
      </c>
      <c r="H15">
        <v>2</v>
      </c>
      <c r="I15">
        <v>1</v>
      </c>
      <c r="J15">
        <v>2</v>
      </c>
      <c r="K15">
        <v>1</v>
      </c>
      <c r="N15">
        <f t="shared" si="0"/>
        <v>7</v>
      </c>
    </row>
    <row r="16" spans="1:14" x14ac:dyDescent="0.2">
      <c r="B16" t="s">
        <v>95</v>
      </c>
      <c r="D16">
        <v>1</v>
      </c>
      <c r="H16">
        <v>9</v>
      </c>
      <c r="I16">
        <v>1</v>
      </c>
      <c r="J16">
        <v>7</v>
      </c>
      <c r="K16">
        <v>5</v>
      </c>
      <c r="N16">
        <f t="shared" si="0"/>
        <v>23</v>
      </c>
    </row>
    <row r="17" spans="2:14" x14ac:dyDescent="0.2">
      <c r="B17" t="s">
        <v>96</v>
      </c>
      <c r="C17">
        <v>26</v>
      </c>
      <c r="D17">
        <v>5</v>
      </c>
      <c r="E17">
        <v>3</v>
      </c>
      <c r="F17">
        <v>4</v>
      </c>
      <c r="H17">
        <v>130</v>
      </c>
      <c r="I17">
        <v>11</v>
      </c>
      <c r="J17">
        <v>5</v>
      </c>
      <c r="K17">
        <v>1</v>
      </c>
      <c r="L17">
        <v>2</v>
      </c>
      <c r="M17">
        <v>2</v>
      </c>
      <c r="N17">
        <f t="shared" si="0"/>
        <v>189</v>
      </c>
    </row>
    <row r="18" spans="2:14" x14ac:dyDescent="0.2">
      <c r="B18" t="s">
        <v>97</v>
      </c>
      <c r="C18">
        <v>6</v>
      </c>
      <c r="D18">
        <v>2</v>
      </c>
      <c r="F18">
        <v>2</v>
      </c>
      <c r="H18">
        <v>7</v>
      </c>
      <c r="I18">
        <v>3</v>
      </c>
      <c r="J18">
        <v>20</v>
      </c>
      <c r="M18">
        <v>1</v>
      </c>
      <c r="N18">
        <f t="shared" si="0"/>
        <v>41</v>
      </c>
    </row>
    <row r="19" spans="2:14" x14ac:dyDescent="0.2">
      <c r="B19" t="s">
        <v>98</v>
      </c>
      <c r="C19">
        <v>8</v>
      </c>
      <c r="D19">
        <v>3</v>
      </c>
      <c r="E19">
        <v>1</v>
      </c>
      <c r="F19">
        <v>8</v>
      </c>
      <c r="G19">
        <v>1</v>
      </c>
      <c r="H19">
        <v>53</v>
      </c>
      <c r="I19">
        <v>20</v>
      </c>
      <c r="J19">
        <v>23</v>
      </c>
      <c r="K19">
        <v>7</v>
      </c>
      <c r="L19">
        <v>1</v>
      </c>
      <c r="N19">
        <f t="shared" si="0"/>
        <v>125</v>
      </c>
    </row>
    <row r="20" spans="2:14" x14ac:dyDescent="0.2">
      <c r="B20" t="s">
        <v>99</v>
      </c>
      <c r="C20">
        <v>139</v>
      </c>
      <c r="D20">
        <v>19</v>
      </c>
      <c r="E20">
        <v>6</v>
      </c>
      <c r="F20">
        <v>44</v>
      </c>
      <c r="G20">
        <v>10</v>
      </c>
      <c r="H20">
        <v>99</v>
      </c>
      <c r="I20">
        <v>105</v>
      </c>
      <c r="J20">
        <v>47</v>
      </c>
      <c r="K20">
        <v>19</v>
      </c>
      <c r="L20">
        <v>11</v>
      </c>
      <c r="M20">
        <v>39</v>
      </c>
      <c r="N20">
        <f t="shared" si="0"/>
        <v>538</v>
      </c>
    </row>
    <row r="22" spans="2:14" x14ac:dyDescent="0.2">
      <c r="B22" t="s">
        <v>83</v>
      </c>
      <c r="C22">
        <f>SUM(C5:C20)</f>
        <v>775</v>
      </c>
      <c r="D22">
        <f t="shared" ref="D22:M22" si="1">SUM(D5:D20)</f>
        <v>148</v>
      </c>
      <c r="E22">
        <f t="shared" si="1"/>
        <v>71</v>
      </c>
      <c r="F22">
        <f t="shared" si="1"/>
        <v>254</v>
      </c>
      <c r="G22">
        <f t="shared" si="1"/>
        <v>41</v>
      </c>
      <c r="H22">
        <f t="shared" si="1"/>
        <v>725</v>
      </c>
      <c r="I22">
        <f t="shared" si="1"/>
        <v>586</v>
      </c>
      <c r="J22">
        <f t="shared" si="1"/>
        <v>277</v>
      </c>
      <c r="K22">
        <f t="shared" si="1"/>
        <v>85</v>
      </c>
      <c r="L22">
        <f t="shared" si="1"/>
        <v>57</v>
      </c>
      <c r="M22">
        <f t="shared" si="1"/>
        <v>156</v>
      </c>
      <c r="N22" s="5">
        <f>SUM(C22:M22)</f>
        <v>3175</v>
      </c>
    </row>
  </sheetData>
  <pageMargins left="0.75" right="0.75" top="1" bottom="1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L32" sqref="L32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8</v>
      </c>
      <c r="D5">
        <v>3</v>
      </c>
      <c r="E5">
        <v>2</v>
      </c>
      <c r="F5">
        <v>13</v>
      </c>
      <c r="H5">
        <v>10</v>
      </c>
      <c r="I5">
        <v>22</v>
      </c>
      <c r="J5">
        <v>3</v>
      </c>
      <c r="K5">
        <v>3</v>
      </c>
      <c r="L5">
        <v>1</v>
      </c>
      <c r="M5">
        <v>6</v>
      </c>
      <c r="N5">
        <f>SUM(C5:M5)</f>
        <v>71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H7">
        <v>10</v>
      </c>
      <c r="I7">
        <v>1</v>
      </c>
      <c r="J7">
        <v>9</v>
      </c>
      <c r="K7">
        <v>7</v>
      </c>
      <c r="N7">
        <f t="shared" si="0"/>
        <v>27</v>
      </c>
    </row>
    <row r="8" spans="1:14" x14ac:dyDescent="0.2">
      <c r="B8" t="s">
        <v>87</v>
      </c>
      <c r="C8">
        <v>2</v>
      </c>
      <c r="D8">
        <v>1</v>
      </c>
      <c r="H8">
        <v>52</v>
      </c>
      <c r="I8">
        <v>5</v>
      </c>
      <c r="J8">
        <v>31</v>
      </c>
      <c r="K8">
        <v>5</v>
      </c>
      <c r="N8">
        <f t="shared" si="0"/>
        <v>96</v>
      </c>
    </row>
    <row r="9" spans="1:14" x14ac:dyDescent="0.2">
      <c r="B9" t="s">
        <v>88</v>
      </c>
      <c r="C9">
        <v>86</v>
      </c>
      <c r="D9">
        <v>19</v>
      </c>
      <c r="E9">
        <v>20</v>
      </c>
      <c r="F9">
        <v>48</v>
      </c>
      <c r="G9">
        <v>8</v>
      </c>
      <c r="H9">
        <v>73</v>
      </c>
      <c r="I9">
        <v>94</v>
      </c>
      <c r="J9">
        <v>12</v>
      </c>
      <c r="K9">
        <v>10</v>
      </c>
      <c r="L9">
        <v>7</v>
      </c>
      <c r="M9">
        <v>15</v>
      </c>
      <c r="N9">
        <f t="shared" si="0"/>
        <v>392</v>
      </c>
    </row>
    <row r="10" spans="1:14" x14ac:dyDescent="0.2">
      <c r="B10" t="s">
        <v>89</v>
      </c>
      <c r="C10">
        <v>215</v>
      </c>
      <c r="D10">
        <v>31</v>
      </c>
      <c r="E10">
        <v>18</v>
      </c>
      <c r="F10">
        <v>58</v>
      </c>
      <c r="G10">
        <v>11</v>
      </c>
      <c r="H10">
        <v>170</v>
      </c>
      <c r="I10">
        <v>173</v>
      </c>
      <c r="J10">
        <v>75</v>
      </c>
      <c r="K10">
        <v>19</v>
      </c>
      <c r="L10">
        <v>13</v>
      </c>
      <c r="M10">
        <v>18</v>
      </c>
      <c r="N10">
        <f t="shared" si="0"/>
        <v>801</v>
      </c>
    </row>
    <row r="11" spans="1:14" x14ac:dyDescent="0.2">
      <c r="B11" t="s">
        <v>90</v>
      </c>
      <c r="C11">
        <v>16</v>
      </c>
      <c r="D11">
        <v>12</v>
      </c>
      <c r="E11">
        <v>2</v>
      </c>
      <c r="F11">
        <v>6</v>
      </c>
      <c r="G11">
        <v>3</v>
      </c>
      <c r="H11">
        <v>17</v>
      </c>
      <c r="I11">
        <v>27</v>
      </c>
      <c r="J11">
        <v>3</v>
      </c>
      <c r="K11">
        <v>6</v>
      </c>
      <c r="L11">
        <v>7</v>
      </c>
      <c r="M11">
        <v>14</v>
      </c>
      <c r="N11">
        <f t="shared" si="0"/>
        <v>113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227</v>
      </c>
      <c r="D13">
        <v>34</v>
      </c>
      <c r="E13">
        <v>11</v>
      </c>
      <c r="F13">
        <v>33</v>
      </c>
      <c r="G13">
        <v>15</v>
      </c>
      <c r="H13">
        <v>89</v>
      </c>
      <c r="I13">
        <v>124</v>
      </c>
      <c r="J13">
        <v>11</v>
      </c>
      <c r="K13">
        <v>12</v>
      </c>
      <c r="L13">
        <v>10</v>
      </c>
      <c r="M13">
        <v>58</v>
      </c>
      <c r="N13">
        <f t="shared" si="0"/>
        <v>624</v>
      </c>
    </row>
    <row r="14" spans="1:14" x14ac:dyDescent="0.2">
      <c r="B14" t="s">
        <v>93</v>
      </c>
      <c r="C14">
        <v>20</v>
      </c>
      <c r="D14">
        <v>2</v>
      </c>
      <c r="F14">
        <v>1</v>
      </c>
      <c r="H14">
        <v>1</v>
      </c>
      <c r="I14">
        <v>2</v>
      </c>
      <c r="J14">
        <v>2</v>
      </c>
      <c r="K14">
        <v>1</v>
      </c>
      <c r="L14">
        <v>1</v>
      </c>
      <c r="N14">
        <f t="shared" si="0"/>
        <v>30</v>
      </c>
    </row>
    <row r="15" spans="1:14" x14ac:dyDescent="0.2">
      <c r="B15" t="s">
        <v>94</v>
      </c>
      <c r="H15">
        <v>3</v>
      </c>
      <c r="J15">
        <v>4</v>
      </c>
      <c r="K15">
        <v>1</v>
      </c>
      <c r="N15">
        <f t="shared" si="0"/>
        <v>8</v>
      </c>
    </row>
    <row r="16" spans="1:14" x14ac:dyDescent="0.2">
      <c r="B16" t="s">
        <v>95</v>
      </c>
      <c r="C16">
        <v>1</v>
      </c>
      <c r="D16">
        <v>1</v>
      </c>
      <c r="H16">
        <v>1</v>
      </c>
      <c r="J16">
        <v>6</v>
      </c>
      <c r="K16">
        <v>2</v>
      </c>
      <c r="N16">
        <f t="shared" si="0"/>
        <v>11</v>
      </c>
    </row>
    <row r="17" spans="2:14" x14ac:dyDescent="0.2">
      <c r="B17" t="s">
        <v>96</v>
      </c>
      <c r="C17">
        <v>24</v>
      </c>
      <c r="D17">
        <v>8</v>
      </c>
      <c r="F17">
        <v>3</v>
      </c>
      <c r="G17">
        <v>2</v>
      </c>
      <c r="H17">
        <v>122</v>
      </c>
      <c r="I17">
        <v>5</v>
      </c>
      <c r="J17">
        <v>1</v>
      </c>
      <c r="K17">
        <v>1</v>
      </c>
      <c r="L17">
        <v>3</v>
      </c>
      <c r="M17">
        <v>4</v>
      </c>
      <c r="N17">
        <f t="shared" si="0"/>
        <v>173</v>
      </c>
    </row>
    <row r="18" spans="2:14" x14ac:dyDescent="0.2">
      <c r="B18" t="s">
        <v>97</v>
      </c>
      <c r="C18">
        <v>12</v>
      </c>
      <c r="D18">
        <v>1</v>
      </c>
      <c r="F18">
        <v>2</v>
      </c>
      <c r="H18">
        <v>13</v>
      </c>
      <c r="I18">
        <v>1</v>
      </c>
      <c r="J18">
        <v>11</v>
      </c>
      <c r="K18">
        <v>1</v>
      </c>
      <c r="L18">
        <v>1</v>
      </c>
      <c r="N18">
        <f t="shared" si="0"/>
        <v>42</v>
      </c>
    </row>
    <row r="19" spans="2:14" x14ac:dyDescent="0.2">
      <c r="B19" t="s">
        <v>98</v>
      </c>
      <c r="C19">
        <v>8</v>
      </c>
      <c r="D19">
        <v>2</v>
      </c>
      <c r="F19">
        <v>4</v>
      </c>
      <c r="G19">
        <v>1</v>
      </c>
      <c r="H19">
        <v>55</v>
      </c>
      <c r="I19">
        <v>25</v>
      </c>
      <c r="J19">
        <v>27</v>
      </c>
      <c r="K19">
        <v>7</v>
      </c>
      <c r="L19">
        <v>5</v>
      </c>
      <c r="M19">
        <v>1</v>
      </c>
      <c r="N19">
        <f t="shared" si="0"/>
        <v>135</v>
      </c>
    </row>
    <row r="20" spans="2:14" x14ac:dyDescent="0.2">
      <c r="B20" t="s">
        <v>99</v>
      </c>
      <c r="C20">
        <v>168</v>
      </c>
      <c r="D20">
        <v>26</v>
      </c>
      <c r="E20">
        <v>11</v>
      </c>
      <c r="F20">
        <v>46</v>
      </c>
      <c r="G20">
        <v>7</v>
      </c>
      <c r="H20">
        <v>117</v>
      </c>
      <c r="I20">
        <v>98</v>
      </c>
      <c r="J20">
        <v>34</v>
      </c>
      <c r="K20">
        <v>31</v>
      </c>
      <c r="L20">
        <v>11</v>
      </c>
      <c r="M20">
        <v>27</v>
      </c>
      <c r="N20">
        <f t="shared" si="0"/>
        <v>576</v>
      </c>
    </row>
    <row r="22" spans="2:14" x14ac:dyDescent="0.2">
      <c r="B22" t="s">
        <v>83</v>
      </c>
      <c r="C22">
        <f>SUM(C5:C20)</f>
        <v>787</v>
      </c>
      <c r="D22">
        <f t="shared" ref="D22:M22" si="1">SUM(D5:D20)</f>
        <v>140</v>
      </c>
      <c r="E22">
        <f t="shared" si="1"/>
        <v>64</v>
      </c>
      <c r="F22">
        <f t="shared" si="1"/>
        <v>214</v>
      </c>
      <c r="G22">
        <f t="shared" si="1"/>
        <v>47</v>
      </c>
      <c r="H22">
        <f t="shared" si="1"/>
        <v>733</v>
      </c>
      <c r="I22">
        <f t="shared" si="1"/>
        <v>577</v>
      </c>
      <c r="J22">
        <f t="shared" si="1"/>
        <v>229</v>
      </c>
      <c r="K22">
        <f t="shared" si="1"/>
        <v>106</v>
      </c>
      <c r="L22">
        <f t="shared" si="1"/>
        <v>59</v>
      </c>
      <c r="M22">
        <f t="shared" si="1"/>
        <v>143</v>
      </c>
      <c r="N22" s="5">
        <f>SUM(C22:M22)</f>
        <v>3099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U26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9" sqref="B29"/>
    </sheetView>
  </sheetViews>
  <sheetFormatPr baseColWidth="10" defaultColWidth="11.42578125" defaultRowHeight="12.75" x14ac:dyDescent="0.2"/>
  <cols>
    <col min="1" max="1" width="25.5703125" customWidth="1"/>
  </cols>
  <sheetData>
    <row r="1" spans="1:21" ht="38.25" x14ac:dyDescent="0.2">
      <c r="A1" s="8" t="s">
        <v>25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1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1019</v>
      </c>
      <c r="D7" s="4">
        <v>774</v>
      </c>
      <c r="E7" s="4">
        <v>94</v>
      </c>
      <c r="F7" s="4">
        <v>3133</v>
      </c>
      <c r="G7" s="4">
        <v>649</v>
      </c>
      <c r="H7" s="4">
        <v>139</v>
      </c>
      <c r="I7" s="4">
        <v>126</v>
      </c>
      <c r="J7" s="4">
        <v>5201</v>
      </c>
      <c r="K7" s="4">
        <v>25578</v>
      </c>
      <c r="L7" s="4">
        <v>2825</v>
      </c>
      <c r="M7" s="4">
        <v>288</v>
      </c>
      <c r="N7" s="4">
        <v>1010</v>
      </c>
      <c r="O7" s="4">
        <v>25</v>
      </c>
      <c r="P7" s="4">
        <v>3931</v>
      </c>
      <c r="Q7" s="4">
        <f>SUM(C7:P7)</f>
        <v>44792</v>
      </c>
      <c r="R7" s="10">
        <v>475</v>
      </c>
      <c r="S7" s="10">
        <v>712</v>
      </c>
      <c r="T7" s="4">
        <v>75215</v>
      </c>
      <c r="U7" s="4">
        <v>379401</v>
      </c>
    </row>
    <row r="8" spans="1:21" x14ac:dyDescent="0.2">
      <c r="B8" s="1">
        <v>2001</v>
      </c>
      <c r="C8" s="4">
        <v>1101</v>
      </c>
      <c r="D8" s="4">
        <v>784</v>
      </c>
      <c r="E8" s="4">
        <v>89</v>
      </c>
      <c r="F8" s="4">
        <v>3303</v>
      </c>
      <c r="G8" s="4">
        <v>653</v>
      </c>
      <c r="H8" s="4">
        <v>146</v>
      </c>
      <c r="I8" s="4">
        <v>133</v>
      </c>
      <c r="J8" s="4">
        <v>5403</v>
      </c>
      <c r="K8" s="4">
        <v>25776</v>
      </c>
      <c r="L8" s="4">
        <v>2975</v>
      </c>
      <c r="M8" s="4">
        <v>307</v>
      </c>
      <c r="N8" s="4">
        <v>1035</v>
      </c>
      <c r="O8" s="4">
        <v>23</v>
      </c>
      <c r="P8" s="4">
        <v>4110</v>
      </c>
      <c r="Q8" s="4">
        <f t="shared" ref="Q8:Q23" si="0">SUM(C8:P8)</f>
        <v>45838</v>
      </c>
      <c r="R8" s="10">
        <v>484</v>
      </c>
      <c r="S8" s="10">
        <v>716</v>
      </c>
      <c r="T8" s="4">
        <v>76691</v>
      </c>
      <c r="U8" s="4">
        <v>379421</v>
      </c>
    </row>
    <row r="9" spans="1:21" x14ac:dyDescent="0.2">
      <c r="B9" s="1">
        <v>2002</v>
      </c>
      <c r="C9" s="4">
        <v>1170</v>
      </c>
      <c r="D9" s="4">
        <v>865</v>
      </c>
      <c r="E9" s="4">
        <v>88</v>
      </c>
      <c r="F9" s="4">
        <v>3611</v>
      </c>
      <c r="G9" s="4">
        <v>692</v>
      </c>
      <c r="H9" s="4">
        <v>156</v>
      </c>
      <c r="I9" s="4">
        <v>151</v>
      </c>
      <c r="J9" s="4">
        <v>5782</v>
      </c>
      <c r="K9" s="4">
        <v>26941</v>
      </c>
      <c r="L9" s="4">
        <v>3336</v>
      </c>
      <c r="M9" s="4">
        <v>322</v>
      </c>
      <c r="N9" s="4">
        <v>1213</v>
      </c>
      <c r="O9" s="4">
        <v>22</v>
      </c>
      <c r="P9" s="4">
        <v>4338</v>
      </c>
      <c r="Q9" s="4">
        <f t="shared" si="0"/>
        <v>48687</v>
      </c>
      <c r="R9" s="10">
        <v>514</v>
      </c>
      <c r="S9" s="10">
        <v>779</v>
      </c>
      <c r="T9" s="4">
        <v>81981</v>
      </c>
      <c r="U9" s="4">
        <v>381332</v>
      </c>
    </row>
    <row r="10" spans="1:21" x14ac:dyDescent="0.2">
      <c r="B10" s="1">
        <v>2003</v>
      </c>
      <c r="C10" s="4">
        <v>1317</v>
      </c>
      <c r="D10" s="4">
        <v>971</v>
      </c>
      <c r="E10" s="4">
        <v>95</v>
      </c>
      <c r="F10" s="4">
        <v>4127</v>
      </c>
      <c r="G10" s="4">
        <v>787</v>
      </c>
      <c r="H10" s="4">
        <v>162</v>
      </c>
      <c r="I10" s="4">
        <v>164</v>
      </c>
      <c r="J10" s="4">
        <v>6484</v>
      </c>
      <c r="K10" s="4">
        <v>30303</v>
      </c>
      <c r="L10" s="4">
        <v>3813</v>
      </c>
      <c r="M10" s="4">
        <v>362</v>
      </c>
      <c r="N10" s="4">
        <v>1390</v>
      </c>
      <c r="O10" s="4">
        <v>22</v>
      </c>
      <c r="P10" s="4">
        <v>4788</v>
      </c>
      <c r="Q10" s="4">
        <f t="shared" si="0"/>
        <v>54785</v>
      </c>
      <c r="R10" s="10">
        <v>540</v>
      </c>
      <c r="S10" s="10">
        <v>855</v>
      </c>
      <c r="T10" s="4">
        <v>92423</v>
      </c>
      <c r="U10" s="4">
        <v>433745</v>
      </c>
    </row>
    <row r="11" spans="1:21" x14ac:dyDescent="0.2">
      <c r="B11" s="1">
        <v>2004</v>
      </c>
      <c r="C11" s="4">
        <v>1476</v>
      </c>
      <c r="D11" s="4">
        <v>1160</v>
      </c>
      <c r="E11" s="4">
        <v>92</v>
      </c>
      <c r="F11" s="4">
        <v>4372</v>
      </c>
      <c r="G11" s="4">
        <v>875</v>
      </c>
      <c r="H11" s="4">
        <v>163</v>
      </c>
      <c r="I11" s="4">
        <v>185</v>
      </c>
      <c r="J11" s="4">
        <v>7012</v>
      </c>
      <c r="K11" s="4">
        <v>32383</v>
      </c>
      <c r="L11" s="4">
        <v>4116</v>
      </c>
      <c r="M11" s="4">
        <v>382</v>
      </c>
      <c r="N11" s="4">
        <v>1615</v>
      </c>
      <c r="O11" s="4">
        <v>21</v>
      </c>
      <c r="P11" s="4">
        <v>5162</v>
      </c>
      <c r="Q11" s="4">
        <f t="shared" si="0"/>
        <v>59014</v>
      </c>
      <c r="R11" s="10">
        <v>591</v>
      </c>
      <c r="S11" s="10">
        <v>1005</v>
      </c>
      <c r="T11" s="4">
        <v>100477</v>
      </c>
      <c r="U11" s="4">
        <v>460374</v>
      </c>
    </row>
    <row r="12" spans="1:21" x14ac:dyDescent="0.2">
      <c r="B12" s="1">
        <v>2005</v>
      </c>
      <c r="C12" s="4">
        <v>1677</v>
      </c>
      <c r="D12" s="4">
        <v>1282</v>
      </c>
      <c r="E12" s="4">
        <v>100</v>
      </c>
      <c r="F12" s="4">
        <v>4835</v>
      </c>
      <c r="G12" s="4">
        <v>999</v>
      </c>
      <c r="H12" s="4">
        <v>172</v>
      </c>
      <c r="I12" s="4">
        <v>195</v>
      </c>
      <c r="J12" s="4">
        <v>7663</v>
      </c>
      <c r="K12" s="4">
        <v>37471</v>
      </c>
      <c r="L12" s="4">
        <v>4632</v>
      </c>
      <c r="M12" s="4">
        <v>425</v>
      </c>
      <c r="N12" s="4">
        <v>1728</v>
      </c>
      <c r="O12" s="4">
        <v>27</v>
      </c>
      <c r="P12" s="4">
        <v>5539</v>
      </c>
      <c r="Q12" s="4">
        <f t="shared" si="0"/>
        <v>66745</v>
      </c>
      <c r="R12" s="10">
        <v>622</v>
      </c>
      <c r="S12" s="10">
        <v>1106</v>
      </c>
      <c r="T12" s="4">
        <v>112346</v>
      </c>
      <c r="U12" s="4">
        <v>519075</v>
      </c>
    </row>
    <row r="13" spans="1:21" x14ac:dyDescent="0.2">
      <c r="B13" s="1">
        <v>2006</v>
      </c>
      <c r="C13" s="4">
        <v>1811</v>
      </c>
      <c r="D13" s="4">
        <v>1362</v>
      </c>
      <c r="E13" s="4">
        <v>93</v>
      </c>
      <c r="F13" s="4">
        <v>5007</v>
      </c>
      <c r="G13" s="4">
        <v>1080</v>
      </c>
      <c r="H13" s="4">
        <v>173</v>
      </c>
      <c r="I13" s="4">
        <v>201</v>
      </c>
      <c r="J13" s="4">
        <v>7875</v>
      </c>
      <c r="K13" s="4">
        <v>40228</v>
      </c>
      <c r="L13" s="4">
        <v>4941</v>
      </c>
      <c r="M13" s="4">
        <v>437</v>
      </c>
      <c r="N13" s="4">
        <v>1803</v>
      </c>
      <c r="O13" s="4">
        <v>27</v>
      </c>
      <c r="P13" s="4">
        <v>5731</v>
      </c>
      <c r="Q13" s="4">
        <f t="shared" si="0"/>
        <v>70769</v>
      </c>
      <c r="R13" s="10">
        <v>658</v>
      </c>
      <c r="S13" s="10">
        <v>1195</v>
      </c>
      <c r="T13" s="4">
        <v>119263</v>
      </c>
      <c r="U13" s="4">
        <v>538654</v>
      </c>
    </row>
    <row r="14" spans="1:21" x14ac:dyDescent="0.2">
      <c r="B14" s="1">
        <v>2007</v>
      </c>
      <c r="C14" s="4">
        <v>1986</v>
      </c>
      <c r="D14" s="4">
        <v>1458</v>
      </c>
      <c r="E14" s="4">
        <v>106</v>
      </c>
      <c r="F14" s="4">
        <v>5344</v>
      </c>
      <c r="G14" s="4">
        <v>1145</v>
      </c>
      <c r="H14" s="4">
        <v>179</v>
      </c>
      <c r="I14" s="4">
        <v>220</v>
      </c>
      <c r="J14" s="4">
        <v>8226</v>
      </c>
      <c r="K14" s="4">
        <v>42634</v>
      </c>
      <c r="L14" s="4">
        <v>5282</v>
      </c>
      <c r="M14" s="4">
        <v>453</v>
      </c>
      <c r="N14" s="4">
        <v>1975</v>
      </c>
      <c r="O14" s="4">
        <v>25</v>
      </c>
      <c r="P14" s="4">
        <v>5825</v>
      </c>
      <c r="Q14" s="4">
        <f t="shared" si="0"/>
        <v>74858</v>
      </c>
      <c r="R14" s="10">
        <v>712</v>
      </c>
      <c r="S14" s="10">
        <v>1311</v>
      </c>
      <c r="T14" s="4">
        <v>126362</v>
      </c>
      <c r="U14" s="4">
        <v>565550</v>
      </c>
    </row>
    <row r="15" spans="1:21" x14ac:dyDescent="0.2">
      <c r="B15" s="1">
        <v>2008</v>
      </c>
      <c r="C15" s="4">
        <v>2076</v>
      </c>
      <c r="D15" s="4">
        <v>1473</v>
      </c>
      <c r="E15" s="4">
        <v>103</v>
      </c>
      <c r="F15" s="4">
        <v>5228</v>
      </c>
      <c r="G15" s="4">
        <v>1133</v>
      </c>
      <c r="H15" s="4">
        <v>203</v>
      </c>
      <c r="I15" s="4">
        <v>243</v>
      </c>
      <c r="J15" s="4">
        <v>8112</v>
      </c>
      <c r="K15" s="4">
        <v>43655</v>
      </c>
      <c r="L15" s="4">
        <v>5289</v>
      </c>
      <c r="M15" s="4">
        <v>466</v>
      </c>
      <c r="N15" s="4">
        <v>2004</v>
      </c>
      <c r="O15" s="4">
        <v>27</v>
      </c>
      <c r="P15" s="4">
        <v>5735</v>
      </c>
      <c r="Q15" s="4">
        <f t="shared" si="0"/>
        <v>75747</v>
      </c>
      <c r="R15" s="10">
        <v>710</v>
      </c>
      <c r="S15" s="10">
        <v>1329</v>
      </c>
      <c r="T15" s="4">
        <v>127937</v>
      </c>
      <c r="U15" s="4">
        <v>574180</v>
      </c>
    </row>
    <row r="16" spans="1:21" x14ac:dyDescent="0.2">
      <c r="B16" s="1">
        <v>2009</v>
      </c>
      <c r="C16" s="4">
        <v>2093</v>
      </c>
      <c r="D16" s="4">
        <v>1492</v>
      </c>
      <c r="E16" s="4">
        <v>108</v>
      </c>
      <c r="F16" s="4">
        <v>5056</v>
      </c>
      <c r="G16" s="4">
        <v>1134</v>
      </c>
      <c r="H16" s="4">
        <v>209</v>
      </c>
      <c r="I16" s="4">
        <v>251</v>
      </c>
      <c r="J16" s="4">
        <v>7816</v>
      </c>
      <c r="K16" s="4">
        <v>44017</v>
      </c>
      <c r="L16" s="4">
        <v>5351</v>
      </c>
      <c r="M16" s="4">
        <v>488</v>
      </c>
      <c r="N16" s="4">
        <v>2062</v>
      </c>
      <c r="O16" s="4">
        <v>28</v>
      </c>
      <c r="P16" s="4">
        <v>5580</v>
      </c>
      <c r="Q16" s="4">
        <f t="shared" si="0"/>
        <v>75685</v>
      </c>
      <c r="R16" s="4">
        <v>726</v>
      </c>
      <c r="S16" s="4">
        <v>1339</v>
      </c>
      <c r="T16" s="4">
        <v>128383</v>
      </c>
      <c r="U16" s="4">
        <v>578262</v>
      </c>
    </row>
    <row r="17" spans="2:21" x14ac:dyDescent="0.2">
      <c r="B17" s="1">
        <v>2010</v>
      </c>
      <c r="C17" s="4">
        <v>2191</v>
      </c>
      <c r="D17" s="4">
        <v>1511</v>
      </c>
      <c r="E17" s="4">
        <v>109</v>
      </c>
      <c r="F17" s="4">
        <v>5206</v>
      </c>
      <c r="G17" s="4">
        <v>1145</v>
      </c>
      <c r="H17" s="4">
        <v>219</v>
      </c>
      <c r="I17" s="4">
        <v>247</v>
      </c>
      <c r="J17" s="4">
        <v>7954</v>
      </c>
      <c r="K17" s="4">
        <v>45586</v>
      </c>
      <c r="L17" s="4">
        <v>5557</v>
      </c>
      <c r="M17" s="4">
        <v>501</v>
      </c>
      <c r="N17" s="4">
        <v>2087</v>
      </c>
      <c r="O17" s="4">
        <v>23</v>
      </c>
      <c r="P17" s="4">
        <v>5638</v>
      </c>
      <c r="Q17" s="4">
        <f t="shared" si="0"/>
        <v>77974</v>
      </c>
      <c r="R17" s="4">
        <v>739</v>
      </c>
      <c r="S17" s="4">
        <v>1373</v>
      </c>
      <c r="T17" s="4">
        <v>131647</v>
      </c>
      <c r="U17" s="4">
        <v>588343</v>
      </c>
    </row>
    <row r="18" spans="2:21" x14ac:dyDescent="0.2">
      <c r="B18" s="1">
        <v>2011</v>
      </c>
      <c r="C18" s="4">
        <v>2199</v>
      </c>
      <c r="D18" s="4">
        <v>1475</v>
      </c>
      <c r="E18" s="4">
        <v>112</v>
      </c>
      <c r="F18" s="4">
        <v>5123</v>
      </c>
      <c r="G18" s="4">
        <v>1131</v>
      </c>
      <c r="H18" s="4">
        <v>215</v>
      </c>
      <c r="I18" s="4">
        <v>271</v>
      </c>
      <c r="J18" s="4">
        <v>7831</v>
      </c>
      <c r="K18" s="4">
        <v>46414</v>
      </c>
      <c r="L18" s="4">
        <v>5582</v>
      </c>
      <c r="M18" s="4">
        <v>515</v>
      </c>
      <c r="N18" s="4">
        <v>2079</v>
      </c>
      <c r="O18" s="4">
        <v>23</v>
      </c>
      <c r="P18" s="4">
        <v>5565</v>
      </c>
      <c r="Q18" s="4">
        <f t="shared" si="0"/>
        <v>78535</v>
      </c>
      <c r="R18" s="4">
        <v>722</v>
      </c>
      <c r="S18" s="4">
        <v>1347</v>
      </c>
      <c r="T18" s="4">
        <v>131872</v>
      </c>
      <c r="U18" s="4">
        <v>591393</v>
      </c>
    </row>
    <row r="19" spans="2:21" x14ac:dyDescent="0.2">
      <c r="B19" s="1">
        <v>2012</v>
      </c>
      <c r="C19" s="4">
        <v>2241</v>
      </c>
      <c r="D19" s="4">
        <v>1541</v>
      </c>
      <c r="E19" s="4">
        <v>114</v>
      </c>
      <c r="F19" s="4">
        <v>5337</v>
      </c>
      <c r="G19" s="4">
        <v>1120</v>
      </c>
      <c r="H19" s="4">
        <v>223</v>
      </c>
      <c r="I19" s="4">
        <v>272</v>
      </c>
      <c r="J19" s="4">
        <v>8139</v>
      </c>
      <c r="K19" s="4">
        <v>47664</v>
      </c>
      <c r="L19" s="4">
        <v>5832</v>
      </c>
      <c r="M19" s="4">
        <v>515</v>
      </c>
      <c r="N19" s="4">
        <v>2039</v>
      </c>
      <c r="O19" s="4">
        <v>23</v>
      </c>
      <c r="P19" s="4">
        <v>5577</v>
      </c>
      <c r="Q19" s="4">
        <f t="shared" si="0"/>
        <v>80637</v>
      </c>
      <c r="R19" s="4">
        <v>743</v>
      </c>
      <c r="S19" s="4">
        <v>1372</v>
      </c>
      <c r="T19" s="4">
        <v>135804</v>
      </c>
      <c r="U19" s="4">
        <v>600555</v>
      </c>
    </row>
    <row r="20" spans="2:21" x14ac:dyDescent="0.2">
      <c r="B20" s="1">
        <v>2013</v>
      </c>
      <c r="C20" s="4">
        <v>2768</v>
      </c>
      <c r="D20" s="4">
        <v>1710</v>
      </c>
      <c r="E20" s="4">
        <v>133</v>
      </c>
      <c r="F20" s="4">
        <v>5596</v>
      </c>
      <c r="G20" s="4">
        <v>1286</v>
      </c>
      <c r="H20" s="4">
        <v>244</v>
      </c>
      <c r="I20" s="4">
        <v>290</v>
      </c>
      <c r="J20" s="4">
        <v>8561</v>
      </c>
      <c r="K20" s="4">
        <v>46963</v>
      </c>
      <c r="L20" s="4">
        <v>6401</v>
      </c>
      <c r="M20" s="4">
        <v>548</v>
      </c>
      <c r="N20" s="4">
        <v>2485</v>
      </c>
      <c r="O20" s="4">
        <v>27</v>
      </c>
      <c r="P20" s="4">
        <v>6065</v>
      </c>
      <c r="Q20" s="4">
        <f t="shared" si="0"/>
        <v>83077</v>
      </c>
      <c r="R20" s="4">
        <v>796</v>
      </c>
      <c r="S20" s="4">
        <v>1461</v>
      </c>
      <c r="T20" s="4">
        <v>139870</v>
      </c>
      <c r="U20" s="4">
        <v>614791</v>
      </c>
    </row>
    <row r="21" spans="2:21" x14ac:dyDescent="0.2">
      <c r="B21" s="1">
        <v>2014</v>
      </c>
      <c r="C21" s="4">
        <v>2839</v>
      </c>
      <c r="D21" s="4">
        <v>1789</v>
      </c>
      <c r="E21" s="4">
        <v>131</v>
      </c>
      <c r="F21" s="4">
        <v>5709</v>
      </c>
      <c r="G21" s="4">
        <v>1329</v>
      </c>
      <c r="H21" s="4">
        <v>267</v>
      </c>
      <c r="I21" s="4">
        <v>288</v>
      </c>
      <c r="J21" s="4">
        <v>8789</v>
      </c>
      <c r="K21" s="4">
        <v>48923</v>
      </c>
      <c r="L21" s="4">
        <v>6626</v>
      </c>
      <c r="M21" s="4">
        <v>574</v>
      </c>
      <c r="N21" s="4">
        <v>2609</v>
      </c>
      <c r="O21" s="4">
        <v>29</v>
      </c>
      <c r="P21" s="4">
        <v>6208</v>
      </c>
      <c r="Q21" s="4">
        <f t="shared" si="0"/>
        <v>86110</v>
      </c>
      <c r="R21" s="4">
        <v>808</v>
      </c>
      <c r="S21" s="4">
        <v>1528</v>
      </c>
      <c r="T21" s="4">
        <v>144571</v>
      </c>
      <c r="U21" s="4">
        <v>631666</v>
      </c>
    </row>
    <row r="22" spans="2:21" x14ac:dyDescent="0.2">
      <c r="B22" s="1">
        <v>2015</v>
      </c>
      <c r="C22" s="4">
        <v>2881</v>
      </c>
      <c r="D22" s="4">
        <v>1841</v>
      </c>
      <c r="E22" s="4">
        <v>138</v>
      </c>
      <c r="F22" s="4">
        <v>5881</v>
      </c>
      <c r="G22" s="4">
        <v>1381</v>
      </c>
      <c r="H22" s="4">
        <v>283</v>
      </c>
      <c r="I22" s="4">
        <v>308</v>
      </c>
      <c r="J22" s="4">
        <v>9111</v>
      </c>
      <c r="K22" s="4">
        <v>50674</v>
      </c>
      <c r="L22" s="4">
        <v>6847</v>
      </c>
      <c r="M22" s="4">
        <v>595</v>
      </c>
      <c r="N22" s="4">
        <v>2693</v>
      </c>
      <c r="O22" s="4">
        <v>29</v>
      </c>
      <c r="P22" s="4">
        <v>6461</v>
      </c>
      <c r="Q22" s="4">
        <f t="shared" si="0"/>
        <v>89123</v>
      </c>
      <c r="R22" s="4">
        <v>847</v>
      </c>
      <c r="S22" s="4">
        <v>1599</v>
      </c>
      <c r="T22" s="4">
        <v>150346</v>
      </c>
      <c r="U22" s="4">
        <v>650556</v>
      </c>
    </row>
    <row r="23" spans="2:21" x14ac:dyDescent="0.2">
      <c r="B23" s="1">
        <v>2016</v>
      </c>
      <c r="C23" s="4">
        <v>2972</v>
      </c>
      <c r="D23" s="4">
        <v>1840</v>
      </c>
      <c r="E23" s="4">
        <v>131</v>
      </c>
      <c r="F23" s="4">
        <v>6128</v>
      </c>
      <c r="G23" s="4">
        <v>1427</v>
      </c>
      <c r="H23" s="4">
        <v>302</v>
      </c>
      <c r="I23" s="4">
        <v>307</v>
      </c>
      <c r="J23" s="4">
        <v>9637</v>
      </c>
      <c r="K23" s="4">
        <v>52609</v>
      </c>
      <c r="L23" s="4">
        <v>7394</v>
      </c>
      <c r="M23" s="4">
        <v>599</v>
      </c>
      <c r="N23" s="4">
        <v>2864</v>
      </c>
      <c r="O23" s="4">
        <v>27</v>
      </c>
      <c r="P23" s="4">
        <v>6677</v>
      </c>
      <c r="Q23" s="4">
        <f t="shared" si="0"/>
        <v>92914</v>
      </c>
      <c r="R23" s="4">
        <v>869</v>
      </c>
      <c r="S23" s="4">
        <v>1682</v>
      </c>
      <c r="T23" s="4">
        <v>156709</v>
      </c>
      <c r="U23" s="4">
        <v>670216</v>
      </c>
    </row>
    <row r="24" spans="2:21" x14ac:dyDescent="0.2">
      <c r="B24" s="34">
        <v>2017</v>
      </c>
      <c r="C24" s="4">
        <v>3027</v>
      </c>
      <c r="D24" s="4">
        <v>1875</v>
      </c>
      <c r="E24" s="4">
        <v>126</v>
      </c>
      <c r="F24" s="4">
        <v>6392</v>
      </c>
      <c r="G24" s="4">
        <v>1487</v>
      </c>
      <c r="H24" s="4">
        <v>311</v>
      </c>
      <c r="I24" s="4">
        <v>297</v>
      </c>
      <c r="J24" s="4">
        <v>9919</v>
      </c>
      <c r="K24" s="4">
        <v>53414</v>
      </c>
      <c r="L24" s="4">
        <v>7749</v>
      </c>
      <c r="M24" s="4">
        <v>606</v>
      </c>
      <c r="N24" s="4">
        <v>3008</v>
      </c>
      <c r="O24" s="4">
        <v>30</v>
      </c>
      <c r="P24" s="4">
        <v>6759</v>
      </c>
      <c r="Q24" s="4">
        <v>95000</v>
      </c>
      <c r="R24" s="4">
        <v>892</v>
      </c>
      <c r="S24" s="4">
        <v>1724</v>
      </c>
      <c r="T24" s="4">
        <v>160395</v>
      </c>
      <c r="U24" s="4">
        <v>679562</v>
      </c>
    </row>
    <row r="25" spans="2:21" x14ac:dyDescent="0.2">
      <c r="B25" s="34">
        <v>2018</v>
      </c>
      <c r="C25" s="4">
        <v>3255</v>
      </c>
      <c r="D25" s="4">
        <v>2019</v>
      </c>
      <c r="E25" s="4">
        <v>140</v>
      </c>
      <c r="F25" s="4">
        <v>6908</v>
      </c>
      <c r="G25" s="4">
        <v>1544</v>
      </c>
      <c r="H25" s="4">
        <v>309</v>
      </c>
      <c r="I25" s="4">
        <v>313</v>
      </c>
      <c r="J25" s="4">
        <v>10355</v>
      </c>
      <c r="K25" s="4">
        <v>55733</v>
      </c>
      <c r="L25" s="4">
        <v>8200</v>
      </c>
      <c r="M25" s="4">
        <v>653</v>
      </c>
      <c r="N25" s="4">
        <v>3177</v>
      </c>
      <c r="O25" s="4">
        <v>36</v>
      </c>
      <c r="P25" s="4">
        <v>7125</v>
      </c>
      <c r="Q25" s="4">
        <v>99767</v>
      </c>
      <c r="R25" s="4">
        <v>963</v>
      </c>
      <c r="S25" s="4">
        <v>1813</v>
      </c>
      <c r="T25" s="4">
        <v>168359</v>
      </c>
      <c r="U25" s="4">
        <v>702608</v>
      </c>
    </row>
    <row r="26" spans="2:21" x14ac:dyDescent="0.2">
      <c r="B26" s="34">
        <v>2019</v>
      </c>
      <c r="C26" s="4">
        <v>3330</v>
      </c>
      <c r="D26" s="4">
        <v>2061</v>
      </c>
      <c r="E26" s="4">
        <v>142</v>
      </c>
      <c r="F26" s="4">
        <v>7099</v>
      </c>
      <c r="G26" s="4">
        <v>1578</v>
      </c>
      <c r="H26" s="4">
        <v>323</v>
      </c>
      <c r="I26" s="4">
        <v>319</v>
      </c>
      <c r="J26" s="4">
        <v>10536</v>
      </c>
      <c r="K26" s="4">
        <v>56952</v>
      </c>
      <c r="L26" s="4">
        <v>8705</v>
      </c>
      <c r="M26" s="4">
        <v>668</v>
      </c>
      <c r="N26" s="4">
        <v>3265</v>
      </c>
      <c r="O26" s="4">
        <v>35</v>
      </c>
      <c r="P26" s="4">
        <v>7444</v>
      </c>
      <c r="Q26" s="4">
        <v>102457</v>
      </c>
      <c r="R26" s="4">
        <v>985</v>
      </c>
      <c r="S26" s="4">
        <v>1905</v>
      </c>
      <c r="T26" s="4">
        <v>173061</v>
      </c>
      <c r="U26" s="4">
        <v>712495</v>
      </c>
    </row>
  </sheetData>
  <phoneticPr fontId="1" type="noConversion"/>
  <pageMargins left="0.75" right="0.75" top="1" bottom="1" header="0" footer="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24" sqref="C24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14</v>
      </c>
      <c r="D5">
        <v>6</v>
      </c>
      <c r="E5">
        <v>5</v>
      </c>
      <c r="F5">
        <v>7</v>
      </c>
      <c r="H5">
        <v>22</v>
      </c>
      <c r="I5">
        <v>17</v>
      </c>
      <c r="J5">
        <v>2</v>
      </c>
      <c r="K5">
        <v>2</v>
      </c>
      <c r="L5">
        <v>2</v>
      </c>
      <c r="M5">
        <v>2</v>
      </c>
      <c r="N5">
        <f>SUM(C5:M5)</f>
        <v>79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C7">
        <v>1</v>
      </c>
      <c r="H7">
        <v>13</v>
      </c>
      <c r="I7">
        <v>5</v>
      </c>
      <c r="J7">
        <v>15</v>
      </c>
      <c r="K7">
        <v>4</v>
      </c>
      <c r="N7">
        <f t="shared" si="0"/>
        <v>38</v>
      </c>
    </row>
    <row r="8" spans="1:14" x14ac:dyDescent="0.2">
      <c r="B8" t="s">
        <v>87</v>
      </c>
      <c r="C8">
        <v>1</v>
      </c>
      <c r="D8">
        <v>2</v>
      </c>
      <c r="E8">
        <v>2</v>
      </c>
      <c r="F8">
        <v>1</v>
      </c>
      <c r="H8">
        <v>39</v>
      </c>
      <c r="I8">
        <v>8</v>
      </c>
      <c r="J8">
        <v>40</v>
      </c>
      <c r="K8">
        <v>11</v>
      </c>
      <c r="N8">
        <f t="shared" si="0"/>
        <v>104</v>
      </c>
    </row>
    <row r="9" spans="1:14" x14ac:dyDescent="0.2">
      <c r="B9" t="s">
        <v>88</v>
      </c>
      <c r="C9">
        <v>77</v>
      </c>
      <c r="D9">
        <v>15</v>
      </c>
      <c r="E9">
        <v>24</v>
      </c>
      <c r="F9">
        <v>47</v>
      </c>
      <c r="G9">
        <v>8</v>
      </c>
      <c r="H9">
        <v>61</v>
      </c>
      <c r="I9">
        <v>72</v>
      </c>
      <c r="J9">
        <v>13</v>
      </c>
      <c r="K9">
        <v>8</v>
      </c>
      <c r="L9">
        <v>10</v>
      </c>
      <c r="M9">
        <v>10</v>
      </c>
      <c r="N9">
        <f t="shared" si="0"/>
        <v>345</v>
      </c>
    </row>
    <row r="10" spans="1:14" x14ac:dyDescent="0.2">
      <c r="B10" t="s">
        <v>89</v>
      </c>
      <c r="C10">
        <v>190</v>
      </c>
      <c r="D10">
        <v>24</v>
      </c>
      <c r="E10">
        <v>18</v>
      </c>
      <c r="F10">
        <v>69</v>
      </c>
      <c r="G10">
        <v>15</v>
      </c>
      <c r="H10">
        <v>162</v>
      </c>
      <c r="I10">
        <v>136</v>
      </c>
      <c r="J10">
        <v>81</v>
      </c>
      <c r="K10">
        <v>11</v>
      </c>
      <c r="L10">
        <v>11</v>
      </c>
      <c r="M10">
        <v>22</v>
      </c>
      <c r="N10">
        <f t="shared" si="0"/>
        <v>739</v>
      </c>
    </row>
    <row r="11" spans="1:14" x14ac:dyDescent="0.2">
      <c r="B11" t="s">
        <v>90</v>
      </c>
      <c r="C11">
        <v>20</v>
      </c>
      <c r="D11">
        <v>9</v>
      </c>
      <c r="E11">
        <v>4</v>
      </c>
      <c r="F11">
        <v>7</v>
      </c>
      <c r="H11">
        <v>23</v>
      </c>
      <c r="I11">
        <v>14</v>
      </c>
      <c r="J11">
        <v>3</v>
      </c>
      <c r="K11">
        <v>3</v>
      </c>
      <c r="L11">
        <v>2</v>
      </c>
      <c r="M11">
        <v>6</v>
      </c>
      <c r="N11">
        <f t="shared" si="0"/>
        <v>91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215</v>
      </c>
      <c r="D13">
        <v>50</v>
      </c>
      <c r="E13">
        <v>12</v>
      </c>
      <c r="F13">
        <v>42</v>
      </c>
      <c r="G13">
        <v>10</v>
      </c>
      <c r="H13">
        <v>93</v>
      </c>
      <c r="I13">
        <v>103</v>
      </c>
      <c r="J13">
        <v>30</v>
      </c>
      <c r="K13">
        <v>12</v>
      </c>
      <c r="L13">
        <v>8</v>
      </c>
      <c r="M13">
        <v>61</v>
      </c>
      <c r="N13">
        <f t="shared" si="0"/>
        <v>636</v>
      </c>
    </row>
    <row r="14" spans="1:14" x14ac:dyDescent="0.2">
      <c r="B14" t="s">
        <v>93</v>
      </c>
      <c r="C14">
        <v>45</v>
      </c>
      <c r="D14">
        <v>1</v>
      </c>
      <c r="E14">
        <v>2</v>
      </c>
      <c r="H14">
        <v>2</v>
      </c>
      <c r="I14">
        <v>3</v>
      </c>
      <c r="K14">
        <v>1</v>
      </c>
      <c r="N14">
        <f t="shared" si="0"/>
        <v>54</v>
      </c>
    </row>
    <row r="15" spans="1:14" x14ac:dyDescent="0.2">
      <c r="B15" t="s">
        <v>94</v>
      </c>
      <c r="H15">
        <v>1</v>
      </c>
      <c r="J15">
        <v>2</v>
      </c>
      <c r="K15">
        <v>3</v>
      </c>
      <c r="N15">
        <f t="shared" si="0"/>
        <v>6</v>
      </c>
    </row>
    <row r="16" spans="1:14" x14ac:dyDescent="0.2">
      <c r="B16" t="s">
        <v>95</v>
      </c>
      <c r="H16">
        <v>6</v>
      </c>
      <c r="J16">
        <v>3</v>
      </c>
      <c r="N16">
        <f t="shared" si="0"/>
        <v>9</v>
      </c>
    </row>
    <row r="17" spans="2:14" x14ac:dyDescent="0.2">
      <c r="B17" t="s">
        <v>96</v>
      </c>
      <c r="C17">
        <v>27</v>
      </c>
      <c r="E17">
        <v>2</v>
      </c>
      <c r="F17">
        <v>7</v>
      </c>
      <c r="G17">
        <v>1</v>
      </c>
      <c r="H17">
        <v>139</v>
      </c>
      <c r="I17">
        <v>10</v>
      </c>
      <c r="J17">
        <v>3</v>
      </c>
      <c r="L17">
        <v>3</v>
      </c>
      <c r="M17">
        <v>1</v>
      </c>
      <c r="N17">
        <f t="shared" si="0"/>
        <v>193</v>
      </c>
    </row>
    <row r="18" spans="2:14" x14ac:dyDescent="0.2">
      <c r="B18" t="s">
        <v>97</v>
      </c>
      <c r="C18">
        <v>8</v>
      </c>
      <c r="G18">
        <v>2</v>
      </c>
      <c r="H18">
        <v>10</v>
      </c>
      <c r="I18">
        <v>6</v>
      </c>
      <c r="J18">
        <v>21</v>
      </c>
      <c r="K18">
        <v>1</v>
      </c>
      <c r="L18">
        <v>1</v>
      </c>
      <c r="M18">
        <v>1</v>
      </c>
      <c r="N18">
        <f t="shared" si="0"/>
        <v>50</v>
      </c>
    </row>
    <row r="19" spans="2:14" x14ac:dyDescent="0.2">
      <c r="B19" t="s">
        <v>98</v>
      </c>
      <c r="C19">
        <v>9</v>
      </c>
      <c r="D19">
        <v>4</v>
      </c>
      <c r="E19">
        <v>3</v>
      </c>
      <c r="F19">
        <v>2</v>
      </c>
      <c r="H19">
        <v>52</v>
      </c>
      <c r="I19">
        <v>16</v>
      </c>
      <c r="J19">
        <v>27</v>
      </c>
      <c r="K19">
        <v>8</v>
      </c>
      <c r="L19">
        <v>1</v>
      </c>
      <c r="M19">
        <v>2</v>
      </c>
      <c r="N19">
        <f t="shared" si="0"/>
        <v>124</v>
      </c>
    </row>
    <row r="20" spans="2:14" x14ac:dyDescent="0.2">
      <c r="B20" t="s">
        <v>99</v>
      </c>
      <c r="C20">
        <v>138</v>
      </c>
      <c r="D20">
        <v>29</v>
      </c>
      <c r="E20">
        <v>20</v>
      </c>
      <c r="F20">
        <v>38</v>
      </c>
      <c r="G20">
        <v>15</v>
      </c>
      <c r="H20">
        <v>97</v>
      </c>
      <c r="I20">
        <v>104</v>
      </c>
      <c r="J20">
        <v>33</v>
      </c>
      <c r="K20">
        <v>23</v>
      </c>
      <c r="L20">
        <v>6</v>
      </c>
      <c r="M20">
        <v>39</v>
      </c>
      <c r="N20">
        <f t="shared" si="0"/>
        <v>542</v>
      </c>
    </row>
    <row r="22" spans="2:14" x14ac:dyDescent="0.2">
      <c r="B22" t="s">
        <v>83</v>
      </c>
      <c r="C22">
        <f>SUM(C5:C20)</f>
        <v>745</v>
      </c>
      <c r="D22">
        <f t="shared" ref="D22:M22" si="1">SUM(D5:D20)</f>
        <v>140</v>
      </c>
      <c r="E22">
        <f t="shared" si="1"/>
        <v>92</v>
      </c>
      <c r="F22">
        <f t="shared" si="1"/>
        <v>220</v>
      </c>
      <c r="G22">
        <f t="shared" si="1"/>
        <v>51</v>
      </c>
      <c r="H22">
        <f t="shared" si="1"/>
        <v>720</v>
      </c>
      <c r="I22">
        <f t="shared" si="1"/>
        <v>494</v>
      </c>
      <c r="J22">
        <f t="shared" si="1"/>
        <v>273</v>
      </c>
      <c r="K22">
        <f t="shared" si="1"/>
        <v>87</v>
      </c>
      <c r="L22">
        <f t="shared" si="1"/>
        <v>44</v>
      </c>
      <c r="M22">
        <f t="shared" si="1"/>
        <v>144</v>
      </c>
      <c r="N22" s="5">
        <f>SUM(C22:M22)</f>
        <v>3010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18</v>
      </c>
      <c r="D5">
        <v>4</v>
      </c>
      <c r="E5">
        <v>1</v>
      </c>
      <c r="F5">
        <v>8</v>
      </c>
      <c r="H5">
        <v>7</v>
      </c>
      <c r="I5">
        <v>13</v>
      </c>
      <c r="J5">
        <v>2</v>
      </c>
      <c r="K5">
        <v>1</v>
      </c>
      <c r="M5">
        <v>8</v>
      </c>
      <c r="N5">
        <f>SUM(C5:M5)</f>
        <v>62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F7">
        <v>2</v>
      </c>
      <c r="H7">
        <v>16</v>
      </c>
      <c r="I7">
        <v>1</v>
      </c>
      <c r="J7">
        <v>13</v>
      </c>
      <c r="K7">
        <v>3</v>
      </c>
      <c r="L7">
        <v>1</v>
      </c>
      <c r="N7">
        <f t="shared" si="0"/>
        <v>36</v>
      </c>
    </row>
    <row r="8" spans="1:14" x14ac:dyDescent="0.2">
      <c r="B8" t="s">
        <v>87</v>
      </c>
      <c r="C8">
        <v>8</v>
      </c>
      <c r="E8">
        <v>1</v>
      </c>
      <c r="H8">
        <v>42</v>
      </c>
      <c r="I8">
        <v>8</v>
      </c>
      <c r="J8">
        <v>28</v>
      </c>
      <c r="K8">
        <v>10</v>
      </c>
      <c r="N8">
        <f t="shared" si="0"/>
        <v>97</v>
      </c>
    </row>
    <row r="9" spans="1:14" x14ac:dyDescent="0.2">
      <c r="B9" t="s">
        <v>88</v>
      </c>
      <c r="C9">
        <v>85</v>
      </c>
      <c r="D9">
        <v>18</v>
      </c>
      <c r="E9">
        <v>12</v>
      </c>
      <c r="F9">
        <v>43</v>
      </c>
      <c r="G9">
        <v>12</v>
      </c>
      <c r="H9">
        <v>67</v>
      </c>
      <c r="I9">
        <v>75</v>
      </c>
      <c r="J9">
        <v>11</v>
      </c>
      <c r="K9">
        <v>10</v>
      </c>
      <c r="L9">
        <v>8</v>
      </c>
      <c r="M9">
        <v>15</v>
      </c>
      <c r="N9">
        <f t="shared" si="0"/>
        <v>356</v>
      </c>
    </row>
    <row r="10" spans="1:14" x14ac:dyDescent="0.2">
      <c r="B10" t="s">
        <v>89</v>
      </c>
      <c r="C10">
        <v>156</v>
      </c>
      <c r="D10">
        <v>22</v>
      </c>
      <c r="E10">
        <v>18</v>
      </c>
      <c r="F10">
        <v>48</v>
      </c>
      <c r="G10">
        <v>9</v>
      </c>
      <c r="H10">
        <v>128</v>
      </c>
      <c r="I10">
        <v>114</v>
      </c>
      <c r="J10">
        <v>67</v>
      </c>
      <c r="K10">
        <v>13</v>
      </c>
      <c r="L10">
        <v>5</v>
      </c>
      <c r="M10">
        <v>16</v>
      </c>
      <c r="N10">
        <f t="shared" si="0"/>
        <v>596</v>
      </c>
    </row>
    <row r="11" spans="1:14" x14ac:dyDescent="0.2">
      <c r="B11" t="s">
        <v>90</v>
      </c>
      <c r="C11">
        <v>17</v>
      </c>
      <c r="D11">
        <v>11</v>
      </c>
      <c r="F11">
        <v>2</v>
      </c>
      <c r="G11">
        <v>2</v>
      </c>
      <c r="H11">
        <v>15</v>
      </c>
      <c r="I11">
        <v>15</v>
      </c>
      <c r="J11">
        <v>1</v>
      </c>
      <c r="K11">
        <v>5</v>
      </c>
      <c r="L11">
        <v>4</v>
      </c>
      <c r="M11">
        <v>14</v>
      </c>
      <c r="N11">
        <f t="shared" si="0"/>
        <v>86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192</v>
      </c>
      <c r="D13">
        <v>34</v>
      </c>
      <c r="E13">
        <v>9</v>
      </c>
      <c r="F13">
        <v>35</v>
      </c>
      <c r="G13">
        <v>5</v>
      </c>
      <c r="H13">
        <v>63</v>
      </c>
      <c r="I13">
        <v>125</v>
      </c>
      <c r="J13">
        <v>21</v>
      </c>
      <c r="K13">
        <v>13</v>
      </c>
      <c r="L13">
        <v>12</v>
      </c>
      <c r="M13">
        <v>61</v>
      </c>
      <c r="N13">
        <f t="shared" si="0"/>
        <v>570</v>
      </c>
    </row>
    <row r="14" spans="1:14" x14ac:dyDescent="0.2">
      <c r="B14" t="s">
        <v>93</v>
      </c>
      <c r="C14">
        <v>37</v>
      </c>
      <c r="D14">
        <v>3</v>
      </c>
      <c r="E14">
        <v>3</v>
      </c>
      <c r="F14">
        <v>1</v>
      </c>
      <c r="H14">
        <v>4</v>
      </c>
      <c r="I14">
        <v>3</v>
      </c>
      <c r="J14">
        <v>1</v>
      </c>
      <c r="M14">
        <v>2</v>
      </c>
      <c r="N14">
        <f t="shared" si="0"/>
        <v>54</v>
      </c>
    </row>
    <row r="15" spans="1:14" x14ac:dyDescent="0.2">
      <c r="B15" t="s">
        <v>94</v>
      </c>
      <c r="F15">
        <v>1</v>
      </c>
      <c r="H15">
        <v>2</v>
      </c>
      <c r="I15">
        <v>2</v>
      </c>
      <c r="N15">
        <f t="shared" si="0"/>
        <v>5</v>
      </c>
    </row>
    <row r="16" spans="1:14" x14ac:dyDescent="0.2">
      <c r="B16" t="s">
        <v>95</v>
      </c>
      <c r="H16">
        <v>3</v>
      </c>
      <c r="J16">
        <v>4</v>
      </c>
      <c r="K16">
        <v>1</v>
      </c>
      <c r="N16">
        <f t="shared" si="0"/>
        <v>8</v>
      </c>
    </row>
    <row r="17" spans="2:14" x14ac:dyDescent="0.2">
      <c r="B17" t="s">
        <v>96</v>
      </c>
      <c r="C17">
        <v>29</v>
      </c>
      <c r="D17">
        <v>4</v>
      </c>
      <c r="E17">
        <v>3</v>
      </c>
      <c r="F17">
        <v>6</v>
      </c>
      <c r="G17">
        <v>1</v>
      </c>
      <c r="H17">
        <v>127</v>
      </c>
      <c r="I17">
        <v>10</v>
      </c>
      <c r="J17">
        <v>4</v>
      </c>
      <c r="L17">
        <v>1</v>
      </c>
      <c r="M17">
        <v>3</v>
      </c>
      <c r="N17">
        <f t="shared" si="0"/>
        <v>188</v>
      </c>
    </row>
    <row r="18" spans="2:14" x14ac:dyDescent="0.2">
      <c r="B18" t="s">
        <v>97</v>
      </c>
      <c r="C18">
        <v>4</v>
      </c>
      <c r="D18">
        <v>3</v>
      </c>
      <c r="F18">
        <v>2</v>
      </c>
      <c r="H18">
        <v>8</v>
      </c>
      <c r="I18">
        <v>3</v>
      </c>
      <c r="J18">
        <v>9</v>
      </c>
      <c r="K18">
        <v>3</v>
      </c>
      <c r="N18">
        <f t="shared" si="0"/>
        <v>32</v>
      </c>
    </row>
    <row r="19" spans="2:14" x14ac:dyDescent="0.2">
      <c r="B19" t="s">
        <v>98</v>
      </c>
      <c r="C19">
        <v>12</v>
      </c>
      <c r="D19">
        <v>4</v>
      </c>
      <c r="E19">
        <v>2</v>
      </c>
      <c r="F19">
        <v>5</v>
      </c>
      <c r="G19">
        <v>1</v>
      </c>
      <c r="H19">
        <v>44</v>
      </c>
      <c r="I19">
        <v>11</v>
      </c>
      <c r="J19">
        <v>29</v>
      </c>
      <c r="K19">
        <v>12</v>
      </c>
      <c r="L19">
        <v>1</v>
      </c>
      <c r="M19">
        <v>3</v>
      </c>
      <c r="N19">
        <f t="shared" si="0"/>
        <v>124</v>
      </c>
    </row>
    <row r="20" spans="2:14" x14ac:dyDescent="0.2">
      <c r="B20" t="s">
        <v>99</v>
      </c>
      <c r="C20">
        <v>134</v>
      </c>
      <c r="D20">
        <v>38</v>
      </c>
      <c r="E20">
        <v>11</v>
      </c>
      <c r="F20">
        <v>36</v>
      </c>
      <c r="G20">
        <v>4</v>
      </c>
      <c r="H20">
        <v>113</v>
      </c>
      <c r="I20">
        <v>93</v>
      </c>
      <c r="J20">
        <v>22</v>
      </c>
      <c r="K20">
        <v>23</v>
      </c>
      <c r="L20">
        <v>16</v>
      </c>
      <c r="M20">
        <v>32</v>
      </c>
      <c r="N20">
        <f t="shared" si="0"/>
        <v>522</v>
      </c>
    </row>
    <row r="22" spans="2:14" x14ac:dyDescent="0.2">
      <c r="B22" t="s">
        <v>83</v>
      </c>
      <c r="C22">
        <f>SUM(C5:C20)</f>
        <v>692</v>
      </c>
      <c r="D22">
        <f t="shared" ref="D22:M22" si="1">SUM(D5:D20)</f>
        <v>141</v>
      </c>
      <c r="E22">
        <f t="shared" si="1"/>
        <v>60</v>
      </c>
      <c r="F22">
        <f t="shared" si="1"/>
        <v>189</v>
      </c>
      <c r="G22">
        <f t="shared" si="1"/>
        <v>34</v>
      </c>
      <c r="H22">
        <f t="shared" si="1"/>
        <v>639</v>
      </c>
      <c r="I22">
        <f t="shared" si="1"/>
        <v>473</v>
      </c>
      <c r="J22">
        <f t="shared" si="1"/>
        <v>212</v>
      </c>
      <c r="K22">
        <f t="shared" si="1"/>
        <v>94</v>
      </c>
      <c r="L22">
        <f t="shared" si="1"/>
        <v>48</v>
      </c>
      <c r="M22">
        <f t="shared" si="1"/>
        <v>154</v>
      </c>
      <c r="N22" s="5">
        <f>SUM(C22:M22)</f>
        <v>2736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</sheetData>
  <sortState ref="D28:E43">
    <sortCondition descending="1" ref="E28:E43"/>
  </sortState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H10" sqref="H10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22</v>
      </c>
      <c r="D5">
        <v>3</v>
      </c>
      <c r="E5">
        <v>2</v>
      </c>
      <c r="F5">
        <v>4</v>
      </c>
      <c r="H5">
        <v>12</v>
      </c>
      <c r="I5">
        <v>10</v>
      </c>
      <c r="J5">
        <v>5</v>
      </c>
      <c r="K5">
        <v>3</v>
      </c>
      <c r="M5">
        <v>2</v>
      </c>
      <c r="N5">
        <f>SUM(C5:M5)</f>
        <v>63</v>
      </c>
    </row>
    <row r="6" spans="1:14" x14ac:dyDescent="0.2">
      <c r="B6" t="s">
        <v>85</v>
      </c>
      <c r="I6">
        <v>1</v>
      </c>
      <c r="N6">
        <f t="shared" ref="N6:N20" si="0">SUM(C6:M6)</f>
        <v>1</v>
      </c>
    </row>
    <row r="7" spans="1:14" x14ac:dyDescent="0.2">
      <c r="B7" t="s">
        <v>86</v>
      </c>
      <c r="F7">
        <v>1</v>
      </c>
      <c r="H7">
        <v>7</v>
      </c>
      <c r="J7">
        <v>7</v>
      </c>
      <c r="K7">
        <v>2</v>
      </c>
      <c r="N7">
        <f t="shared" si="0"/>
        <v>17</v>
      </c>
    </row>
    <row r="8" spans="1:14" x14ac:dyDescent="0.2">
      <c r="B8" t="s">
        <v>87</v>
      </c>
      <c r="C8">
        <v>1</v>
      </c>
      <c r="E8">
        <v>1</v>
      </c>
      <c r="F8">
        <v>1</v>
      </c>
      <c r="H8">
        <v>33</v>
      </c>
      <c r="I8">
        <v>6</v>
      </c>
      <c r="J8">
        <v>19</v>
      </c>
      <c r="K8">
        <v>10</v>
      </c>
      <c r="L8">
        <v>1</v>
      </c>
      <c r="N8">
        <f t="shared" si="0"/>
        <v>72</v>
      </c>
    </row>
    <row r="9" spans="1:14" x14ac:dyDescent="0.2">
      <c r="B9" t="s">
        <v>88</v>
      </c>
      <c r="C9">
        <v>72</v>
      </c>
      <c r="D9">
        <v>18</v>
      </c>
      <c r="E9">
        <v>9</v>
      </c>
      <c r="F9">
        <v>38</v>
      </c>
      <c r="G9">
        <v>8</v>
      </c>
      <c r="H9">
        <v>53</v>
      </c>
      <c r="I9">
        <v>58</v>
      </c>
      <c r="J9">
        <v>9</v>
      </c>
      <c r="K9">
        <v>8</v>
      </c>
      <c r="L9">
        <v>8</v>
      </c>
      <c r="M9">
        <v>5</v>
      </c>
      <c r="N9">
        <f t="shared" si="0"/>
        <v>286</v>
      </c>
    </row>
    <row r="10" spans="1:14" x14ac:dyDescent="0.2">
      <c r="B10" t="s">
        <v>89</v>
      </c>
      <c r="C10">
        <v>119</v>
      </c>
      <c r="D10">
        <v>12</v>
      </c>
      <c r="E10">
        <v>12</v>
      </c>
      <c r="F10">
        <v>41</v>
      </c>
      <c r="G10">
        <v>9</v>
      </c>
      <c r="H10">
        <v>84</v>
      </c>
      <c r="I10">
        <v>102</v>
      </c>
      <c r="J10">
        <v>132</v>
      </c>
      <c r="K10">
        <v>5</v>
      </c>
      <c r="L10">
        <v>10</v>
      </c>
      <c r="M10">
        <v>10</v>
      </c>
      <c r="N10">
        <f>SUM(C10:M10)+1</f>
        <v>537</v>
      </c>
    </row>
    <row r="11" spans="1:14" x14ac:dyDescent="0.2">
      <c r="B11" t="s">
        <v>90</v>
      </c>
      <c r="C11">
        <v>21</v>
      </c>
      <c r="D11">
        <v>6</v>
      </c>
      <c r="E11">
        <v>4</v>
      </c>
      <c r="F11">
        <v>5</v>
      </c>
      <c r="G11">
        <v>1</v>
      </c>
      <c r="H11">
        <v>22</v>
      </c>
      <c r="I11">
        <v>15</v>
      </c>
      <c r="J11">
        <v>2</v>
      </c>
      <c r="K11">
        <v>4</v>
      </c>
      <c r="L11">
        <v>2</v>
      </c>
      <c r="M11">
        <v>13</v>
      </c>
      <c r="N11">
        <f t="shared" si="0"/>
        <v>95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170</v>
      </c>
      <c r="D13">
        <v>32</v>
      </c>
      <c r="E13">
        <v>4</v>
      </c>
      <c r="F13">
        <v>31</v>
      </c>
      <c r="G13">
        <v>9</v>
      </c>
      <c r="H13">
        <v>70</v>
      </c>
      <c r="I13">
        <v>107</v>
      </c>
      <c r="J13">
        <v>42</v>
      </c>
      <c r="K13">
        <v>12</v>
      </c>
      <c r="L13">
        <v>10</v>
      </c>
      <c r="M13">
        <v>48</v>
      </c>
      <c r="N13">
        <f t="shared" si="0"/>
        <v>535</v>
      </c>
    </row>
    <row r="14" spans="1:14" x14ac:dyDescent="0.2">
      <c r="B14" t="s">
        <v>93</v>
      </c>
      <c r="C14">
        <v>17</v>
      </c>
      <c r="D14">
        <v>2</v>
      </c>
      <c r="H14">
        <v>3</v>
      </c>
      <c r="I14">
        <v>2</v>
      </c>
      <c r="L14">
        <v>1</v>
      </c>
      <c r="M14">
        <v>1</v>
      </c>
      <c r="N14">
        <f t="shared" si="0"/>
        <v>26</v>
      </c>
    </row>
    <row r="15" spans="1:14" x14ac:dyDescent="0.2">
      <c r="B15" t="s">
        <v>94</v>
      </c>
      <c r="C15">
        <v>1</v>
      </c>
      <c r="F15">
        <v>1</v>
      </c>
      <c r="H15">
        <v>2</v>
      </c>
      <c r="J15">
        <v>2</v>
      </c>
      <c r="K15">
        <v>2</v>
      </c>
      <c r="N15">
        <f t="shared" si="0"/>
        <v>8</v>
      </c>
    </row>
    <row r="16" spans="1:14" x14ac:dyDescent="0.2">
      <c r="B16" t="s">
        <v>95</v>
      </c>
      <c r="C16">
        <v>1</v>
      </c>
      <c r="H16">
        <v>6</v>
      </c>
      <c r="J16">
        <v>2</v>
      </c>
      <c r="K16">
        <v>2</v>
      </c>
      <c r="N16">
        <f t="shared" si="0"/>
        <v>11</v>
      </c>
    </row>
    <row r="17" spans="2:14" x14ac:dyDescent="0.2">
      <c r="B17" t="s">
        <v>96</v>
      </c>
      <c r="C17">
        <v>19</v>
      </c>
      <c r="D17">
        <v>2</v>
      </c>
      <c r="E17">
        <v>3</v>
      </c>
      <c r="F17">
        <v>3</v>
      </c>
      <c r="H17">
        <v>133</v>
      </c>
      <c r="I17">
        <v>11</v>
      </c>
      <c r="J17">
        <v>1</v>
      </c>
      <c r="K17">
        <v>1</v>
      </c>
      <c r="L17">
        <v>1</v>
      </c>
      <c r="M17">
        <v>1</v>
      </c>
      <c r="N17">
        <f t="shared" si="0"/>
        <v>175</v>
      </c>
    </row>
    <row r="18" spans="2:14" x14ac:dyDescent="0.2">
      <c r="B18" t="s">
        <v>97</v>
      </c>
      <c r="C18">
        <v>13</v>
      </c>
      <c r="D18">
        <v>1</v>
      </c>
      <c r="F18">
        <v>1</v>
      </c>
      <c r="H18">
        <v>12</v>
      </c>
      <c r="I18">
        <v>6</v>
      </c>
      <c r="J18">
        <v>15</v>
      </c>
      <c r="N18">
        <f t="shared" si="0"/>
        <v>48</v>
      </c>
    </row>
    <row r="19" spans="2:14" x14ac:dyDescent="0.2">
      <c r="B19" t="s">
        <v>98</v>
      </c>
      <c r="C19">
        <v>4</v>
      </c>
      <c r="D19">
        <v>6</v>
      </c>
      <c r="E19">
        <v>1</v>
      </c>
      <c r="F19">
        <v>5</v>
      </c>
      <c r="H19">
        <v>45</v>
      </c>
      <c r="I19">
        <v>19</v>
      </c>
      <c r="J19">
        <v>19</v>
      </c>
      <c r="K19">
        <v>3</v>
      </c>
      <c r="L19">
        <v>1</v>
      </c>
      <c r="M19">
        <v>2</v>
      </c>
      <c r="N19">
        <f t="shared" si="0"/>
        <v>105</v>
      </c>
    </row>
    <row r="20" spans="2:14" x14ac:dyDescent="0.2">
      <c r="B20" t="s">
        <v>99</v>
      </c>
      <c r="C20">
        <v>135</v>
      </c>
      <c r="D20">
        <v>27</v>
      </c>
      <c r="E20">
        <v>13</v>
      </c>
      <c r="F20">
        <v>43</v>
      </c>
      <c r="G20">
        <v>8</v>
      </c>
      <c r="H20">
        <v>121</v>
      </c>
      <c r="I20">
        <v>121</v>
      </c>
      <c r="J20">
        <v>32</v>
      </c>
      <c r="K20">
        <v>19</v>
      </c>
      <c r="L20">
        <v>14</v>
      </c>
      <c r="M20">
        <v>35</v>
      </c>
      <c r="N20">
        <f t="shared" si="0"/>
        <v>568</v>
      </c>
    </row>
    <row r="21" spans="2:14" x14ac:dyDescent="0.2">
      <c r="H21">
        <v>1</v>
      </c>
      <c r="L21">
        <v>1</v>
      </c>
      <c r="N21">
        <f>L21+H21</f>
        <v>2</v>
      </c>
    </row>
    <row r="22" spans="2:14" x14ac:dyDescent="0.2">
      <c r="B22" t="s">
        <v>83</v>
      </c>
      <c r="C22">
        <f>SUM(C5:C20)</f>
        <v>595</v>
      </c>
      <c r="D22">
        <f t="shared" ref="D22:M22" si="1">SUM(D5:D20)</f>
        <v>109</v>
      </c>
      <c r="E22">
        <f t="shared" si="1"/>
        <v>49</v>
      </c>
      <c r="F22">
        <f t="shared" si="1"/>
        <v>174</v>
      </c>
      <c r="G22">
        <f t="shared" si="1"/>
        <v>35</v>
      </c>
      <c r="H22">
        <f>SUM(H5:H21)</f>
        <v>604</v>
      </c>
      <c r="I22">
        <f t="shared" si="1"/>
        <v>458</v>
      </c>
      <c r="J22">
        <f t="shared" si="1"/>
        <v>287</v>
      </c>
      <c r="K22">
        <f t="shared" si="1"/>
        <v>71</v>
      </c>
      <c r="L22">
        <f>SUM(L5:L21)</f>
        <v>49</v>
      </c>
      <c r="M22">
        <f t="shared" si="1"/>
        <v>117</v>
      </c>
      <c r="N22" s="5">
        <f>SUM(N5:N21)</f>
        <v>2549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  <row r="35" spans="9:9" x14ac:dyDescent="0.2">
      <c r="I35" s="4"/>
    </row>
  </sheetData>
  <sortState ref="E26:F41">
    <sortCondition descending="1" ref="F26:F41"/>
  </sortState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5</v>
      </c>
      <c r="D5">
        <v>1</v>
      </c>
      <c r="E5">
        <v>1</v>
      </c>
      <c r="F5">
        <v>1</v>
      </c>
      <c r="H5">
        <v>7</v>
      </c>
      <c r="I5">
        <v>3</v>
      </c>
      <c r="J5">
        <v>2</v>
      </c>
      <c r="K5">
        <v>1</v>
      </c>
      <c r="L5">
        <v>2</v>
      </c>
      <c r="M5">
        <v>1</v>
      </c>
      <c r="N5">
        <f>SUM(C5:M5)</f>
        <v>24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E7">
        <v>11</v>
      </c>
      <c r="H7">
        <v>8</v>
      </c>
      <c r="I7">
        <v>3</v>
      </c>
      <c r="J7">
        <v>8</v>
      </c>
      <c r="K7">
        <v>2</v>
      </c>
      <c r="N7">
        <f t="shared" si="0"/>
        <v>32</v>
      </c>
    </row>
    <row r="8" spans="1:14" x14ac:dyDescent="0.2">
      <c r="B8" t="s">
        <v>87</v>
      </c>
      <c r="D8">
        <v>2</v>
      </c>
      <c r="F8">
        <v>3</v>
      </c>
      <c r="H8">
        <v>37</v>
      </c>
      <c r="I8">
        <v>9</v>
      </c>
      <c r="J8">
        <v>23</v>
      </c>
      <c r="K8">
        <v>3</v>
      </c>
      <c r="N8">
        <f t="shared" si="0"/>
        <v>77</v>
      </c>
    </row>
    <row r="9" spans="1:14" x14ac:dyDescent="0.2">
      <c r="B9" t="s">
        <v>88</v>
      </c>
      <c r="C9">
        <v>79</v>
      </c>
      <c r="D9">
        <v>14</v>
      </c>
      <c r="F9">
        <v>27</v>
      </c>
      <c r="G9">
        <v>13</v>
      </c>
      <c r="H9">
        <v>44</v>
      </c>
      <c r="I9">
        <v>75</v>
      </c>
      <c r="J9">
        <v>10</v>
      </c>
      <c r="K9">
        <v>5</v>
      </c>
      <c r="L9">
        <v>8</v>
      </c>
      <c r="M9">
        <v>10</v>
      </c>
      <c r="N9">
        <f t="shared" si="0"/>
        <v>285</v>
      </c>
    </row>
    <row r="10" spans="1:14" x14ac:dyDescent="0.2">
      <c r="B10" t="s">
        <v>89</v>
      </c>
      <c r="C10">
        <v>88</v>
      </c>
      <c r="D10">
        <v>15</v>
      </c>
      <c r="E10">
        <v>8</v>
      </c>
      <c r="F10">
        <v>21</v>
      </c>
      <c r="G10">
        <v>3</v>
      </c>
      <c r="H10">
        <v>66</v>
      </c>
      <c r="I10">
        <v>52</v>
      </c>
      <c r="J10">
        <v>60</v>
      </c>
      <c r="K10">
        <v>11</v>
      </c>
      <c r="L10">
        <v>3</v>
      </c>
      <c r="M10">
        <v>12</v>
      </c>
      <c r="N10">
        <f t="shared" si="0"/>
        <v>339</v>
      </c>
    </row>
    <row r="11" spans="1:14" x14ac:dyDescent="0.2">
      <c r="B11" t="s">
        <v>90</v>
      </c>
      <c r="C11">
        <v>8</v>
      </c>
      <c r="D11">
        <v>8</v>
      </c>
      <c r="E11">
        <v>1</v>
      </c>
      <c r="F11">
        <v>1</v>
      </c>
      <c r="H11">
        <v>14</v>
      </c>
      <c r="I11">
        <v>10</v>
      </c>
      <c r="J11">
        <v>4</v>
      </c>
      <c r="K11">
        <v>4</v>
      </c>
      <c r="L11">
        <v>3</v>
      </c>
      <c r="M11">
        <v>11</v>
      </c>
      <c r="N11">
        <f t="shared" si="0"/>
        <v>64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120</v>
      </c>
      <c r="D13">
        <v>28</v>
      </c>
      <c r="E13">
        <v>9</v>
      </c>
      <c r="F13">
        <v>22</v>
      </c>
      <c r="G13">
        <v>4</v>
      </c>
      <c r="H13">
        <v>45</v>
      </c>
      <c r="I13">
        <v>71</v>
      </c>
      <c r="J13">
        <v>20</v>
      </c>
      <c r="K13">
        <v>5</v>
      </c>
      <c r="L13">
        <v>8</v>
      </c>
      <c r="M13">
        <v>32</v>
      </c>
      <c r="N13">
        <f t="shared" si="0"/>
        <v>364</v>
      </c>
    </row>
    <row r="14" spans="1:14" x14ac:dyDescent="0.2">
      <c r="B14" t="s">
        <v>93</v>
      </c>
      <c r="C14">
        <v>17</v>
      </c>
      <c r="D14">
        <v>2</v>
      </c>
      <c r="H14">
        <v>4</v>
      </c>
      <c r="K14">
        <v>1</v>
      </c>
      <c r="N14">
        <f t="shared" si="0"/>
        <v>24</v>
      </c>
    </row>
    <row r="15" spans="1:14" x14ac:dyDescent="0.2">
      <c r="B15" t="s">
        <v>94</v>
      </c>
      <c r="C15">
        <v>1</v>
      </c>
      <c r="H15">
        <v>3</v>
      </c>
      <c r="K15">
        <v>1</v>
      </c>
      <c r="N15">
        <f t="shared" si="0"/>
        <v>5</v>
      </c>
    </row>
    <row r="16" spans="1:14" x14ac:dyDescent="0.2">
      <c r="B16" t="s">
        <v>95</v>
      </c>
      <c r="H16">
        <v>2</v>
      </c>
      <c r="J16">
        <v>2</v>
      </c>
      <c r="N16">
        <f t="shared" si="0"/>
        <v>4</v>
      </c>
    </row>
    <row r="17" spans="2:14" x14ac:dyDescent="0.2">
      <c r="B17" t="s">
        <v>96</v>
      </c>
      <c r="C17">
        <v>8</v>
      </c>
      <c r="D17">
        <v>4</v>
      </c>
      <c r="E17">
        <v>1</v>
      </c>
      <c r="G17">
        <v>1</v>
      </c>
      <c r="H17">
        <v>8</v>
      </c>
      <c r="I17">
        <v>7</v>
      </c>
      <c r="J17">
        <v>2</v>
      </c>
      <c r="L17">
        <v>1</v>
      </c>
      <c r="M17">
        <v>5</v>
      </c>
      <c r="N17">
        <f t="shared" si="0"/>
        <v>37</v>
      </c>
    </row>
    <row r="18" spans="2:14" x14ac:dyDescent="0.2">
      <c r="B18" t="s">
        <v>97</v>
      </c>
      <c r="C18">
        <v>4</v>
      </c>
      <c r="D18">
        <v>1</v>
      </c>
      <c r="F18">
        <v>1</v>
      </c>
      <c r="H18">
        <v>7</v>
      </c>
      <c r="I18">
        <v>2</v>
      </c>
      <c r="J18">
        <v>6</v>
      </c>
      <c r="K18">
        <v>1</v>
      </c>
      <c r="N18">
        <f t="shared" si="0"/>
        <v>22</v>
      </c>
    </row>
    <row r="19" spans="2:14" x14ac:dyDescent="0.2">
      <c r="B19" t="s">
        <v>98</v>
      </c>
      <c r="C19">
        <v>2</v>
      </c>
      <c r="D19">
        <v>1</v>
      </c>
      <c r="E19">
        <v>1</v>
      </c>
      <c r="F19">
        <v>3</v>
      </c>
      <c r="H19">
        <v>38</v>
      </c>
      <c r="I19">
        <v>12</v>
      </c>
      <c r="J19">
        <v>13</v>
      </c>
      <c r="K19">
        <v>5</v>
      </c>
      <c r="M19">
        <v>2</v>
      </c>
      <c r="N19">
        <f t="shared" si="0"/>
        <v>77</v>
      </c>
    </row>
    <row r="20" spans="2:14" x14ac:dyDescent="0.2">
      <c r="B20" t="s">
        <v>99</v>
      </c>
      <c r="C20">
        <v>105</v>
      </c>
      <c r="D20">
        <v>19</v>
      </c>
      <c r="E20">
        <v>13</v>
      </c>
      <c r="F20">
        <v>26</v>
      </c>
      <c r="G20">
        <v>6</v>
      </c>
      <c r="H20">
        <v>91</v>
      </c>
      <c r="I20">
        <v>72</v>
      </c>
      <c r="J20">
        <v>21</v>
      </c>
      <c r="K20">
        <v>14</v>
      </c>
      <c r="L20">
        <v>7</v>
      </c>
      <c r="M20">
        <v>29</v>
      </c>
      <c r="N20">
        <f t="shared" si="0"/>
        <v>403</v>
      </c>
    </row>
    <row r="22" spans="2:14" x14ac:dyDescent="0.2">
      <c r="B22" t="s">
        <v>83</v>
      </c>
      <c r="C22">
        <f>SUM(C5:C20)</f>
        <v>437</v>
      </c>
      <c r="D22">
        <f t="shared" ref="D22:M22" si="1">SUM(D5:D20)</f>
        <v>95</v>
      </c>
      <c r="E22">
        <f t="shared" si="1"/>
        <v>45</v>
      </c>
      <c r="F22">
        <f t="shared" si="1"/>
        <v>105</v>
      </c>
      <c r="G22">
        <f t="shared" si="1"/>
        <v>27</v>
      </c>
      <c r="H22">
        <f>SUM(H5:H21)</f>
        <v>374</v>
      </c>
      <c r="I22">
        <f t="shared" si="1"/>
        <v>316</v>
      </c>
      <c r="J22">
        <f t="shared" si="1"/>
        <v>171</v>
      </c>
      <c r="K22">
        <f t="shared" si="1"/>
        <v>53</v>
      </c>
      <c r="L22">
        <f>SUM(L5:L21)</f>
        <v>32</v>
      </c>
      <c r="M22">
        <f t="shared" si="1"/>
        <v>102</v>
      </c>
      <c r="N22" s="5">
        <f>SUM(N5:N21)</f>
        <v>1757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  <row r="35" spans="9:9" x14ac:dyDescent="0.2">
      <c r="I35" s="4"/>
    </row>
  </sheetData>
  <sortState ref="D26:E41">
    <sortCondition descending="1" ref="E26:E41"/>
  </sortState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11</v>
      </c>
      <c r="D5">
        <v>1</v>
      </c>
      <c r="F5">
        <v>6</v>
      </c>
      <c r="H5">
        <v>11</v>
      </c>
      <c r="I5">
        <v>11</v>
      </c>
      <c r="J5">
        <v>6</v>
      </c>
      <c r="K5">
        <v>3</v>
      </c>
      <c r="M5">
        <v>2</v>
      </c>
      <c r="N5">
        <f>SUM(C5:M5)</f>
        <v>51</v>
      </c>
    </row>
    <row r="6" spans="1:14" x14ac:dyDescent="0.2">
      <c r="B6" t="s">
        <v>85</v>
      </c>
      <c r="C6">
        <v>1</v>
      </c>
      <c r="N6">
        <f t="shared" ref="N6:N20" si="0">SUM(C6:M6)</f>
        <v>1</v>
      </c>
    </row>
    <row r="7" spans="1:14" x14ac:dyDescent="0.2">
      <c r="B7" t="s">
        <v>86</v>
      </c>
      <c r="C7">
        <v>1</v>
      </c>
      <c r="H7">
        <v>7</v>
      </c>
      <c r="J7">
        <v>6</v>
      </c>
      <c r="K7">
        <v>4</v>
      </c>
      <c r="N7">
        <f t="shared" si="0"/>
        <v>18</v>
      </c>
    </row>
    <row r="8" spans="1:14" x14ac:dyDescent="0.2">
      <c r="B8" t="s">
        <v>87</v>
      </c>
      <c r="C8">
        <v>2</v>
      </c>
      <c r="D8">
        <v>1</v>
      </c>
      <c r="H8">
        <v>37</v>
      </c>
      <c r="I8">
        <v>3</v>
      </c>
      <c r="J8">
        <v>25</v>
      </c>
      <c r="K8">
        <v>6</v>
      </c>
      <c r="L8">
        <v>1</v>
      </c>
      <c r="M8">
        <v>1</v>
      </c>
      <c r="N8">
        <f t="shared" si="0"/>
        <v>76</v>
      </c>
    </row>
    <row r="9" spans="1:14" x14ac:dyDescent="0.2">
      <c r="B9" t="s">
        <v>88</v>
      </c>
      <c r="C9">
        <v>73</v>
      </c>
      <c r="D9">
        <v>15</v>
      </c>
      <c r="E9">
        <v>10</v>
      </c>
      <c r="F9">
        <v>37</v>
      </c>
      <c r="G9">
        <v>17</v>
      </c>
      <c r="H9">
        <v>52</v>
      </c>
      <c r="I9">
        <v>70</v>
      </c>
      <c r="J9">
        <v>13</v>
      </c>
      <c r="K9">
        <v>5</v>
      </c>
      <c r="L9">
        <v>3</v>
      </c>
      <c r="M9">
        <v>9</v>
      </c>
      <c r="N9">
        <f t="shared" si="0"/>
        <v>304</v>
      </c>
    </row>
    <row r="10" spans="1:14" x14ac:dyDescent="0.2">
      <c r="B10" t="s">
        <v>89</v>
      </c>
      <c r="C10">
        <v>109</v>
      </c>
      <c r="D10">
        <v>14</v>
      </c>
      <c r="E10">
        <v>19</v>
      </c>
      <c r="F10">
        <v>29</v>
      </c>
      <c r="G10">
        <v>6</v>
      </c>
      <c r="H10">
        <v>84</v>
      </c>
      <c r="I10">
        <v>97</v>
      </c>
      <c r="J10">
        <v>64</v>
      </c>
      <c r="K10">
        <v>9</v>
      </c>
      <c r="L10">
        <v>3</v>
      </c>
      <c r="M10">
        <v>14</v>
      </c>
      <c r="N10">
        <f t="shared" si="0"/>
        <v>448</v>
      </c>
    </row>
    <row r="11" spans="1:14" x14ac:dyDescent="0.2">
      <c r="B11" t="s">
        <v>90</v>
      </c>
      <c r="C11">
        <v>16</v>
      </c>
      <c r="D11">
        <v>3</v>
      </c>
      <c r="F11">
        <v>1</v>
      </c>
      <c r="H11">
        <v>13</v>
      </c>
      <c r="I11">
        <v>14</v>
      </c>
      <c r="J11">
        <v>3</v>
      </c>
      <c r="K11">
        <v>1</v>
      </c>
      <c r="L11">
        <v>6</v>
      </c>
      <c r="M11">
        <v>8</v>
      </c>
      <c r="N11">
        <f t="shared" si="0"/>
        <v>65</v>
      </c>
    </row>
    <row r="12" spans="1:14" x14ac:dyDescent="0.2">
      <c r="B12" t="s">
        <v>91</v>
      </c>
      <c r="N12">
        <f t="shared" si="0"/>
        <v>0</v>
      </c>
    </row>
    <row r="13" spans="1:14" x14ac:dyDescent="0.2">
      <c r="B13" t="s">
        <v>92</v>
      </c>
      <c r="C13">
        <v>207</v>
      </c>
      <c r="D13">
        <v>37</v>
      </c>
      <c r="E13">
        <v>12</v>
      </c>
      <c r="F13">
        <v>35</v>
      </c>
      <c r="G13">
        <v>15</v>
      </c>
      <c r="H13">
        <v>63</v>
      </c>
      <c r="I13">
        <v>110</v>
      </c>
      <c r="J13">
        <v>22</v>
      </c>
      <c r="K13">
        <v>3</v>
      </c>
      <c r="L13">
        <v>8</v>
      </c>
      <c r="M13">
        <v>54</v>
      </c>
      <c r="N13">
        <f t="shared" si="0"/>
        <v>566</v>
      </c>
    </row>
    <row r="14" spans="1:14" x14ac:dyDescent="0.2">
      <c r="B14" t="s">
        <v>93</v>
      </c>
      <c r="C14">
        <v>33</v>
      </c>
      <c r="D14">
        <v>4</v>
      </c>
      <c r="H14">
        <v>1</v>
      </c>
      <c r="I14">
        <v>2</v>
      </c>
      <c r="K14">
        <v>1</v>
      </c>
      <c r="M14">
        <v>5</v>
      </c>
      <c r="N14">
        <f t="shared" si="0"/>
        <v>46</v>
      </c>
    </row>
    <row r="15" spans="1:14" x14ac:dyDescent="0.2">
      <c r="B15" t="s">
        <v>94</v>
      </c>
      <c r="C15">
        <v>1</v>
      </c>
      <c r="H15">
        <v>4</v>
      </c>
      <c r="I15">
        <v>2</v>
      </c>
      <c r="J15">
        <v>2</v>
      </c>
      <c r="N15">
        <f t="shared" si="0"/>
        <v>9</v>
      </c>
    </row>
    <row r="16" spans="1:14" x14ac:dyDescent="0.2">
      <c r="B16" t="s">
        <v>95</v>
      </c>
      <c r="H16">
        <v>5</v>
      </c>
      <c r="K16">
        <v>5</v>
      </c>
      <c r="N16">
        <f t="shared" si="0"/>
        <v>10</v>
      </c>
    </row>
    <row r="17" spans="2:14" x14ac:dyDescent="0.2">
      <c r="B17" t="s">
        <v>96</v>
      </c>
      <c r="C17">
        <v>13</v>
      </c>
      <c r="D17">
        <v>4</v>
      </c>
      <c r="E17">
        <v>1</v>
      </c>
      <c r="F17">
        <v>1</v>
      </c>
      <c r="G17">
        <v>2</v>
      </c>
      <c r="H17">
        <v>15</v>
      </c>
      <c r="I17">
        <v>11</v>
      </c>
      <c r="J17">
        <v>2</v>
      </c>
      <c r="K17">
        <v>1</v>
      </c>
      <c r="L17">
        <v>2</v>
      </c>
      <c r="M17">
        <v>4</v>
      </c>
      <c r="N17">
        <f t="shared" si="0"/>
        <v>56</v>
      </c>
    </row>
    <row r="18" spans="2:14" x14ac:dyDescent="0.2">
      <c r="B18" t="s">
        <v>97</v>
      </c>
      <c r="C18">
        <v>4</v>
      </c>
      <c r="F18">
        <v>3</v>
      </c>
      <c r="G18">
        <v>1</v>
      </c>
      <c r="H18">
        <v>5</v>
      </c>
      <c r="I18">
        <v>6</v>
      </c>
      <c r="J18">
        <v>12</v>
      </c>
      <c r="K18">
        <v>2</v>
      </c>
      <c r="M18">
        <v>2</v>
      </c>
      <c r="N18">
        <f t="shared" si="0"/>
        <v>35</v>
      </c>
    </row>
    <row r="19" spans="2:14" x14ac:dyDescent="0.2">
      <c r="B19" t="s">
        <v>98</v>
      </c>
      <c r="C19">
        <v>6</v>
      </c>
      <c r="D19">
        <v>1</v>
      </c>
      <c r="F19">
        <v>7</v>
      </c>
      <c r="H19">
        <v>27</v>
      </c>
      <c r="I19">
        <v>7</v>
      </c>
      <c r="J19">
        <v>24</v>
      </c>
      <c r="K19">
        <v>2</v>
      </c>
      <c r="N19">
        <f t="shared" si="0"/>
        <v>74</v>
      </c>
    </row>
    <row r="20" spans="2:14" x14ac:dyDescent="0.2">
      <c r="B20" t="s">
        <v>99</v>
      </c>
      <c r="C20">
        <v>151</v>
      </c>
      <c r="D20">
        <v>30</v>
      </c>
      <c r="E20">
        <v>13</v>
      </c>
      <c r="F20">
        <v>38</v>
      </c>
      <c r="G20">
        <v>6</v>
      </c>
      <c r="H20">
        <v>117</v>
      </c>
      <c r="I20">
        <v>88</v>
      </c>
      <c r="J20">
        <v>16</v>
      </c>
      <c r="K20">
        <v>20</v>
      </c>
      <c r="L20">
        <v>9</v>
      </c>
      <c r="M20">
        <v>43</v>
      </c>
      <c r="N20">
        <f t="shared" si="0"/>
        <v>531</v>
      </c>
    </row>
    <row r="22" spans="2:14" x14ac:dyDescent="0.2">
      <c r="B22" t="s">
        <v>83</v>
      </c>
      <c r="C22">
        <f>SUM(C5:C20)</f>
        <v>628</v>
      </c>
      <c r="D22">
        <f t="shared" ref="D22:M22" si="1">SUM(D5:D20)</f>
        <v>110</v>
      </c>
      <c r="E22">
        <f t="shared" si="1"/>
        <v>55</v>
      </c>
      <c r="F22">
        <f t="shared" si="1"/>
        <v>157</v>
      </c>
      <c r="G22">
        <f t="shared" si="1"/>
        <v>47</v>
      </c>
      <c r="H22">
        <f>SUM(H5:H21)</f>
        <v>441</v>
      </c>
      <c r="I22">
        <f t="shared" si="1"/>
        <v>421</v>
      </c>
      <c r="J22">
        <f t="shared" si="1"/>
        <v>195</v>
      </c>
      <c r="K22">
        <f t="shared" si="1"/>
        <v>62</v>
      </c>
      <c r="L22">
        <f>SUM(L5:L21)</f>
        <v>32</v>
      </c>
      <c r="M22">
        <f t="shared" si="1"/>
        <v>142</v>
      </c>
      <c r="N22" s="5">
        <f>SUM(N5:N21)</f>
        <v>2290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  <row r="35" spans="9:9" x14ac:dyDescent="0.2">
      <c r="I35" s="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24" sqref="N24"/>
    </sheetView>
  </sheetViews>
  <sheetFormatPr baseColWidth="10" defaultColWidth="11.42578125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70</v>
      </c>
      <c r="B1" s="1"/>
    </row>
    <row r="2" spans="1:14" x14ac:dyDescent="0.2">
      <c r="A2" s="8" t="s">
        <v>71</v>
      </c>
      <c r="B2" s="1"/>
    </row>
    <row r="3" spans="1:14" ht="38.25" x14ac:dyDescent="0.2">
      <c r="A3" s="8" t="s">
        <v>72</v>
      </c>
      <c r="B3" s="1"/>
    </row>
    <row r="4" spans="1:14" x14ac:dyDescent="0.2"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101</v>
      </c>
      <c r="I4" t="s">
        <v>79</v>
      </c>
      <c r="J4" t="s">
        <v>80</v>
      </c>
      <c r="K4" t="s">
        <v>81</v>
      </c>
      <c r="L4" t="s">
        <v>82</v>
      </c>
      <c r="M4" t="s">
        <v>100</v>
      </c>
      <c r="N4" t="s">
        <v>83</v>
      </c>
    </row>
    <row r="5" spans="1:14" x14ac:dyDescent="0.2">
      <c r="B5" t="s">
        <v>84</v>
      </c>
      <c r="C5">
        <v>5</v>
      </c>
      <c r="D5">
        <v>2</v>
      </c>
      <c r="E5">
        <v>2</v>
      </c>
      <c r="F5">
        <v>3</v>
      </c>
      <c r="G5">
        <v>2</v>
      </c>
      <c r="H5">
        <v>9</v>
      </c>
      <c r="I5">
        <v>11</v>
      </c>
      <c r="J5">
        <v>1</v>
      </c>
      <c r="K5">
        <v>4</v>
      </c>
      <c r="L5">
        <v>2</v>
      </c>
      <c r="M5">
        <v>1</v>
      </c>
      <c r="N5">
        <f>SUM(C5:M5)</f>
        <v>42</v>
      </c>
    </row>
    <row r="6" spans="1:14" x14ac:dyDescent="0.2">
      <c r="B6" t="s">
        <v>85</v>
      </c>
      <c r="N6">
        <f t="shared" ref="N6:N20" si="0">SUM(C6:M6)</f>
        <v>0</v>
      </c>
    </row>
    <row r="7" spans="1:14" x14ac:dyDescent="0.2">
      <c r="B7" t="s">
        <v>86</v>
      </c>
      <c r="H7">
        <v>8</v>
      </c>
      <c r="I7">
        <v>2</v>
      </c>
      <c r="J7">
        <v>6</v>
      </c>
      <c r="K7">
        <v>5</v>
      </c>
      <c r="N7">
        <f t="shared" si="0"/>
        <v>21</v>
      </c>
    </row>
    <row r="8" spans="1:14" x14ac:dyDescent="0.2">
      <c r="B8" t="s">
        <v>87</v>
      </c>
      <c r="C8">
        <v>5</v>
      </c>
      <c r="D8">
        <v>2</v>
      </c>
      <c r="F8">
        <v>3</v>
      </c>
      <c r="H8">
        <v>46</v>
      </c>
      <c r="I8">
        <v>8</v>
      </c>
      <c r="J8">
        <v>31</v>
      </c>
      <c r="K8">
        <v>8</v>
      </c>
      <c r="N8">
        <f t="shared" si="0"/>
        <v>103</v>
      </c>
    </row>
    <row r="9" spans="1:14" x14ac:dyDescent="0.2">
      <c r="B9" t="s">
        <v>88</v>
      </c>
      <c r="C9">
        <v>59</v>
      </c>
      <c r="D9">
        <v>11</v>
      </c>
      <c r="E9">
        <v>14</v>
      </c>
      <c r="F9">
        <v>32</v>
      </c>
      <c r="G9">
        <v>9</v>
      </c>
      <c r="H9">
        <v>46</v>
      </c>
      <c r="I9">
        <v>56</v>
      </c>
      <c r="J9">
        <v>8</v>
      </c>
      <c r="K9">
        <v>6</v>
      </c>
      <c r="L9">
        <v>5</v>
      </c>
      <c r="M9">
        <v>10</v>
      </c>
      <c r="N9">
        <f t="shared" si="0"/>
        <v>256</v>
      </c>
    </row>
    <row r="10" spans="1:14" x14ac:dyDescent="0.2">
      <c r="B10" t="s">
        <v>89</v>
      </c>
      <c r="C10">
        <v>104</v>
      </c>
      <c r="D10">
        <v>15</v>
      </c>
      <c r="E10">
        <v>13</v>
      </c>
      <c r="F10">
        <v>17</v>
      </c>
      <c r="G10">
        <v>8</v>
      </c>
      <c r="H10">
        <v>75</v>
      </c>
      <c r="I10">
        <v>73</v>
      </c>
      <c r="J10">
        <v>50</v>
      </c>
      <c r="K10">
        <v>7</v>
      </c>
      <c r="L10">
        <v>4</v>
      </c>
      <c r="M10">
        <v>13</v>
      </c>
      <c r="N10">
        <f t="shared" si="0"/>
        <v>379</v>
      </c>
    </row>
    <row r="11" spans="1:14" x14ac:dyDescent="0.2">
      <c r="B11" t="s">
        <v>90</v>
      </c>
      <c r="C11">
        <v>16</v>
      </c>
      <c r="D11">
        <v>11</v>
      </c>
      <c r="E11">
        <v>2</v>
      </c>
      <c r="F11">
        <v>4</v>
      </c>
      <c r="H11">
        <v>20</v>
      </c>
      <c r="I11">
        <v>12</v>
      </c>
      <c r="J11">
        <v>2</v>
      </c>
      <c r="L11">
        <v>3</v>
      </c>
      <c r="M11">
        <v>8</v>
      </c>
      <c r="N11">
        <f t="shared" si="0"/>
        <v>78</v>
      </c>
    </row>
    <row r="12" spans="1:14" x14ac:dyDescent="0.2">
      <c r="B12" t="s">
        <v>91</v>
      </c>
      <c r="J12">
        <v>1</v>
      </c>
      <c r="K12">
        <v>1</v>
      </c>
      <c r="N12">
        <f t="shared" si="0"/>
        <v>2</v>
      </c>
    </row>
    <row r="13" spans="1:14" x14ac:dyDescent="0.2">
      <c r="B13" t="s">
        <v>92</v>
      </c>
      <c r="C13">
        <v>168</v>
      </c>
      <c r="D13">
        <v>38</v>
      </c>
      <c r="E13">
        <v>6</v>
      </c>
      <c r="F13">
        <v>22</v>
      </c>
      <c r="G13">
        <v>12</v>
      </c>
      <c r="H13">
        <v>52</v>
      </c>
      <c r="I13">
        <v>96</v>
      </c>
      <c r="J13">
        <v>16</v>
      </c>
      <c r="K13">
        <v>8</v>
      </c>
      <c r="L13">
        <v>5</v>
      </c>
      <c r="M13">
        <v>40</v>
      </c>
      <c r="N13">
        <f t="shared" si="0"/>
        <v>463</v>
      </c>
    </row>
    <row r="14" spans="1:14" x14ac:dyDescent="0.2">
      <c r="B14" t="s">
        <v>93</v>
      </c>
      <c r="C14">
        <v>26</v>
      </c>
      <c r="D14">
        <v>3</v>
      </c>
      <c r="H14">
        <v>2</v>
      </c>
      <c r="I14">
        <v>2</v>
      </c>
      <c r="J14">
        <v>1</v>
      </c>
      <c r="L14">
        <v>2</v>
      </c>
      <c r="M14">
        <v>1</v>
      </c>
      <c r="N14">
        <f t="shared" si="0"/>
        <v>37</v>
      </c>
    </row>
    <row r="15" spans="1:14" x14ac:dyDescent="0.2">
      <c r="B15" t="s">
        <v>94</v>
      </c>
      <c r="D15">
        <v>1</v>
      </c>
      <c r="H15">
        <v>1</v>
      </c>
      <c r="I15">
        <v>1</v>
      </c>
      <c r="N15">
        <f t="shared" si="0"/>
        <v>3</v>
      </c>
    </row>
    <row r="16" spans="1:14" x14ac:dyDescent="0.2">
      <c r="B16" t="s">
        <v>95</v>
      </c>
      <c r="H16">
        <v>3</v>
      </c>
      <c r="J16">
        <v>4</v>
      </c>
      <c r="N16">
        <f t="shared" si="0"/>
        <v>7</v>
      </c>
    </row>
    <row r="17" spans="2:14" x14ac:dyDescent="0.2">
      <c r="B17" t="s">
        <v>96</v>
      </c>
      <c r="C17">
        <v>13</v>
      </c>
      <c r="D17">
        <v>4</v>
      </c>
      <c r="E17">
        <v>2</v>
      </c>
      <c r="F17">
        <v>2</v>
      </c>
      <c r="G17">
        <v>1</v>
      </c>
      <c r="H17">
        <v>129</v>
      </c>
      <c r="I17">
        <v>10</v>
      </c>
      <c r="J17">
        <v>1</v>
      </c>
      <c r="K17">
        <v>1</v>
      </c>
      <c r="M17">
        <v>3</v>
      </c>
      <c r="N17">
        <f t="shared" si="0"/>
        <v>166</v>
      </c>
    </row>
    <row r="18" spans="2:14" x14ac:dyDescent="0.2">
      <c r="B18" t="s">
        <v>97</v>
      </c>
      <c r="C18">
        <v>4</v>
      </c>
      <c r="D18">
        <v>2</v>
      </c>
      <c r="H18">
        <v>9</v>
      </c>
      <c r="I18">
        <v>2</v>
      </c>
      <c r="J18">
        <v>8</v>
      </c>
      <c r="N18">
        <f t="shared" si="0"/>
        <v>25</v>
      </c>
    </row>
    <row r="19" spans="2:14" x14ac:dyDescent="0.2">
      <c r="B19" t="s">
        <v>98</v>
      </c>
      <c r="C19">
        <v>9</v>
      </c>
      <c r="D19">
        <v>4</v>
      </c>
      <c r="E19">
        <v>1</v>
      </c>
      <c r="F19">
        <v>4</v>
      </c>
      <c r="H19">
        <v>39</v>
      </c>
      <c r="I19">
        <v>11</v>
      </c>
      <c r="J19">
        <v>19</v>
      </c>
      <c r="K19">
        <v>3</v>
      </c>
      <c r="M19">
        <v>1</v>
      </c>
      <c r="N19">
        <f t="shared" si="0"/>
        <v>91</v>
      </c>
    </row>
    <row r="20" spans="2:14" x14ac:dyDescent="0.2">
      <c r="B20" t="s">
        <v>99</v>
      </c>
      <c r="C20">
        <v>118</v>
      </c>
      <c r="D20">
        <v>33</v>
      </c>
      <c r="E20">
        <v>12</v>
      </c>
      <c r="F20">
        <v>47</v>
      </c>
      <c r="G20">
        <v>9</v>
      </c>
      <c r="H20">
        <v>94</v>
      </c>
      <c r="I20">
        <v>119</v>
      </c>
      <c r="J20">
        <v>18</v>
      </c>
      <c r="K20">
        <v>23</v>
      </c>
      <c r="L20">
        <v>17</v>
      </c>
      <c r="M20">
        <v>34</v>
      </c>
      <c r="N20">
        <f t="shared" si="0"/>
        <v>524</v>
      </c>
    </row>
    <row r="22" spans="2:14" x14ac:dyDescent="0.2">
      <c r="B22" t="s">
        <v>83</v>
      </c>
      <c r="C22">
        <f>SUM(C5:C20)</f>
        <v>527</v>
      </c>
      <c r="D22">
        <f t="shared" ref="D22:M22" si="1">SUM(D5:D20)</f>
        <v>126</v>
      </c>
      <c r="E22">
        <f t="shared" si="1"/>
        <v>52</v>
      </c>
      <c r="F22">
        <f t="shared" si="1"/>
        <v>134</v>
      </c>
      <c r="G22">
        <f t="shared" si="1"/>
        <v>41</v>
      </c>
      <c r="H22">
        <f>SUM(H5:H21)</f>
        <v>533</v>
      </c>
      <c r="I22">
        <f t="shared" si="1"/>
        <v>403</v>
      </c>
      <c r="J22">
        <f t="shared" si="1"/>
        <v>166</v>
      </c>
      <c r="K22">
        <f t="shared" si="1"/>
        <v>66</v>
      </c>
      <c r="L22">
        <f>SUM(L5:L21)</f>
        <v>38</v>
      </c>
      <c r="M22">
        <f t="shared" si="1"/>
        <v>111</v>
      </c>
      <c r="N22" s="5">
        <f>SUM(N5:N21)</f>
        <v>2197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  <row r="35" spans="9:9" x14ac:dyDescent="0.2">
      <c r="I35" s="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V16" sqref="V16"/>
      <selection pane="bottomLeft" activeCell="V16" sqref="V16"/>
      <selection pane="bottomRight" activeCell="Q26" sqref="Q26"/>
    </sheetView>
  </sheetViews>
  <sheetFormatPr baseColWidth="10" defaultColWidth="11.42578125" defaultRowHeight="12.75" x14ac:dyDescent="0.2"/>
  <cols>
    <col min="1" max="1" width="25.85546875" customWidth="1"/>
    <col min="257" max="257" width="25.85546875" customWidth="1"/>
    <col min="513" max="513" width="25.85546875" customWidth="1"/>
    <col min="769" max="769" width="25.85546875" customWidth="1"/>
    <col min="1025" max="1025" width="25.85546875" customWidth="1"/>
    <col min="1281" max="1281" width="25.85546875" customWidth="1"/>
    <col min="1537" max="1537" width="25.85546875" customWidth="1"/>
    <col min="1793" max="1793" width="25.85546875" customWidth="1"/>
    <col min="2049" max="2049" width="25.85546875" customWidth="1"/>
    <col min="2305" max="2305" width="25.85546875" customWidth="1"/>
    <col min="2561" max="2561" width="25.85546875" customWidth="1"/>
    <col min="2817" max="2817" width="25.85546875" customWidth="1"/>
    <col min="3073" max="3073" width="25.85546875" customWidth="1"/>
    <col min="3329" max="3329" width="25.85546875" customWidth="1"/>
    <col min="3585" max="3585" width="25.85546875" customWidth="1"/>
    <col min="3841" max="3841" width="25.85546875" customWidth="1"/>
    <col min="4097" max="4097" width="25.85546875" customWidth="1"/>
    <col min="4353" max="4353" width="25.85546875" customWidth="1"/>
    <col min="4609" max="4609" width="25.85546875" customWidth="1"/>
    <col min="4865" max="4865" width="25.85546875" customWidth="1"/>
    <col min="5121" max="5121" width="25.85546875" customWidth="1"/>
    <col min="5377" max="5377" width="25.85546875" customWidth="1"/>
    <col min="5633" max="5633" width="25.85546875" customWidth="1"/>
    <col min="5889" max="5889" width="25.85546875" customWidth="1"/>
    <col min="6145" max="6145" width="25.85546875" customWidth="1"/>
    <col min="6401" max="6401" width="25.85546875" customWidth="1"/>
    <col min="6657" max="6657" width="25.85546875" customWidth="1"/>
    <col min="6913" max="6913" width="25.85546875" customWidth="1"/>
    <col min="7169" max="7169" width="25.85546875" customWidth="1"/>
    <col min="7425" max="7425" width="25.85546875" customWidth="1"/>
    <col min="7681" max="7681" width="25.85546875" customWidth="1"/>
    <col min="7937" max="7937" width="25.85546875" customWidth="1"/>
    <col min="8193" max="8193" width="25.85546875" customWidth="1"/>
    <col min="8449" max="8449" width="25.85546875" customWidth="1"/>
    <col min="8705" max="8705" width="25.85546875" customWidth="1"/>
    <col min="8961" max="8961" width="25.85546875" customWidth="1"/>
    <col min="9217" max="9217" width="25.85546875" customWidth="1"/>
    <col min="9473" max="9473" width="25.85546875" customWidth="1"/>
    <col min="9729" max="9729" width="25.85546875" customWidth="1"/>
    <col min="9985" max="9985" width="25.85546875" customWidth="1"/>
    <col min="10241" max="10241" width="25.85546875" customWidth="1"/>
    <col min="10497" max="10497" width="25.85546875" customWidth="1"/>
    <col min="10753" max="10753" width="25.85546875" customWidth="1"/>
    <col min="11009" max="11009" width="25.85546875" customWidth="1"/>
    <col min="11265" max="11265" width="25.85546875" customWidth="1"/>
    <col min="11521" max="11521" width="25.85546875" customWidth="1"/>
    <col min="11777" max="11777" width="25.85546875" customWidth="1"/>
    <col min="12033" max="12033" width="25.85546875" customWidth="1"/>
    <col min="12289" max="12289" width="25.85546875" customWidth="1"/>
    <col min="12545" max="12545" width="25.85546875" customWidth="1"/>
    <col min="12801" max="12801" width="25.85546875" customWidth="1"/>
    <col min="13057" max="13057" width="25.85546875" customWidth="1"/>
    <col min="13313" max="13313" width="25.85546875" customWidth="1"/>
    <col min="13569" max="13569" width="25.85546875" customWidth="1"/>
    <col min="13825" max="13825" width="25.85546875" customWidth="1"/>
    <col min="14081" max="14081" width="25.85546875" customWidth="1"/>
    <col min="14337" max="14337" width="25.85546875" customWidth="1"/>
    <col min="14593" max="14593" width="25.85546875" customWidth="1"/>
    <col min="14849" max="14849" width="25.85546875" customWidth="1"/>
    <col min="15105" max="15105" width="25.85546875" customWidth="1"/>
    <col min="15361" max="15361" width="25.85546875" customWidth="1"/>
    <col min="15617" max="15617" width="25.85546875" customWidth="1"/>
    <col min="15873" max="15873" width="25.85546875" customWidth="1"/>
    <col min="16129" max="16129" width="25.85546875" customWidth="1"/>
  </cols>
  <sheetData>
    <row r="1" spans="1:17" ht="38.25" x14ac:dyDescent="0.2">
      <c r="A1" s="6" t="s">
        <v>102</v>
      </c>
      <c r="G1" s="19"/>
    </row>
    <row r="2" spans="1:17" ht="25.5" x14ac:dyDescent="0.2">
      <c r="A2" s="6" t="s">
        <v>103</v>
      </c>
      <c r="G2" s="1"/>
    </row>
    <row r="3" spans="1:17" ht="38.25" x14ac:dyDescent="0.2">
      <c r="A3" s="7" t="s">
        <v>72</v>
      </c>
      <c r="G3" s="1"/>
    </row>
    <row r="4" spans="1:17" x14ac:dyDescent="0.2">
      <c r="B4" s="2"/>
      <c r="G4" s="1"/>
    </row>
    <row r="5" spans="1:17" x14ac:dyDescent="0.2">
      <c r="B5" s="2" t="s">
        <v>104</v>
      </c>
      <c r="C5" s="1" t="s">
        <v>105</v>
      </c>
      <c r="D5" s="1" t="s">
        <v>106</v>
      </c>
      <c r="E5" s="1" t="s">
        <v>107</v>
      </c>
      <c r="F5" s="1" t="s">
        <v>108</v>
      </c>
      <c r="G5" s="1" t="s">
        <v>109</v>
      </c>
      <c r="H5" s="1" t="s">
        <v>110</v>
      </c>
      <c r="I5" s="1" t="s">
        <v>111</v>
      </c>
      <c r="J5" s="1" t="s">
        <v>112</v>
      </c>
      <c r="K5" s="1" t="s">
        <v>113</v>
      </c>
      <c r="L5" s="1" t="s">
        <v>114</v>
      </c>
      <c r="M5" s="1" t="s">
        <v>115</v>
      </c>
      <c r="N5" s="1" t="s">
        <v>116</v>
      </c>
      <c r="O5" s="1" t="s">
        <v>117</v>
      </c>
      <c r="P5" s="1" t="s">
        <v>118</v>
      </c>
      <c r="Q5" s="1" t="s">
        <v>83</v>
      </c>
    </row>
    <row r="6" spans="1:17" x14ac:dyDescent="0.2">
      <c r="B6" s="1">
        <v>2005</v>
      </c>
      <c r="C6">
        <v>8</v>
      </c>
      <c r="D6">
        <v>1</v>
      </c>
      <c r="F6">
        <v>1</v>
      </c>
      <c r="G6" s="20" t="s">
        <v>119</v>
      </c>
      <c r="H6" s="20" t="s">
        <v>119</v>
      </c>
      <c r="I6" s="20" t="s">
        <v>119</v>
      </c>
      <c r="J6">
        <v>1</v>
      </c>
      <c r="K6">
        <v>5</v>
      </c>
      <c r="L6">
        <v>2</v>
      </c>
      <c r="M6">
        <v>4</v>
      </c>
      <c r="O6">
        <v>2</v>
      </c>
      <c r="Q6" s="16">
        <f t="shared" ref="Q6:Q14" si="0">SUM(C6:O6)</f>
        <v>24</v>
      </c>
    </row>
    <row r="7" spans="1:17" x14ac:dyDescent="0.2">
      <c r="B7" s="1">
        <v>2006</v>
      </c>
      <c r="C7">
        <v>2</v>
      </c>
      <c r="D7">
        <v>5</v>
      </c>
      <c r="F7" s="20" t="s">
        <v>119</v>
      </c>
      <c r="G7">
        <v>1</v>
      </c>
      <c r="H7">
        <v>1</v>
      </c>
      <c r="I7">
        <v>4</v>
      </c>
      <c r="J7">
        <v>1</v>
      </c>
      <c r="K7">
        <v>8</v>
      </c>
      <c r="L7">
        <v>1</v>
      </c>
      <c r="M7">
        <v>9</v>
      </c>
      <c r="O7">
        <v>3</v>
      </c>
      <c r="Q7" s="16">
        <f t="shared" si="0"/>
        <v>35</v>
      </c>
    </row>
    <row r="8" spans="1:17" x14ac:dyDescent="0.2">
      <c r="B8" s="1">
        <v>2007</v>
      </c>
      <c r="C8">
        <v>2</v>
      </c>
      <c r="D8">
        <v>3</v>
      </c>
      <c r="F8" s="20">
        <v>1</v>
      </c>
      <c r="H8">
        <v>1</v>
      </c>
      <c r="I8">
        <v>3</v>
      </c>
      <c r="K8">
        <v>1</v>
      </c>
      <c r="L8">
        <v>2</v>
      </c>
      <c r="M8">
        <v>4</v>
      </c>
      <c r="O8">
        <v>1</v>
      </c>
      <c r="Q8" s="16">
        <f t="shared" si="0"/>
        <v>18</v>
      </c>
    </row>
    <row r="9" spans="1:17" x14ac:dyDescent="0.2">
      <c r="B9" s="1">
        <v>2008</v>
      </c>
      <c r="C9">
        <v>4</v>
      </c>
      <c r="D9">
        <v>2</v>
      </c>
      <c r="E9">
        <v>2</v>
      </c>
      <c r="F9" s="20">
        <v>2</v>
      </c>
      <c r="I9">
        <v>2</v>
      </c>
      <c r="K9">
        <v>7</v>
      </c>
      <c r="L9">
        <v>6</v>
      </c>
      <c r="M9">
        <v>7</v>
      </c>
      <c r="O9">
        <v>1</v>
      </c>
      <c r="Q9" s="16">
        <f t="shared" si="0"/>
        <v>33</v>
      </c>
    </row>
    <row r="10" spans="1:17" x14ac:dyDescent="0.2">
      <c r="B10" s="1">
        <v>2009</v>
      </c>
      <c r="C10">
        <v>2</v>
      </c>
      <c r="D10">
        <v>1</v>
      </c>
      <c r="E10">
        <v>1</v>
      </c>
      <c r="F10" s="21">
        <v>1</v>
      </c>
      <c r="I10">
        <v>2</v>
      </c>
      <c r="J10">
        <v>2</v>
      </c>
      <c r="K10">
        <v>6</v>
      </c>
      <c r="L10">
        <v>2</v>
      </c>
      <c r="M10">
        <v>4</v>
      </c>
      <c r="N10">
        <v>1</v>
      </c>
      <c r="Q10" s="16">
        <f t="shared" si="0"/>
        <v>22</v>
      </c>
    </row>
    <row r="11" spans="1:17" x14ac:dyDescent="0.2">
      <c r="B11" s="22">
        <v>2010</v>
      </c>
      <c r="C11" s="16">
        <v>4</v>
      </c>
      <c r="D11" s="16"/>
      <c r="E11" s="16"/>
      <c r="F11" s="16">
        <v>1</v>
      </c>
      <c r="G11" s="16">
        <v>1</v>
      </c>
      <c r="H11" s="16">
        <v>1</v>
      </c>
      <c r="I11" s="16">
        <v>6</v>
      </c>
      <c r="J11" s="16"/>
      <c r="K11" s="16">
        <v>1</v>
      </c>
      <c r="L11" s="16">
        <v>8</v>
      </c>
      <c r="M11" s="16">
        <v>1</v>
      </c>
      <c r="N11" s="16"/>
      <c r="O11" s="16">
        <v>1</v>
      </c>
      <c r="P11" s="16"/>
      <c r="Q11" s="16">
        <f t="shared" si="0"/>
        <v>24</v>
      </c>
    </row>
    <row r="12" spans="1:17" x14ac:dyDescent="0.2">
      <c r="B12" s="1">
        <v>2011</v>
      </c>
      <c r="F12" s="21"/>
      <c r="Q12">
        <f>12+3+1+3+3</f>
        <v>22</v>
      </c>
    </row>
    <row r="13" spans="1:17" x14ac:dyDescent="0.2">
      <c r="B13" s="1">
        <v>2012</v>
      </c>
      <c r="C13">
        <v>4</v>
      </c>
      <c r="D13">
        <v>2</v>
      </c>
      <c r="F13">
        <v>1</v>
      </c>
      <c r="G13">
        <v>1</v>
      </c>
      <c r="I13">
        <v>1</v>
      </c>
      <c r="K13">
        <v>5</v>
      </c>
      <c r="M13">
        <v>4</v>
      </c>
      <c r="Q13" s="16">
        <f t="shared" si="0"/>
        <v>18</v>
      </c>
    </row>
    <row r="14" spans="1:17" x14ac:dyDescent="0.2">
      <c r="B14" s="1">
        <v>2013</v>
      </c>
      <c r="C14">
        <v>4</v>
      </c>
      <c r="D14">
        <v>2</v>
      </c>
      <c r="E14">
        <v>1</v>
      </c>
      <c r="G14">
        <v>1</v>
      </c>
      <c r="I14">
        <v>3</v>
      </c>
      <c r="J14">
        <v>2</v>
      </c>
      <c r="K14">
        <v>10</v>
      </c>
      <c r="M14">
        <v>10</v>
      </c>
      <c r="O14">
        <v>3</v>
      </c>
      <c r="Q14" s="16">
        <f t="shared" si="0"/>
        <v>36</v>
      </c>
    </row>
    <row r="15" spans="1:17" x14ac:dyDescent="0.2">
      <c r="B15" s="1">
        <v>2014</v>
      </c>
      <c r="C15">
        <v>4</v>
      </c>
      <c r="D15">
        <v>2</v>
      </c>
      <c r="F15">
        <v>2</v>
      </c>
      <c r="G15">
        <v>2</v>
      </c>
      <c r="I15">
        <v>4</v>
      </c>
      <c r="J15">
        <v>1</v>
      </c>
      <c r="K15">
        <v>1</v>
      </c>
      <c r="L15">
        <v>2</v>
      </c>
      <c r="M15">
        <v>2</v>
      </c>
      <c r="O15">
        <v>1</v>
      </c>
      <c r="P15">
        <v>1</v>
      </c>
      <c r="Q15" s="16">
        <f>SUM(C15:P15)</f>
        <v>22</v>
      </c>
    </row>
    <row r="16" spans="1:17" x14ac:dyDescent="0.2">
      <c r="B16" s="1">
        <v>2015</v>
      </c>
      <c r="C16">
        <v>7</v>
      </c>
      <c r="D16">
        <v>1</v>
      </c>
      <c r="E16">
        <v>3</v>
      </c>
      <c r="F16">
        <v>3</v>
      </c>
      <c r="I16">
        <v>2</v>
      </c>
      <c r="K16">
        <v>5</v>
      </c>
      <c r="M16">
        <v>6</v>
      </c>
      <c r="Q16">
        <f>SUM(C16:P16)</f>
        <v>27</v>
      </c>
    </row>
    <row r="17" spans="2:17" x14ac:dyDescent="0.2">
      <c r="B17" s="1">
        <v>2016</v>
      </c>
      <c r="C17">
        <v>4</v>
      </c>
      <c r="D17">
        <v>3</v>
      </c>
      <c r="E17">
        <v>1</v>
      </c>
      <c r="F17">
        <v>2</v>
      </c>
      <c r="I17">
        <v>4</v>
      </c>
      <c r="J17">
        <v>1</v>
      </c>
      <c r="K17">
        <v>10</v>
      </c>
      <c r="L17">
        <v>2</v>
      </c>
      <c r="M17">
        <v>10</v>
      </c>
      <c r="O17">
        <v>1</v>
      </c>
      <c r="Q17">
        <f>SUM(C17:P17)</f>
        <v>38</v>
      </c>
    </row>
    <row r="18" spans="2:17" x14ac:dyDescent="0.2">
      <c r="B18" s="1">
        <v>2017</v>
      </c>
      <c r="C18">
        <v>5</v>
      </c>
      <c r="D18">
        <v>2</v>
      </c>
      <c r="H18">
        <v>1</v>
      </c>
      <c r="I18">
        <v>4</v>
      </c>
      <c r="K18">
        <v>6</v>
      </c>
      <c r="L18">
        <v>2</v>
      </c>
      <c r="M18">
        <v>10</v>
      </c>
      <c r="N18">
        <v>2</v>
      </c>
      <c r="O18">
        <v>4</v>
      </c>
      <c r="Q18">
        <f>SUM(C18:P18)</f>
        <v>36</v>
      </c>
    </row>
    <row r="20" spans="2:17" x14ac:dyDescent="0.2">
      <c r="B20" s="1">
        <v>2019</v>
      </c>
      <c r="C20">
        <v>6</v>
      </c>
      <c r="I20">
        <v>1</v>
      </c>
      <c r="K20">
        <v>1</v>
      </c>
      <c r="L20">
        <v>1</v>
      </c>
      <c r="M20">
        <v>7</v>
      </c>
      <c r="O20">
        <v>1</v>
      </c>
      <c r="Q20">
        <f>SUM(C20:P20)</f>
        <v>17</v>
      </c>
    </row>
    <row r="21" spans="2:17" x14ac:dyDescent="0.2">
      <c r="B21" s="1">
        <v>2020</v>
      </c>
      <c r="C21">
        <v>5</v>
      </c>
      <c r="D21">
        <v>3</v>
      </c>
      <c r="E21">
        <v>2</v>
      </c>
      <c r="I21">
        <v>2</v>
      </c>
      <c r="J21">
        <v>1</v>
      </c>
      <c r="K21">
        <v>3</v>
      </c>
      <c r="M21">
        <v>5</v>
      </c>
      <c r="Q21">
        <f>SUM(C21:P21)</f>
        <v>21</v>
      </c>
    </row>
    <row r="22" spans="2:17" x14ac:dyDescent="0.2">
      <c r="B22" s="1">
        <v>2021</v>
      </c>
      <c r="C22">
        <v>1</v>
      </c>
      <c r="D22">
        <v>2</v>
      </c>
      <c r="H22">
        <v>1</v>
      </c>
      <c r="I22">
        <v>4</v>
      </c>
      <c r="K22">
        <v>1</v>
      </c>
      <c r="M22">
        <v>8</v>
      </c>
      <c r="O22">
        <v>1</v>
      </c>
      <c r="Q22">
        <f>SUM(C22:P22)</f>
        <v>18</v>
      </c>
    </row>
    <row r="23" spans="2:17" x14ac:dyDescent="0.2">
      <c r="B23" s="1">
        <v>2022</v>
      </c>
      <c r="C23">
        <v>6</v>
      </c>
      <c r="D23">
        <v>2</v>
      </c>
      <c r="I23">
        <v>1</v>
      </c>
      <c r="K23">
        <v>3</v>
      </c>
      <c r="M23">
        <v>8</v>
      </c>
      <c r="O23">
        <v>1</v>
      </c>
      <c r="Q23">
        <f>SUM(C23:P23)</f>
        <v>21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pane xSplit="2" ySplit="5" topLeftCell="C6" activePane="bottomRight" state="frozen"/>
      <selection pane="topRight" activeCell="V16" sqref="V16"/>
      <selection pane="bottomLeft" activeCell="V16" sqref="V16"/>
      <selection pane="bottomRight" activeCell="V25" sqref="V25"/>
    </sheetView>
  </sheetViews>
  <sheetFormatPr baseColWidth="10" defaultColWidth="11.42578125" defaultRowHeight="12.75" x14ac:dyDescent="0.2"/>
  <cols>
    <col min="1" max="1" width="27.7109375" customWidth="1"/>
    <col min="3" max="3" width="9.5703125" customWidth="1"/>
    <col min="257" max="257" width="27.7109375" customWidth="1"/>
    <col min="513" max="513" width="27.7109375" customWidth="1"/>
    <col min="769" max="769" width="27.7109375" customWidth="1"/>
    <col min="1025" max="1025" width="27.7109375" customWidth="1"/>
    <col min="1281" max="1281" width="27.7109375" customWidth="1"/>
    <col min="1537" max="1537" width="27.7109375" customWidth="1"/>
    <col min="1793" max="1793" width="27.7109375" customWidth="1"/>
    <col min="2049" max="2049" width="27.7109375" customWidth="1"/>
    <col min="2305" max="2305" width="27.7109375" customWidth="1"/>
    <col min="2561" max="2561" width="27.7109375" customWidth="1"/>
    <col min="2817" max="2817" width="27.7109375" customWidth="1"/>
    <col min="3073" max="3073" width="27.7109375" customWidth="1"/>
    <col min="3329" max="3329" width="27.7109375" customWidth="1"/>
    <col min="3585" max="3585" width="27.7109375" customWidth="1"/>
    <col min="3841" max="3841" width="27.7109375" customWidth="1"/>
    <col min="4097" max="4097" width="27.7109375" customWidth="1"/>
    <col min="4353" max="4353" width="27.7109375" customWidth="1"/>
    <col min="4609" max="4609" width="27.7109375" customWidth="1"/>
    <col min="4865" max="4865" width="27.7109375" customWidth="1"/>
    <col min="5121" max="5121" width="27.7109375" customWidth="1"/>
    <col min="5377" max="5377" width="27.7109375" customWidth="1"/>
    <col min="5633" max="5633" width="27.7109375" customWidth="1"/>
    <col min="5889" max="5889" width="27.7109375" customWidth="1"/>
    <col min="6145" max="6145" width="27.7109375" customWidth="1"/>
    <col min="6401" max="6401" width="27.7109375" customWidth="1"/>
    <col min="6657" max="6657" width="27.7109375" customWidth="1"/>
    <col min="6913" max="6913" width="27.7109375" customWidth="1"/>
    <col min="7169" max="7169" width="27.7109375" customWidth="1"/>
    <col min="7425" max="7425" width="27.7109375" customWidth="1"/>
    <col min="7681" max="7681" width="27.7109375" customWidth="1"/>
    <col min="7937" max="7937" width="27.7109375" customWidth="1"/>
    <col min="8193" max="8193" width="27.7109375" customWidth="1"/>
    <col min="8449" max="8449" width="27.7109375" customWidth="1"/>
    <col min="8705" max="8705" width="27.7109375" customWidth="1"/>
    <col min="8961" max="8961" width="27.7109375" customWidth="1"/>
    <col min="9217" max="9217" width="27.7109375" customWidth="1"/>
    <col min="9473" max="9473" width="27.7109375" customWidth="1"/>
    <col min="9729" max="9729" width="27.7109375" customWidth="1"/>
    <col min="9985" max="9985" width="27.7109375" customWidth="1"/>
    <col min="10241" max="10241" width="27.7109375" customWidth="1"/>
    <col min="10497" max="10497" width="27.7109375" customWidth="1"/>
    <col min="10753" max="10753" width="27.7109375" customWidth="1"/>
    <col min="11009" max="11009" width="27.7109375" customWidth="1"/>
    <col min="11265" max="11265" width="27.7109375" customWidth="1"/>
    <col min="11521" max="11521" width="27.7109375" customWidth="1"/>
    <col min="11777" max="11777" width="27.7109375" customWidth="1"/>
    <col min="12033" max="12033" width="27.7109375" customWidth="1"/>
    <col min="12289" max="12289" width="27.7109375" customWidth="1"/>
    <col min="12545" max="12545" width="27.7109375" customWidth="1"/>
    <col min="12801" max="12801" width="27.7109375" customWidth="1"/>
    <col min="13057" max="13057" width="27.7109375" customWidth="1"/>
    <col min="13313" max="13313" width="27.7109375" customWidth="1"/>
    <col min="13569" max="13569" width="27.7109375" customWidth="1"/>
    <col min="13825" max="13825" width="27.7109375" customWidth="1"/>
    <col min="14081" max="14081" width="27.7109375" customWidth="1"/>
    <col min="14337" max="14337" width="27.7109375" customWidth="1"/>
    <col min="14593" max="14593" width="27.7109375" customWidth="1"/>
    <col min="14849" max="14849" width="27.7109375" customWidth="1"/>
    <col min="15105" max="15105" width="27.7109375" customWidth="1"/>
    <col min="15361" max="15361" width="27.7109375" customWidth="1"/>
    <col min="15617" max="15617" width="27.7109375" customWidth="1"/>
    <col min="15873" max="15873" width="27.7109375" customWidth="1"/>
    <col min="16129" max="16129" width="27.7109375" customWidth="1"/>
  </cols>
  <sheetData>
    <row r="1" spans="1:22" ht="38.25" x14ac:dyDescent="0.2">
      <c r="A1" s="8" t="s">
        <v>102</v>
      </c>
      <c r="B1" s="22"/>
      <c r="H1" s="19"/>
    </row>
    <row r="2" spans="1:22" ht="25.5" x14ac:dyDescent="0.2">
      <c r="A2" s="8" t="s">
        <v>120</v>
      </c>
      <c r="B2" s="1"/>
      <c r="F2" s="22"/>
    </row>
    <row r="3" spans="1:22" ht="38.25" x14ac:dyDescent="0.2">
      <c r="A3" s="7" t="s">
        <v>72</v>
      </c>
      <c r="B3" s="1"/>
      <c r="F3" s="1"/>
    </row>
    <row r="4" spans="1:22" x14ac:dyDescent="0.2">
      <c r="A4" s="2"/>
      <c r="B4" s="1"/>
      <c r="F4" s="1"/>
    </row>
    <row r="5" spans="1:22" x14ac:dyDescent="0.2">
      <c r="B5" s="2" t="s">
        <v>104</v>
      </c>
      <c r="C5" s="1" t="s">
        <v>121</v>
      </c>
      <c r="D5" s="1" t="s">
        <v>122</v>
      </c>
      <c r="E5" s="1" t="s">
        <v>123</v>
      </c>
      <c r="F5" s="1" t="s">
        <v>124</v>
      </c>
      <c r="G5" s="1" t="s">
        <v>125</v>
      </c>
      <c r="H5" s="1" t="s">
        <v>126</v>
      </c>
      <c r="I5" s="1" t="s">
        <v>127</v>
      </c>
      <c r="J5" s="1" t="s">
        <v>128</v>
      </c>
      <c r="K5" s="1" t="s">
        <v>129</v>
      </c>
      <c r="L5" s="1" t="s">
        <v>130</v>
      </c>
      <c r="M5" s="1" t="s">
        <v>131</v>
      </c>
      <c r="N5" s="1" t="s">
        <v>132</v>
      </c>
      <c r="O5" s="1" t="s">
        <v>133</v>
      </c>
      <c r="P5" s="1" t="s">
        <v>134</v>
      </c>
      <c r="Q5" s="1" t="s">
        <v>135</v>
      </c>
      <c r="R5" s="1" t="s">
        <v>136</v>
      </c>
      <c r="S5" s="1" t="s">
        <v>137</v>
      </c>
      <c r="T5" s="1" t="s">
        <v>138</v>
      </c>
      <c r="U5" s="1" t="s">
        <v>139</v>
      </c>
      <c r="V5" s="1" t="s">
        <v>83</v>
      </c>
    </row>
    <row r="6" spans="1:22" x14ac:dyDescent="0.2">
      <c r="B6" s="1">
        <v>2005</v>
      </c>
      <c r="C6">
        <v>8</v>
      </c>
      <c r="D6">
        <v>6</v>
      </c>
      <c r="E6">
        <v>4</v>
      </c>
      <c r="F6">
        <v>14</v>
      </c>
      <c r="G6">
        <v>2</v>
      </c>
      <c r="H6">
        <v>2</v>
      </c>
      <c r="I6">
        <v>9</v>
      </c>
      <c r="J6">
        <v>2</v>
      </c>
      <c r="K6">
        <v>23</v>
      </c>
      <c r="L6">
        <v>14</v>
      </c>
      <c r="M6">
        <v>3</v>
      </c>
      <c r="N6">
        <v>1</v>
      </c>
      <c r="O6">
        <v>5</v>
      </c>
      <c r="P6" s="20" t="s">
        <v>119</v>
      </c>
      <c r="Q6">
        <v>4</v>
      </c>
      <c r="R6">
        <v>2</v>
      </c>
      <c r="V6" s="16">
        <f>SUM(C6:T6)</f>
        <v>99</v>
      </c>
    </row>
    <row r="7" spans="1:22" x14ac:dyDescent="0.2">
      <c r="B7" s="1">
        <v>2006</v>
      </c>
      <c r="C7">
        <v>1</v>
      </c>
      <c r="D7">
        <v>5</v>
      </c>
      <c r="E7" s="20" t="s">
        <v>119</v>
      </c>
      <c r="F7">
        <v>15</v>
      </c>
      <c r="G7">
        <v>5</v>
      </c>
      <c r="H7">
        <v>1</v>
      </c>
      <c r="I7">
        <v>37</v>
      </c>
      <c r="K7">
        <v>7</v>
      </c>
      <c r="L7">
        <v>11</v>
      </c>
      <c r="M7">
        <v>4</v>
      </c>
      <c r="N7" s="20" t="s">
        <v>119</v>
      </c>
      <c r="O7">
        <v>4</v>
      </c>
      <c r="P7">
        <v>1</v>
      </c>
      <c r="Q7">
        <v>3</v>
      </c>
      <c r="R7">
        <v>1</v>
      </c>
      <c r="V7" s="16">
        <f>SUM(C7:T7)</f>
        <v>95</v>
      </c>
    </row>
    <row r="8" spans="1:22" x14ac:dyDescent="0.2">
      <c r="B8" s="1">
        <v>2007</v>
      </c>
      <c r="C8">
        <v>2</v>
      </c>
      <c r="D8">
        <v>12</v>
      </c>
      <c r="E8" s="20">
        <v>4</v>
      </c>
      <c r="F8">
        <v>13</v>
      </c>
      <c r="G8">
        <v>6</v>
      </c>
      <c r="H8">
        <v>2</v>
      </c>
      <c r="I8">
        <v>27</v>
      </c>
      <c r="K8">
        <v>14</v>
      </c>
      <c r="L8">
        <v>19</v>
      </c>
      <c r="M8">
        <v>1</v>
      </c>
      <c r="N8" s="20">
        <v>1</v>
      </c>
      <c r="O8">
        <v>3</v>
      </c>
      <c r="P8">
        <v>3</v>
      </c>
      <c r="R8">
        <v>4</v>
      </c>
      <c r="S8">
        <v>2</v>
      </c>
      <c r="T8">
        <v>1</v>
      </c>
      <c r="V8" s="16">
        <f>SUM(C8:U8)</f>
        <v>114</v>
      </c>
    </row>
    <row r="9" spans="1:22" x14ac:dyDescent="0.2">
      <c r="B9" s="1">
        <v>2008</v>
      </c>
      <c r="C9">
        <v>2</v>
      </c>
      <c r="D9">
        <v>13</v>
      </c>
      <c r="E9" s="20">
        <v>1</v>
      </c>
      <c r="F9">
        <v>14</v>
      </c>
      <c r="G9">
        <v>9</v>
      </c>
      <c r="H9">
        <v>1</v>
      </c>
      <c r="I9">
        <v>17</v>
      </c>
      <c r="J9">
        <v>2</v>
      </c>
      <c r="K9">
        <v>11</v>
      </c>
      <c r="L9">
        <v>26</v>
      </c>
      <c r="M9">
        <v>3</v>
      </c>
      <c r="N9" s="20">
        <v>3</v>
      </c>
      <c r="O9">
        <v>6</v>
      </c>
      <c r="P9">
        <v>2</v>
      </c>
      <c r="Q9">
        <v>2</v>
      </c>
      <c r="R9">
        <v>1</v>
      </c>
      <c r="T9">
        <v>2</v>
      </c>
      <c r="V9" s="16">
        <f>SUM(C9:U9)</f>
        <v>115</v>
      </c>
    </row>
    <row r="10" spans="1:22" x14ac:dyDescent="0.2">
      <c r="B10" s="1">
        <v>2009</v>
      </c>
      <c r="C10">
        <v>2</v>
      </c>
      <c r="D10">
        <v>4</v>
      </c>
      <c r="E10" s="21">
        <v>1</v>
      </c>
      <c r="F10">
        <v>17</v>
      </c>
      <c r="G10">
        <v>4</v>
      </c>
      <c r="I10">
        <v>8</v>
      </c>
      <c r="K10">
        <v>12</v>
      </c>
      <c r="L10">
        <v>14</v>
      </c>
      <c r="M10">
        <v>1</v>
      </c>
      <c r="N10" s="21">
        <v>3</v>
      </c>
      <c r="O10">
        <v>2</v>
      </c>
      <c r="P10">
        <v>1</v>
      </c>
      <c r="Q10">
        <v>3</v>
      </c>
      <c r="R10">
        <v>3</v>
      </c>
      <c r="S10">
        <v>2</v>
      </c>
      <c r="T10">
        <v>1</v>
      </c>
      <c r="V10" s="16">
        <f>SUM(C10:U10)</f>
        <v>78</v>
      </c>
    </row>
    <row r="11" spans="1:22" x14ac:dyDescent="0.2">
      <c r="B11" s="22">
        <v>2010</v>
      </c>
      <c r="C11" s="16">
        <v>3</v>
      </c>
      <c r="D11" s="16">
        <v>6</v>
      </c>
      <c r="E11" s="16">
        <v>1</v>
      </c>
      <c r="F11" s="16">
        <v>14</v>
      </c>
      <c r="G11" s="16">
        <v>4</v>
      </c>
      <c r="H11" s="16"/>
      <c r="I11" s="16">
        <v>3</v>
      </c>
      <c r="J11" s="16">
        <v>2</v>
      </c>
      <c r="K11" s="16">
        <v>11</v>
      </c>
      <c r="L11" s="16">
        <v>19</v>
      </c>
      <c r="M11" s="16"/>
      <c r="N11" s="16">
        <v>4</v>
      </c>
      <c r="O11" s="16">
        <v>1</v>
      </c>
      <c r="P11" s="16">
        <v>1</v>
      </c>
      <c r="Q11" s="16">
        <v>3</v>
      </c>
      <c r="R11" s="16">
        <v>1</v>
      </c>
      <c r="S11" s="16">
        <v>1</v>
      </c>
      <c r="T11" s="16">
        <v>3</v>
      </c>
      <c r="U11" s="16">
        <v>2</v>
      </c>
      <c r="V11" s="16">
        <f>SUM(C11:U11)</f>
        <v>79</v>
      </c>
    </row>
    <row r="12" spans="1:22" x14ac:dyDescent="0.2">
      <c r="B12" s="1">
        <v>2011</v>
      </c>
      <c r="V12" s="16">
        <f>1+1+21+24+1+1</f>
        <v>49</v>
      </c>
    </row>
    <row r="13" spans="1:22" x14ac:dyDescent="0.2">
      <c r="B13" s="1">
        <v>2012</v>
      </c>
      <c r="C13">
        <v>2</v>
      </c>
      <c r="D13">
        <v>5</v>
      </c>
      <c r="F13">
        <v>7</v>
      </c>
      <c r="G13">
        <v>2</v>
      </c>
      <c r="H13">
        <v>1</v>
      </c>
      <c r="I13">
        <v>15</v>
      </c>
      <c r="K13">
        <v>14</v>
      </c>
      <c r="L13">
        <v>14</v>
      </c>
      <c r="N13">
        <v>2</v>
      </c>
      <c r="O13">
        <v>3</v>
      </c>
      <c r="P13">
        <v>2</v>
      </c>
      <c r="V13" s="16">
        <f t="shared" ref="V13:V23" si="0">SUM(C13:U13)</f>
        <v>67</v>
      </c>
    </row>
    <row r="14" spans="1:22" x14ac:dyDescent="0.2">
      <c r="B14" s="1">
        <v>2013</v>
      </c>
      <c r="C14">
        <v>1</v>
      </c>
      <c r="D14">
        <v>6</v>
      </c>
      <c r="F14">
        <v>11</v>
      </c>
      <c r="G14">
        <v>2</v>
      </c>
      <c r="H14">
        <v>3</v>
      </c>
      <c r="I14">
        <v>13</v>
      </c>
      <c r="K14">
        <v>22</v>
      </c>
      <c r="L14">
        <v>22</v>
      </c>
      <c r="N14">
        <v>4</v>
      </c>
      <c r="O14">
        <v>6</v>
      </c>
      <c r="P14">
        <v>1</v>
      </c>
      <c r="Q14">
        <v>2</v>
      </c>
      <c r="S14">
        <v>2</v>
      </c>
      <c r="T14">
        <v>4</v>
      </c>
      <c r="U14">
        <v>1</v>
      </c>
      <c r="V14" s="16">
        <f t="shared" si="0"/>
        <v>100</v>
      </c>
    </row>
    <row r="15" spans="1:22" x14ac:dyDescent="0.2">
      <c r="B15" s="1">
        <v>2014</v>
      </c>
      <c r="D15">
        <v>4</v>
      </c>
      <c r="F15">
        <v>6</v>
      </c>
      <c r="G15">
        <v>3</v>
      </c>
      <c r="H15">
        <v>3</v>
      </c>
      <c r="I15">
        <v>8</v>
      </c>
      <c r="K15">
        <v>18</v>
      </c>
      <c r="L15">
        <v>18</v>
      </c>
      <c r="M15">
        <v>3</v>
      </c>
      <c r="N15">
        <v>12</v>
      </c>
      <c r="O15">
        <v>10</v>
      </c>
      <c r="Q15">
        <v>8</v>
      </c>
      <c r="R15">
        <v>2</v>
      </c>
      <c r="S15">
        <v>1</v>
      </c>
      <c r="T15">
        <v>2</v>
      </c>
      <c r="U15">
        <v>1</v>
      </c>
      <c r="V15" s="16">
        <f t="shared" si="0"/>
        <v>99</v>
      </c>
    </row>
    <row r="16" spans="1:22" x14ac:dyDescent="0.2">
      <c r="B16" s="1">
        <v>2015</v>
      </c>
      <c r="C16">
        <v>4</v>
      </c>
      <c r="D16">
        <v>4</v>
      </c>
      <c r="E16">
        <v>1</v>
      </c>
      <c r="F16">
        <v>7</v>
      </c>
      <c r="G16">
        <v>1</v>
      </c>
      <c r="H16">
        <v>3</v>
      </c>
      <c r="I16">
        <v>12</v>
      </c>
      <c r="J16">
        <v>5</v>
      </c>
      <c r="K16">
        <v>10</v>
      </c>
      <c r="L16">
        <v>23</v>
      </c>
      <c r="M16">
        <v>1</v>
      </c>
      <c r="N16">
        <v>7</v>
      </c>
      <c r="O16">
        <v>4</v>
      </c>
      <c r="Q16">
        <v>4</v>
      </c>
      <c r="R16">
        <v>3</v>
      </c>
      <c r="S16">
        <v>1</v>
      </c>
      <c r="T16">
        <v>4</v>
      </c>
      <c r="U16">
        <v>2</v>
      </c>
      <c r="V16" s="16">
        <f t="shared" si="0"/>
        <v>96</v>
      </c>
    </row>
    <row r="17" spans="2:22" x14ac:dyDescent="0.2">
      <c r="B17" s="1">
        <v>2016</v>
      </c>
      <c r="C17">
        <v>4</v>
      </c>
      <c r="D17">
        <v>5</v>
      </c>
      <c r="F17">
        <v>7</v>
      </c>
      <c r="G17">
        <v>5</v>
      </c>
      <c r="H17">
        <v>1</v>
      </c>
      <c r="I17">
        <v>15</v>
      </c>
      <c r="J17">
        <v>2</v>
      </c>
      <c r="K17">
        <v>17</v>
      </c>
      <c r="L17">
        <v>24</v>
      </c>
      <c r="M17">
        <v>1</v>
      </c>
      <c r="N17">
        <v>6</v>
      </c>
      <c r="O17">
        <v>6</v>
      </c>
      <c r="P17">
        <v>2</v>
      </c>
      <c r="Q17">
        <v>6</v>
      </c>
      <c r="R17">
        <v>1</v>
      </c>
      <c r="S17">
        <v>1</v>
      </c>
      <c r="T17">
        <v>1</v>
      </c>
      <c r="V17" s="16">
        <f t="shared" si="0"/>
        <v>104</v>
      </c>
    </row>
    <row r="18" spans="2:22" x14ac:dyDescent="0.2">
      <c r="B18" s="1">
        <v>2017</v>
      </c>
      <c r="D18">
        <v>11</v>
      </c>
      <c r="E18">
        <v>1</v>
      </c>
      <c r="F18">
        <v>4</v>
      </c>
      <c r="G18">
        <v>3</v>
      </c>
      <c r="H18">
        <v>1</v>
      </c>
      <c r="I18">
        <v>15</v>
      </c>
      <c r="J18">
        <v>4</v>
      </c>
      <c r="K18">
        <v>9</v>
      </c>
      <c r="L18">
        <v>17</v>
      </c>
      <c r="M18">
        <v>4</v>
      </c>
      <c r="N18">
        <v>9</v>
      </c>
      <c r="O18">
        <v>2</v>
      </c>
      <c r="P18">
        <v>1</v>
      </c>
      <c r="Q18">
        <v>1</v>
      </c>
      <c r="R18">
        <v>9</v>
      </c>
      <c r="S18">
        <v>2</v>
      </c>
      <c r="T18">
        <v>3</v>
      </c>
      <c r="U18">
        <v>1</v>
      </c>
      <c r="V18" s="16">
        <f t="shared" si="0"/>
        <v>97</v>
      </c>
    </row>
    <row r="20" spans="2:22" x14ac:dyDescent="0.2">
      <c r="B20" s="1">
        <v>2019</v>
      </c>
      <c r="D20">
        <v>3</v>
      </c>
      <c r="E20">
        <v>1</v>
      </c>
      <c r="F20">
        <v>5</v>
      </c>
      <c r="G20">
        <v>3</v>
      </c>
      <c r="H20">
        <v>2</v>
      </c>
      <c r="I20">
        <v>19</v>
      </c>
      <c r="J20">
        <v>2</v>
      </c>
      <c r="K20">
        <v>9</v>
      </c>
      <c r="L20">
        <v>18</v>
      </c>
      <c r="M20">
        <v>1</v>
      </c>
      <c r="N20">
        <v>1</v>
      </c>
      <c r="O20">
        <v>4</v>
      </c>
      <c r="Q20">
        <v>1</v>
      </c>
      <c r="R20">
        <v>3</v>
      </c>
      <c r="V20" s="16">
        <f t="shared" si="0"/>
        <v>72</v>
      </c>
    </row>
    <row r="21" spans="2:22" x14ac:dyDescent="0.2">
      <c r="B21" s="1">
        <v>2020</v>
      </c>
      <c r="D21">
        <v>4</v>
      </c>
      <c r="E21">
        <v>1</v>
      </c>
      <c r="F21">
        <v>5</v>
      </c>
      <c r="G21">
        <v>4</v>
      </c>
      <c r="I21">
        <v>20</v>
      </c>
      <c r="K21">
        <v>9</v>
      </c>
      <c r="L21">
        <v>17</v>
      </c>
      <c r="M21">
        <v>1</v>
      </c>
      <c r="N21">
        <v>5</v>
      </c>
      <c r="O21">
        <v>5</v>
      </c>
      <c r="Q21">
        <v>5</v>
      </c>
      <c r="R21">
        <v>1</v>
      </c>
      <c r="V21" s="16">
        <f t="shared" si="0"/>
        <v>77</v>
      </c>
    </row>
    <row r="22" spans="2:22" x14ac:dyDescent="0.2">
      <c r="B22" s="1">
        <v>2021</v>
      </c>
      <c r="C22">
        <v>1</v>
      </c>
      <c r="D22">
        <v>4</v>
      </c>
      <c r="F22">
        <v>6</v>
      </c>
      <c r="H22">
        <v>2</v>
      </c>
      <c r="I22">
        <v>22</v>
      </c>
      <c r="K22">
        <v>9</v>
      </c>
      <c r="L22">
        <v>13</v>
      </c>
      <c r="M22">
        <v>4</v>
      </c>
      <c r="N22">
        <v>4</v>
      </c>
      <c r="O22">
        <v>4</v>
      </c>
      <c r="Q22">
        <v>1</v>
      </c>
      <c r="R22">
        <v>2</v>
      </c>
      <c r="S22">
        <v>2</v>
      </c>
      <c r="T22">
        <v>2</v>
      </c>
      <c r="V22" s="16">
        <f t="shared" si="0"/>
        <v>76</v>
      </c>
    </row>
    <row r="23" spans="2:22" x14ac:dyDescent="0.2">
      <c r="B23" s="1">
        <v>2022</v>
      </c>
      <c r="C23">
        <v>2</v>
      </c>
      <c r="D23">
        <v>8</v>
      </c>
      <c r="E23">
        <v>3</v>
      </c>
      <c r="F23">
        <v>4</v>
      </c>
      <c r="G23">
        <v>4</v>
      </c>
      <c r="I23">
        <v>21</v>
      </c>
      <c r="K23">
        <v>18</v>
      </c>
      <c r="L23">
        <v>23</v>
      </c>
      <c r="M23">
        <v>4</v>
      </c>
      <c r="N23">
        <v>7</v>
      </c>
      <c r="O23">
        <v>3</v>
      </c>
      <c r="Q23">
        <v>3</v>
      </c>
      <c r="S23">
        <v>1</v>
      </c>
      <c r="T23">
        <v>2</v>
      </c>
      <c r="V23" s="16">
        <f t="shared" si="0"/>
        <v>103</v>
      </c>
    </row>
  </sheetData>
  <pageMargins left="0.75" right="0.75" top="1" bottom="1" header="0" footer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pane xSplit="2" ySplit="5" topLeftCell="C6" activePane="bottomRight" state="frozen"/>
      <selection pane="topRight" activeCell="V16" sqref="V16"/>
      <selection pane="bottomLeft" activeCell="V16" sqref="V16"/>
      <selection pane="bottomRight" activeCell="N26" sqref="N26"/>
    </sheetView>
  </sheetViews>
  <sheetFormatPr baseColWidth="10" defaultColWidth="11.42578125" defaultRowHeight="12.75" x14ac:dyDescent="0.2"/>
  <cols>
    <col min="1" max="1" width="25.5703125" customWidth="1"/>
    <col min="257" max="257" width="25.5703125" customWidth="1"/>
    <col min="513" max="513" width="25.5703125" customWidth="1"/>
    <col min="769" max="769" width="25.5703125" customWidth="1"/>
    <col min="1025" max="1025" width="25.5703125" customWidth="1"/>
    <col min="1281" max="1281" width="25.5703125" customWidth="1"/>
    <col min="1537" max="1537" width="25.5703125" customWidth="1"/>
    <col min="1793" max="1793" width="25.5703125" customWidth="1"/>
    <col min="2049" max="2049" width="25.5703125" customWidth="1"/>
    <col min="2305" max="2305" width="25.5703125" customWidth="1"/>
    <col min="2561" max="2561" width="25.5703125" customWidth="1"/>
    <col min="2817" max="2817" width="25.5703125" customWidth="1"/>
    <col min="3073" max="3073" width="25.5703125" customWidth="1"/>
    <col min="3329" max="3329" width="25.5703125" customWidth="1"/>
    <col min="3585" max="3585" width="25.5703125" customWidth="1"/>
    <col min="3841" max="3841" width="25.5703125" customWidth="1"/>
    <col min="4097" max="4097" width="25.5703125" customWidth="1"/>
    <col min="4353" max="4353" width="25.5703125" customWidth="1"/>
    <col min="4609" max="4609" width="25.5703125" customWidth="1"/>
    <col min="4865" max="4865" width="25.5703125" customWidth="1"/>
    <col min="5121" max="5121" width="25.5703125" customWidth="1"/>
    <col min="5377" max="5377" width="25.5703125" customWidth="1"/>
    <col min="5633" max="5633" width="25.5703125" customWidth="1"/>
    <col min="5889" max="5889" width="25.5703125" customWidth="1"/>
    <col min="6145" max="6145" width="25.5703125" customWidth="1"/>
    <col min="6401" max="6401" width="25.5703125" customWidth="1"/>
    <col min="6657" max="6657" width="25.5703125" customWidth="1"/>
    <col min="6913" max="6913" width="25.5703125" customWidth="1"/>
    <col min="7169" max="7169" width="25.5703125" customWidth="1"/>
    <col min="7425" max="7425" width="25.5703125" customWidth="1"/>
    <col min="7681" max="7681" width="25.5703125" customWidth="1"/>
    <col min="7937" max="7937" width="25.5703125" customWidth="1"/>
    <col min="8193" max="8193" width="25.5703125" customWidth="1"/>
    <col min="8449" max="8449" width="25.5703125" customWidth="1"/>
    <col min="8705" max="8705" width="25.5703125" customWidth="1"/>
    <col min="8961" max="8961" width="25.5703125" customWidth="1"/>
    <col min="9217" max="9217" width="25.5703125" customWidth="1"/>
    <col min="9473" max="9473" width="25.5703125" customWidth="1"/>
    <col min="9729" max="9729" width="25.5703125" customWidth="1"/>
    <col min="9985" max="9985" width="25.5703125" customWidth="1"/>
    <col min="10241" max="10241" width="25.5703125" customWidth="1"/>
    <col min="10497" max="10497" width="25.5703125" customWidth="1"/>
    <col min="10753" max="10753" width="25.5703125" customWidth="1"/>
    <col min="11009" max="11009" width="25.5703125" customWidth="1"/>
    <col min="11265" max="11265" width="25.5703125" customWidth="1"/>
    <col min="11521" max="11521" width="25.5703125" customWidth="1"/>
    <col min="11777" max="11777" width="25.5703125" customWidth="1"/>
    <col min="12033" max="12033" width="25.5703125" customWidth="1"/>
    <col min="12289" max="12289" width="25.5703125" customWidth="1"/>
    <col min="12545" max="12545" width="25.5703125" customWidth="1"/>
    <col min="12801" max="12801" width="25.5703125" customWidth="1"/>
    <col min="13057" max="13057" width="25.5703125" customWidth="1"/>
    <col min="13313" max="13313" width="25.5703125" customWidth="1"/>
    <col min="13569" max="13569" width="25.5703125" customWidth="1"/>
    <col min="13825" max="13825" width="25.5703125" customWidth="1"/>
    <col min="14081" max="14081" width="25.5703125" customWidth="1"/>
    <col min="14337" max="14337" width="25.5703125" customWidth="1"/>
    <col min="14593" max="14593" width="25.5703125" customWidth="1"/>
    <col min="14849" max="14849" width="25.5703125" customWidth="1"/>
    <col min="15105" max="15105" width="25.5703125" customWidth="1"/>
    <col min="15361" max="15361" width="25.5703125" customWidth="1"/>
    <col min="15617" max="15617" width="25.5703125" customWidth="1"/>
    <col min="15873" max="15873" width="25.5703125" customWidth="1"/>
    <col min="16129" max="16129" width="25.5703125" customWidth="1"/>
  </cols>
  <sheetData>
    <row r="1" spans="1:14" ht="38.25" x14ac:dyDescent="0.2">
      <c r="A1" s="8" t="s">
        <v>102</v>
      </c>
      <c r="B1" s="22"/>
      <c r="H1" s="19"/>
    </row>
    <row r="2" spans="1:14" ht="25.5" x14ac:dyDescent="0.2">
      <c r="A2" s="6" t="s">
        <v>140</v>
      </c>
      <c r="B2" s="1"/>
      <c r="F2" s="22"/>
    </row>
    <row r="3" spans="1:14" ht="38.25" x14ac:dyDescent="0.2">
      <c r="A3" s="7" t="s">
        <v>72</v>
      </c>
      <c r="B3" s="1"/>
      <c r="F3" s="1"/>
    </row>
    <row r="4" spans="1:14" x14ac:dyDescent="0.2">
      <c r="A4" s="2"/>
      <c r="B4" s="1"/>
      <c r="F4" s="1"/>
    </row>
    <row r="5" spans="1:14" x14ac:dyDescent="0.2">
      <c r="C5" s="1" t="s">
        <v>141</v>
      </c>
      <c r="D5" s="1" t="s">
        <v>142</v>
      </c>
      <c r="E5" s="1" t="s">
        <v>143</v>
      </c>
      <c r="F5" s="1" t="s">
        <v>144</v>
      </c>
      <c r="G5" s="1" t="s">
        <v>145</v>
      </c>
      <c r="H5" s="1" t="s">
        <v>146</v>
      </c>
      <c r="I5" s="1" t="s">
        <v>147</v>
      </c>
      <c r="J5" s="1" t="s">
        <v>148</v>
      </c>
      <c r="K5" s="1" t="s">
        <v>149</v>
      </c>
      <c r="L5" s="1" t="s">
        <v>150</v>
      </c>
      <c r="M5" s="1" t="s">
        <v>151</v>
      </c>
      <c r="N5" s="1" t="s">
        <v>83</v>
      </c>
    </row>
    <row r="6" spans="1:14" x14ac:dyDescent="0.2">
      <c r="B6" s="1">
        <v>2005</v>
      </c>
      <c r="C6">
        <v>2</v>
      </c>
      <c r="D6">
        <v>58</v>
      </c>
      <c r="E6">
        <v>7</v>
      </c>
      <c r="F6">
        <v>3</v>
      </c>
      <c r="G6">
        <v>29</v>
      </c>
      <c r="H6">
        <v>13</v>
      </c>
      <c r="I6">
        <v>9</v>
      </c>
      <c r="J6">
        <v>16</v>
      </c>
      <c r="K6">
        <v>22</v>
      </c>
      <c r="L6">
        <v>12</v>
      </c>
      <c r="M6">
        <v>1</v>
      </c>
      <c r="N6" s="16">
        <f t="shared" ref="N6:N23" si="0">SUM(C6:M6)</f>
        <v>172</v>
      </c>
    </row>
    <row r="7" spans="1:14" x14ac:dyDescent="0.2">
      <c r="B7" s="1">
        <v>2006</v>
      </c>
      <c r="C7">
        <v>4</v>
      </c>
      <c r="D7">
        <v>60</v>
      </c>
      <c r="E7">
        <v>11</v>
      </c>
      <c r="F7">
        <v>4</v>
      </c>
      <c r="G7">
        <v>21</v>
      </c>
      <c r="H7">
        <v>9</v>
      </c>
      <c r="I7">
        <v>3</v>
      </c>
      <c r="J7">
        <v>17</v>
      </c>
      <c r="K7">
        <v>22</v>
      </c>
      <c r="L7">
        <v>10</v>
      </c>
      <c r="M7" t="s">
        <v>119</v>
      </c>
      <c r="N7" s="16">
        <f t="shared" si="0"/>
        <v>161</v>
      </c>
    </row>
    <row r="8" spans="1:14" x14ac:dyDescent="0.2">
      <c r="B8" s="1">
        <v>2007</v>
      </c>
      <c r="D8">
        <v>81</v>
      </c>
      <c r="E8">
        <v>14</v>
      </c>
      <c r="F8">
        <v>4</v>
      </c>
      <c r="G8">
        <v>22</v>
      </c>
      <c r="H8">
        <v>20</v>
      </c>
      <c r="I8">
        <v>8</v>
      </c>
      <c r="J8">
        <v>22</v>
      </c>
      <c r="K8">
        <v>37</v>
      </c>
      <c r="L8">
        <v>5</v>
      </c>
      <c r="N8" s="16">
        <f t="shared" si="0"/>
        <v>213</v>
      </c>
    </row>
    <row r="9" spans="1:14" x14ac:dyDescent="0.2">
      <c r="B9" s="1">
        <v>2008</v>
      </c>
      <c r="C9">
        <v>3</v>
      </c>
      <c r="D9">
        <v>97</v>
      </c>
      <c r="E9">
        <v>9</v>
      </c>
      <c r="F9">
        <v>8</v>
      </c>
      <c r="G9">
        <v>42</v>
      </c>
      <c r="H9">
        <v>33</v>
      </c>
      <c r="I9">
        <v>7</v>
      </c>
      <c r="J9">
        <v>21</v>
      </c>
      <c r="K9">
        <v>42</v>
      </c>
      <c r="L9">
        <v>7</v>
      </c>
      <c r="N9" s="16">
        <f t="shared" si="0"/>
        <v>269</v>
      </c>
    </row>
    <row r="10" spans="1:14" x14ac:dyDescent="0.2">
      <c r="B10" s="22">
        <v>2009</v>
      </c>
      <c r="C10" s="16">
        <v>1</v>
      </c>
      <c r="D10" s="16">
        <v>186</v>
      </c>
      <c r="E10" s="16">
        <v>8</v>
      </c>
      <c r="F10" s="16">
        <v>5</v>
      </c>
      <c r="G10" s="16">
        <v>44</v>
      </c>
      <c r="H10" s="16">
        <v>35</v>
      </c>
      <c r="I10" s="16">
        <v>8</v>
      </c>
      <c r="J10" s="16">
        <v>26</v>
      </c>
      <c r="K10" s="16">
        <v>33</v>
      </c>
      <c r="L10" s="16">
        <v>12</v>
      </c>
      <c r="M10" s="16"/>
      <c r="N10" s="16">
        <f t="shared" si="0"/>
        <v>358</v>
      </c>
    </row>
    <row r="11" spans="1:14" x14ac:dyDescent="0.2">
      <c r="B11" s="1">
        <v>2010</v>
      </c>
      <c r="C11" s="16">
        <v>5</v>
      </c>
      <c r="D11" s="16">
        <v>153</v>
      </c>
      <c r="E11" s="16">
        <v>8</v>
      </c>
      <c r="F11" s="16">
        <v>5</v>
      </c>
      <c r="G11" s="16">
        <v>44</v>
      </c>
      <c r="H11" s="16">
        <v>47</v>
      </c>
      <c r="I11" s="16">
        <v>16</v>
      </c>
      <c r="J11" s="16">
        <v>26</v>
      </c>
      <c r="K11" s="16">
        <v>44</v>
      </c>
      <c r="L11" s="16">
        <v>15</v>
      </c>
      <c r="M11" s="16"/>
      <c r="N11" s="16">
        <f t="shared" si="0"/>
        <v>363</v>
      </c>
    </row>
    <row r="12" spans="1:14" x14ac:dyDescent="0.2">
      <c r="B12" s="1">
        <v>2011</v>
      </c>
      <c r="N12" s="16">
        <f>49+16+7+23+11+35+53+6+12+10+12</f>
        <v>234</v>
      </c>
    </row>
    <row r="13" spans="1:14" x14ac:dyDescent="0.2">
      <c r="B13" s="1">
        <v>2012</v>
      </c>
      <c r="C13">
        <v>2</v>
      </c>
      <c r="D13">
        <v>229</v>
      </c>
      <c r="E13">
        <v>23</v>
      </c>
      <c r="F13">
        <v>8</v>
      </c>
      <c r="G13">
        <v>43</v>
      </c>
      <c r="H13">
        <v>64</v>
      </c>
      <c r="I13">
        <v>14</v>
      </c>
      <c r="J13">
        <v>34</v>
      </c>
      <c r="K13">
        <v>26</v>
      </c>
      <c r="L13">
        <v>7</v>
      </c>
      <c r="M13">
        <v>1</v>
      </c>
      <c r="N13" s="16">
        <f t="shared" si="0"/>
        <v>451</v>
      </c>
    </row>
    <row r="14" spans="1:14" x14ac:dyDescent="0.2">
      <c r="B14" s="1">
        <v>2013</v>
      </c>
      <c r="C14">
        <v>9</v>
      </c>
      <c r="D14">
        <v>195</v>
      </c>
      <c r="E14">
        <v>17</v>
      </c>
      <c r="F14">
        <v>9</v>
      </c>
      <c r="G14">
        <v>55</v>
      </c>
      <c r="H14">
        <v>74</v>
      </c>
      <c r="I14">
        <v>17</v>
      </c>
      <c r="J14">
        <v>29</v>
      </c>
      <c r="K14">
        <v>34</v>
      </c>
      <c r="L14">
        <v>28</v>
      </c>
      <c r="N14" s="16">
        <f t="shared" si="0"/>
        <v>467</v>
      </c>
    </row>
    <row r="15" spans="1:14" x14ac:dyDescent="0.2">
      <c r="B15" s="1">
        <v>2014</v>
      </c>
      <c r="C15">
        <v>5</v>
      </c>
      <c r="D15">
        <v>164</v>
      </c>
      <c r="E15">
        <v>18</v>
      </c>
      <c r="F15">
        <v>14</v>
      </c>
      <c r="G15">
        <v>69</v>
      </c>
      <c r="H15">
        <v>103</v>
      </c>
      <c r="I15">
        <v>19</v>
      </c>
      <c r="J15">
        <v>33</v>
      </c>
      <c r="K15">
        <v>49</v>
      </c>
      <c r="L15">
        <v>22</v>
      </c>
      <c r="M15">
        <v>1</v>
      </c>
      <c r="N15" s="16">
        <f t="shared" si="0"/>
        <v>497</v>
      </c>
    </row>
    <row r="16" spans="1:14" x14ac:dyDescent="0.2">
      <c r="B16" s="1">
        <v>2015</v>
      </c>
      <c r="C16">
        <v>7</v>
      </c>
      <c r="D16">
        <v>131</v>
      </c>
      <c r="E16">
        <v>19</v>
      </c>
      <c r="F16">
        <v>18</v>
      </c>
      <c r="G16">
        <v>43</v>
      </c>
      <c r="H16">
        <v>59</v>
      </c>
      <c r="I16">
        <v>8</v>
      </c>
      <c r="J16">
        <v>38</v>
      </c>
      <c r="K16">
        <v>62</v>
      </c>
      <c r="L16">
        <v>7</v>
      </c>
      <c r="N16" s="16">
        <f t="shared" si="0"/>
        <v>392</v>
      </c>
    </row>
    <row r="17" spans="2:14" x14ac:dyDescent="0.2">
      <c r="B17" s="1">
        <v>2016</v>
      </c>
      <c r="C17">
        <v>6</v>
      </c>
      <c r="D17">
        <v>129</v>
      </c>
      <c r="E17">
        <v>12</v>
      </c>
      <c r="F17" s="23">
        <v>10</v>
      </c>
      <c r="G17">
        <v>41</v>
      </c>
      <c r="H17">
        <v>45</v>
      </c>
      <c r="I17">
        <v>12</v>
      </c>
      <c r="J17">
        <v>42</v>
      </c>
      <c r="K17">
        <v>40</v>
      </c>
      <c r="L17">
        <v>6</v>
      </c>
      <c r="M17">
        <v>2</v>
      </c>
      <c r="N17" s="16">
        <f t="shared" si="0"/>
        <v>345</v>
      </c>
    </row>
    <row r="18" spans="2:14" x14ac:dyDescent="0.2">
      <c r="B18" s="1">
        <v>2017</v>
      </c>
      <c r="C18">
        <v>1</v>
      </c>
      <c r="D18">
        <v>134</v>
      </c>
      <c r="E18">
        <v>8</v>
      </c>
      <c r="F18">
        <v>11</v>
      </c>
      <c r="G18">
        <v>45</v>
      </c>
      <c r="H18">
        <v>59</v>
      </c>
      <c r="I18">
        <v>9</v>
      </c>
      <c r="J18">
        <v>27</v>
      </c>
      <c r="K18">
        <v>55</v>
      </c>
      <c r="L18" s="16">
        <v>7</v>
      </c>
      <c r="N18" s="16">
        <f t="shared" si="0"/>
        <v>356</v>
      </c>
    </row>
    <row r="20" spans="2:14" x14ac:dyDescent="0.2">
      <c r="B20" s="1">
        <v>2019</v>
      </c>
      <c r="C20">
        <v>2</v>
      </c>
      <c r="D20">
        <v>128</v>
      </c>
      <c r="E20">
        <v>9</v>
      </c>
      <c r="F20">
        <v>13</v>
      </c>
      <c r="G20">
        <v>35</v>
      </c>
      <c r="H20">
        <v>31</v>
      </c>
      <c r="I20">
        <v>9</v>
      </c>
      <c r="J20">
        <v>24</v>
      </c>
      <c r="K20">
        <v>22</v>
      </c>
      <c r="L20">
        <v>12</v>
      </c>
      <c r="M20">
        <v>1</v>
      </c>
      <c r="N20" s="16">
        <f t="shared" si="0"/>
        <v>286</v>
      </c>
    </row>
    <row r="21" spans="2:14" x14ac:dyDescent="0.2">
      <c r="B21" s="1">
        <v>2020</v>
      </c>
      <c r="C21">
        <v>2</v>
      </c>
      <c r="D21">
        <v>132</v>
      </c>
      <c r="E21">
        <v>4</v>
      </c>
      <c r="F21">
        <v>8</v>
      </c>
      <c r="G21">
        <v>23</v>
      </c>
      <c r="H21">
        <v>45</v>
      </c>
      <c r="I21">
        <v>15</v>
      </c>
      <c r="J21">
        <v>23</v>
      </c>
      <c r="K21">
        <v>36</v>
      </c>
      <c r="L21">
        <v>6</v>
      </c>
      <c r="M21">
        <v>2</v>
      </c>
      <c r="N21" s="16">
        <f t="shared" si="0"/>
        <v>296</v>
      </c>
    </row>
    <row r="22" spans="2:14" x14ac:dyDescent="0.2">
      <c r="B22" s="1">
        <v>2021</v>
      </c>
      <c r="C22">
        <v>1</v>
      </c>
      <c r="D22">
        <v>141</v>
      </c>
      <c r="E22">
        <v>8</v>
      </c>
      <c r="F22">
        <v>14</v>
      </c>
      <c r="G22">
        <v>24</v>
      </c>
      <c r="H22">
        <v>37</v>
      </c>
      <c r="I22">
        <v>13</v>
      </c>
      <c r="J22">
        <v>19</v>
      </c>
      <c r="K22">
        <v>36</v>
      </c>
      <c r="L22">
        <v>9</v>
      </c>
      <c r="M22">
        <v>2</v>
      </c>
      <c r="N22" s="16">
        <f t="shared" si="0"/>
        <v>304</v>
      </c>
    </row>
    <row r="23" spans="2:14" x14ac:dyDescent="0.2">
      <c r="B23" s="1">
        <v>2022</v>
      </c>
      <c r="D23">
        <v>84</v>
      </c>
      <c r="E23">
        <v>6</v>
      </c>
      <c r="F23">
        <v>5</v>
      </c>
      <c r="G23">
        <v>35</v>
      </c>
      <c r="H23">
        <v>28</v>
      </c>
      <c r="I23">
        <v>8</v>
      </c>
      <c r="J23">
        <v>11</v>
      </c>
      <c r="K23">
        <v>74</v>
      </c>
      <c r="L23">
        <v>4</v>
      </c>
      <c r="M23">
        <v>1</v>
      </c>
      <c r="N23" s="16">
        <f t="shared" si="0"/>
        <v>256</v>
      </c>
    </row>
  </sheetData>
  <pageMargins left="0.75" right="0.75" top="1" bottom="1" header="0" footer="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workbookViewId="0">
      <pane xSplit="2" ySplit="5" topLeftCell="AC6" activePane="bottomRight" state="frozen"/>
      <selection pane="topRight" activeCell="V16" sqref="V16"/>
      <selection pane="bottomLeft" activeCell="V16" sqref="V16"/>
      <selection pane="bottomRight" activeCell="B25" sqref="B25"/>
    </sheetView>
  </sheetViews>
  <sheetFormatPr baseColWidth="10" defaultColWidth="11.42578125" defaultRowHeight="12.75" x14ac:dyDescent="0.2"/>
  <cols>
    <col min="1" max="1" width="27.5703125" customWidth="1"/>
    <col min="258" max="258" width="27.5703125" customWidth="1"/>
    <col min="514" max="514" width="27.5703125" customWidth="1"/>
    <col min="770" max="770" width="27.5703125" customWidth="1"/>
    <col min="1026" max="1026" width="27.5703125" customWidth="1"/>
    <col min="1282" max="1282" width="27.5703125" customWidth="1"/>
    <col min="1538" max="1538" width="27.5703125" customWidth="1"/>
    <col min="1794" max="1794" width="27.5703125" customWidth="1"/>
    <col min="2050" max="2050" width="27.5703125" customWidth="1"/>
    <col min="2306" max="2306" width="27.5703125" customWidth="1"/>
    <col min="2562" max="2562" width="27.5703125" customWidth="1"/>
    <col min="2818" max="2818" width="27.5703125" customWidth="1"/>
    <col min="3074" max="3074" width="27.5703125" customWidth="1"/>
    <col min="3330" max="3330" width="27.5703125" customWidth="1"/>
    <col min="3586" max="3586" width="27.5703125" customWidth="1"/>
    <col min="3842" max="3842" width="27.5703125" customWidth="1"/>
    <col min="4098" max="4098" width="27.5703125" customWidth="1"/>
    <col min="4354" max="4354" width="27.5703125" customWidth="1"/>
    <col min="4610" max="4610" width="27.5703125" customWidth="1"/>
    <col min="4866" max="4866" width="27.5703125" customWidth="1"/>
    <col min="5122" max="5122" width="27.5703125" customWidth="1"/>
    <col min="5378" max="5378" width="27.5703125" customWidth="1"/>
    <col min="5634" max="5634" width="27.5703125" customWidth="1"/>
    <col min="5890" max="5890" width="27.5703125" customWidth="1"/>
    <col min="6146" max="6146" width="27.5703125" customWidth="1"/>
    <col min="6402" max="6402" width="27.5703125" customWidth="1"/>
    <col min="6658" max="6658" width="27.5703125" customWidth="1"/>
    <col min="6914" max="6914" width="27.5703125" customWidth="1"/>
    <col min="7170" max="7170" width="27.5703125" customWidth="1"/>
    <col min="7426" max="7426" width="27.5703125" customWidth="1"/>
    <col min="7682" max="7682" width="27.5703125" customWidth="1"/>
    <col min="7938" max="7938" width="27.5703125" customWidth="1"/>
    <col min="8194" max="8194" width="27.5703125" customWidth="1"/>
    <col min="8450" max="8450" width="27.5703125" customWidth="1"/>
    <col min="8706" max="8706" width="27.5703125" customWidth="1"/>
    <col min="8962" max="8962" width="27.5703125" customWidth="1"/>
    <col min="9218" max="9218" width="27.5703125" customWidth="1"/>
    <col min="9474" max="9474" width="27.5703125" customWidth="1"/>
    <col min="9730" max="9730" width="27.5703125" customWidth="1"/>
    <col min="9986" max="9986" width="27.5703125" customWidth="1"/>
    <col min="10242" max="10242" width="27.5703125" customWidth="1"/>
    <col min="10498" max="10498" width="27.5703125" customWidth="1"/>
    <col min="10754" max="10754" width="27.5703125" customWidth="1"/>
    <col min="11010" max="11010" width="27.5703125" customWidth="1"/>
    <col min="11266" max="11266" width="27.5703125" customWidth="1"/>
    <col min="11522" max="11522" width="27.5703125" customWidth="1"/>
    <col min="11778" max="11778" width="27.5703125" customWidth="1"/>
    <col min="12034" max="12034" width="27.5703125" customWidth="1"/>
    <col min="12290" max="12290" width="27.5703125" customWidth="1"/>
    <col min="12546" max="12546" width="27.5703125" customWidth="1"/>
    <col min="12802" max="12802" width="27.5703125" customWidth="1"/>
    <col min="13058" max="13058" width="27.5703125" customWidth="1"/>
    <col min="13314" max="13314" width="27.5703125" customWidth="1"/>
    <col min="13570" max="13570" width="27.5703125" customWidth="1"/>
    <col min="13826" max="13826" width="27.5703125" customWidth="1"/>
    <col min="14082" max="14082" width="27.5703125" customWidth="1"/>
    <col min="14338" max="14338" width="27.5703125" customWidth="1"/>
    <col min="14594" max="14594" width="27.5703125" customWidth="1"/>
    <col min="14850" max="14850" width="27.5703125" customWidth="1"/>
    <col min="15106" max="15106" width="27.5703125" customWidth="1"/>
    <col min="15362" max="15362" width="27.5703125" customWidth="1"/>
    <col min="15618" max="15618" width="27.5703125" customWidth="1"/>
    <col min="15874" max="15874" width="27.5703125" customWidth="1"/>
    <col min="16130" max="16130" width="27.5703125" customWidth="1"/>
  </cols>
  <sheetData>
    <row r="1" spans="1:46" ht="38.25" x14ac:dyDescent="0.2">
      <c r="A1" s="6" t="s">
        <v>102</v>
      </c>
      <c r="I1" s="19"/>
    </row>
    <row r="2" spans="1:46" ht="38.25" x14ac:dyDescent="0.2">
      <c r="A2" s="6" t="s">
        <v>152</v>
      </c>
      <c r="F2" s="1"/>
    </row>
    <row r="3" spans="1:46" ht="38.25" x14ac:dyDescent="0.2">
      <c r="A3" s="7" t="s">
        <v>72</v>
      </c>
      <c r="F3" s="1"/>
    </row>
    <row r="4" spans="1:46" x14ac:dyDescent="0.2">
      <c r="B4" s="1"/>
      <c r="F4" s="1"/>
    </row>
    <row r="5" spans="1:46" x14ac:dyDescent="0.2">
      <c r="C5" s="1" t="s">
        <v>125</v>
      </c>
      <c r="D5" s="1" t="s">
        <v>153</v>
      </c>
      <c r="E5" s="1" t="s">
        <v>154</v>
      </c>
      <c r="F5" s="1" t="s">
        <v>155</v>
      </c>
      <c r="G5" s="1" t="s">
        <v>156</v>
      </c>
      <c r="H5" s="1" t="s">
        <v>157</v>
      </c>
      <c r="I5" s="1" t="s">
        <v>158</v>
      </c>
      <c r="J5" s="1" t="s">
        <v>159</v>
      </c>
      <c r="K5" s="1" t="s">
        <v>160</v>
      </c>
      <c r="L5" s="1" t="s">
        <v>137</v>
      </c>
      <c r="M5" s="1" t="s">
        <v>161</v>
      </c>
      <c r="N5" s="1" t="s">
        <v>162</v>
      </c>
      <c r="O5" s="1" t="s">
        <v>163</v>
      </c>
      <c r="P5" s="1" t="s">
        <v>164</v>
      </c>
      <c r="Q5" s="1" t="s">
        <v>165</v>
      </c>
      <c r="R5" s="1" t="s">
        <v>166</v>
      </c>
      <c r="S5" s="1" t="s">
        <v>167</v>
      </c>
      <c r="T5" s="1" t="s">
        <v>168</v>
      </c>
      <c r="U5" s="1" t="s">
        <v>169</v>
      </c>
      <c r="V5" s="1" t="s">
        <v>170</v>
      </c>
      <c r="W5" s="1" t="s">
        <v>171</v>
      </c>
      <c r="X5" s="1" t="s">
        <v>172</v>
      </c>
      <c r="Y5" s="1" t="s">
        <v>173</v>
      </c>
      <c r="Z5" s="1" t="s">
        <v>174</v>
      </c>
      <c r="AA5" s="1" t="s">
        <v>175</v>
      </c>
      <c r="AB5" s="1" t="s">
        <v>176</v>
      </c>
      <c r="AC5" s="1" t="s">
        <v>177</v>
      </c>
      <c r="AD5" s="1" t="s">
        <v>178</v>
      </c>
      <c r="AE5" s="1" t="s">
        <v>179</v>
      </c>
      <c r="AF5" s="1" t="s">
        <v>180</v>
      </c>
      <c r="AG5" s="1" t="s">
        <v>181</v>
      </c>
      <c r="AH5" s="1" t="s">
        <v>182</v>
      </c>
      <c r="AI5" s="1" t="s">
        <v>183</v>
      </c>
      <c r="AJ5" s="1" t="s">
        <v>184</v>
      </c>
      <c r="AK5" s="1" t="s">
        <v>185</v>
      </c>
      <c r="AL5" s="1" t="s">
        <v>186</v>
      </c>
      <c r="AM5" s="1" t="s">
        <v>187</v>
      </c>
      <c r="AN5" s="1" t="s">
        <v>188</v>
      </c>
      <c r="AO5" s="1" t="s">
        <v>189</v>
      </c>
      <c r="AP5" s="1" t="s">
        <v>190</v>
      </c>
      <c r="AQ5" s="1" t="s">
        <v>191</v>
      </c>
      <c r="AR5" s="1" t="s">
        <v>192</v>
      </c>
      <c r="AS5" s="1" t="s">
        <v>193</v>
      </c>
      <c r="AT5" s="1" t="s">
        <v>83</v>
      </c>
    </row>
    <row r="6" spans="1:46" x14ac:dyDescent="0.2">
      <c r="B6" s="1">
        <v>2005</v>
      </c>
      <c r="C6">
        <v>47</v>
      </c>
      <c r="D6">
        <v>1</v>
      </c>
      <c r="E6">
        <v>11</v>
      </c>
      <c r="F6">
        <v>9</v>
      </c>
      <c r="G6">
        <v>6</v>
      </c>
      <c r="H6">
        <v>2</v>
      </c>
      <c r="I6">
        <v>7</v>
      </c>
      <c r="J6">
        <v>54</v>
      </c>
      <c r="K6">
        <v>9</v>
      </c>
      <c r="L6">
        <v>6</v>
      </c>
      <c r="M6">
        <v>16</v>
      </c>
      <c r="N6">
        <v>54</v>
      </c>
      <c r="O6">
        <v>10</v>
      </c>
      <c r="P6">
        <v>6</v>
      </c>
      <c r="Q6">
        <v>24</v>
      </c>
      <c r="R6">
        <v>19</v>
      </c>
      <c r="S6">
        <v>18</v>
      </c>
      <c r="T6">
        <v>1</v>
      </c>
      <c r="U6">
        <v>3</v>
      </c>
      <c r="V6">
        <v>2</v>
      </c>
      <c r="W6">
        <v>7</v>
      </c>
      <c r="X6">
        <v>9</v>
      </c>
      <c r="Y6">
        <v>2</v>
      </c>
      <c r="Z6">
        <v>3</v>
      </c>
      <c r="AA6">
        <v>3</v>
      </c>
      <c r="AB6">
        <v>5</v>
      </c>
      <c r="AC6">
        <v>5</v>
      </c>
      <c r="AD6">
        <v>2</v>
      </c>
      <c r="AE6">
        <v>34</v>
      </c>
      <c r="AF6">
        <v>37</v>
      </c>
      <c r="AG6">
        <v>23</v>
      </c>
      <c r="AH6">
        <v>7</v>
      </c>
      <c r="AI6">
        <v>8</v>
      </c>
      <c r="AJ6">
        <v>150</v>
      </c>
      <c r="AK6">
        <v>17</v>
      </c>
      <c r="AL6">
        <v>25</v>
      </c>
      <c r="AT6" s="16">
        <f>SUM(C6:AS6)</f>
        <v>642</v>
      </c>
    </row>
    <row r="7" spans="1:46" x14ac:dyDescent="0.2">
      <c r="B7" s="1">
        <v>2006</v>
      </c>
      <c r="C7">
        <v>53</v>
      </c>
      <c r="D7">
        <v>8</v>
      </c>
      <c r="E7">
        <v>13</v>
      </c>
      <c r="F7">
        <v>3</v>
      </c>
      <c r="G7">
        <v>6</v>
      </c>
      <c r="I7">
        <v>9</v>
      </c>
      <c r="J7">
        <v>38</v>
      </c>
      <c r="K7">
        <v>13</v>
      </c>
      <c r="L7">
        <v>1</v>
      </c>
      <c r="M7">
        <v>9</v>
      </c>
      <c r="N7">
        <v>44</v>
      </c>
      <c r="O7">
        <v>5</v>
      </c>
      <c r="P7">
        <v>3</v>
      </c>
      <c r="Q7">
        <v>22</v>
      </c>
      <c r="R7">
        <v>15</v>
      </c>
      <c r="S7">
        <v>18</v>
      </c>
      <c r="U7">
        <v>3</v>
      </c>
      <c r="V7">
        <v>1</v>
      </c>
      <c r="W7">
        <v>4</v>
      </c>
      <c r="X7">
        <v>12</v>
      </c>
      <c r="Y7">
        <v>5</v>
      </c>
      <c r="Z7">
        <v>6</v>
      </c>
      <c r="AA7">
        <v>3</v>
      </c>
      <c r="AB7">
        <v>6</v>
      </c>
      <c r="AC7">
        <v>13</v>
      </c>
      <c r="AE7">
        <v>25</v>
      </c>
      <c r="AF7">
        <v>43</v>
      </c>
      <c r="AG7">
        <v>33</v>
      </c>
      <c r="AH7">
        <v>7</v>
      </c>
      <c r="AI7">
        <v>4</v>
      </c>
      <c r="AJ7">
        <v>139</v>
      </c>
      <c r="AK7">
        <v>25</v>
      </c>
      <c r="AL7">
        <v>20</v>
      </c>
      <c r="AM7">
        <v>1</v>
      </c>
      <c r="AN7">
        <v>1</v>
      </c>
      <c r="AT7" s="16">
        <f t="shared" ref="AT7:AT23" si="0">SUM(C7:AS7)</f>
        <v>611</v>
      </c>
    </row>
    <row r="8" spans="1:46" x14ac:dyDescent="0.2">
      <c r="B8" s="1">
        <v>2007</v>
      </c>
      <c r="C8">
        <v>41</v>
      </c>
      <c r="D8">
        <v>2</v>
      </c>
      <c r="E8">
        <v>16</v>
      </c>
      <c r="G8">
        <v>11</v>
      </c>
      <c r="H8">
        <v>1</v>
      </c>
      <c r="I8">
        <v>8</v>
      </c>
      <c r="J8">
        <v>41</v>
      </c>
      <c r="K8">
        <v>7</v>
      </c>
      <c r="L8">
        <v>1</v>
      </c>
      <c r="M8">
        <v>3</v>
      </c>
      <c r="N8">
        <v>28</v>
      </c>
      <c r="O8">
        <v>3</v>
      </c>
      <c r="P8">
        <v>2</v>
      </c>
      <c r="Q8">
        <v>22</v>
      </c>
      <c r="R8">
        <v>9</v>
      </c>
      <c r="S8">
        <v>13</v>
      </c>
      <c r="U8">
        <v>2</v>
      </c>
      <c r="W8">
        <v>8</v>
      </c>
      <c r="X8">
        <v>9</v>
      </c>
      <c r="Y8">
        <v>8</v>
      </c>
      <c r="Z8">
        <v>10</v>
      </c>
      <c r="AA8">
        <v>1</v>
      </c>
      <c r="AB8">
        <v>5</v>
      </c>
      <c r="AC8">
        <v>7</v>
      </c>
      <c r="AE8">
        <v>28</v>
      </c>
      <c r="AF8">
        <v>42</v>
      </c>
      <c r="AG8">
        <v>28</v>
      </c>
      <c r="AH8">
        <v>7</v>
      </c>
      <c r="AI8">
        <v>5</v>
      </c>
      <c r="AJ8">
        <v>128</v>
      </c>
      <c r="AK8">
        <v>17</v>
      </c>
      <c r="AL8">
        <v>23</v>
      </c>
      <c r="AM8">
        <v>1</v>
      </c>
      <c r="AO8">
        <v>2</v>
      </c>
      <c r="AP8">
        <v>1</v>
      </c>
      <c r="AQ8">
        <v>1</v>
      </c>
      <c r="AT8" s="16">
        <f t="shared" si="0"/>
        <v>541</v>
      </c>
    </row>
    <row r="9" spans="1:46" x14ac:dyDescent="0.2">
      <c r="B9" s="1">
        <v>2008</v>
      </c>
      <c r="C9">
        <v>46</v>
      </c>
      <c r="D9">
        <v>2</v>
      </c>
      <c r="E9">
        <v>25</v>
      </c>
      <c r="F9">
        <v>2</v>
      </c>
      <c r="G9">
        <v>8</v>
      </c>
      <c r="I9">
        <v>1</v>
      </c>
      <c r="J9">
        <v>52</v>
      </c>
      <c r="K9">
        <v>11</v>
      </c>
      <c r="L9">
        <v>2</v>
      </c>
      <c r="M9">
        <v>7</v>
      </c>
      <c r="N9">
        <v>40</v>
      </c>
      <c r="O9">
        <v>15</v>
      </c>
      <c r="P9">
        <v>1</v>
      </c>
      <c r="Q9">
        <v>16</v>
      </c>
      <c r="R9">
        <v>8</v>
      </c>
      <c r="S9">
        <v>21</v>
      </c>
      <c r="T9">
        <v>2</v>
      </c>
      <c r="U9">
        <v>2</v>
      </c>
      <c r="W9">
        <v>6</v>
      </c>
      <c r="X9">
        <v>11</v>
      </c>
      <c r="Y9">
        <v>10</v>
      </c>
      <c r="Z9">
        <v>11</v>
      </c>
      <c r="AA9">
        <v>2</v>
      </c>
      <c r="AB9">
        <v>4</v>
      </c>
      <c r="AC9">
        <v>7</v>
      </c>
      <c r="AE9">
        <v>29</v>
      </c>
      <c r="AF9">
        <v>38</v>
      </c>
      <c r="AG9">
        <v>20</v>
      </c>
      <c r="AH9">
        <v>3</v>
      </c>
      <c r="AI9">
        <v>8</v>
      </c>
      <c r="AJ9">
        <v>161</v>
      </c>
      <c r="AK9">
        <v>24</v>
      </c>
      <c r="AL9">
        <v>19</v>
      </c>
      <c r="AT9" s="16">
        <f t="shared" si="0"/>
        <v>614</v>
      </c>
    </row>
    <row r="10" spans="1:46" x14ac:dyDescent="0.2">
      <c r="B10" s="1">
        <v>2009</v>
      </c>
      <c r="C10">
        <v>77</v>
      </c>
      <c r="D10">
        <v>5</v>
      </c>
      <c r="E10">
        <v>36</v>
      </c>
      <c r="F10">
        <v>2</v>
      </c>
      <c r="G10">
        <v>9</v>
      </c>
      <c r="I10">
        <v>6</v>
      </c>
      <c r="J10">
        <v>31</v>
      </c>
      <c r="K10">
        <v>8</v>
      </c>
      <c r="L10">
        <v>2</v>
      </c>
      <c r="M10">
        <v>6</v>
      </c>
      <c r="N10">
        <v>57</v>
      </c>
      <c r="O10">
        <v>5</v>
      </c>
      <c r="P10">
        <v>1</v>
      </c>
      <c r="Q10">
        <v>12</v>
      </c>
      <c r="R10">
        <v>8</v>
      </c>
      <c r="S10">
        <v>7</v>
      </c>
      <c r="U10">
        <v>2</v>
      </c>
      <c r="W10">
        <v>9</v>
      </c>
      <c r="X10">
        <v>9</v>
      </c>
      <c r="Y10">
        <v>1</v>
      </c>
      <c r="Z10">
        <v>7</v>
      </c>
      <c r="AA10">
        <v>1</v>
      </c>
      <c r="AB10">
        <v>2</v>
      </c>
      <c r="AC10">
        <v>9</v>
      </c>
      <c r="AE10">
        <v>28</v>
      </c>
      <c r="AF10">
        <v>33</v>
      </c>
      <c r="AG10">
        <v>32</v>
      </c>
      <c r="AH10">
        <v>7</v>
      </c>
      <c r="AI10">
        <v>11</v>
      </c>
      <c r="AJ10">
        <v>134</v>
      </c>
      <c r="AK10">
        <v>23</v>
      </c>
      <c r="AL10">
        <v>13</v>
      </c>
      <c r="AM10">
        <v>3</v>
      </c>
      <c r="AO10">
        <v>1</v>
      </c>
      <c r="AQ10">
        <v>1</v>
      </c>
      <c r="AR10">
        <v>1</v>
      </c>
      <c r="AT10" s="16">
        <f t="shared" si="0"/>
        <v>599</v>
      </c>
    </row>
    <row r="11" spans="1:46" x14ac:dyDescent="0.2">
      <c r="B11" s="1">
        <v>2010</v>
      </c>
      <c r="C11" s="16">
        <v>79</v>
      </c>
      <c r="D11" s="16">
        <v>5</v>
      </c>
      <c r="E11" s="16">
        <v>43</v>
      </c>
      <c r="F11" s="16"/>
      <c r="G11" s="16">
        <v>2</v>
      </c>
      <c r="H11" s="16">
        <v>2</v>
      </c>
      <c r="I11" s="16">
        <v>4</v>
      </c>
      <c r="J11" s="16">
        <v>37</v>
      </c>
      <c r="K11" s="16">
        <v>12</v>
      </c>
      <c r="L11" s="16">
        <v>7</v>
      </c>
      <c r="M11" s="16">
        <v>4</v>
      </c>
      <c r="N11" s="16">
        <v>39</v>
      </c>
      <c r="O11" s="16">
        <v>13</v>
      </c>
      <c r="P11" s="16">
        <v>2</v>
      </c>
      <c r="Q11" s="16">
        <v>16</v>
      </c>
      <c r="R11" s="16">
        <v>14</v>
      </c>
      <c r="S11" s="16">
        <v>16</v>
      </c>
      <c r="T11" s="16">
        <v>1</v>
      </c>
      <c r="U11" s="16">
        <v>1</v>
      </c>
      <c r="V11" s="16">
        <v>2</v>
      </c>
      <c r="W11" s="16">
        <v>10</v>
      </c>
      <c r="X11" s="16">
        <v>8</v>
      </c>
      <c r="Y11" s="16">
        <v>2</v>
      </c>
      <c r="Z11" s="16">
        <v>7</v>
      </c>
      <c r="AA11" s="16">
        <v>1</v>
      </c>
      <c r="AB11" s="16">
        <v>5</v>
      </c>
      <c r="AC11" s="16">
        <v>15</v>
      </c>
      <c r="AD11" s="16">
        <v>2</v>
      </c>
      <c r="AE11" s="16">
        <v>27</v>
      </c>
      <c r="AF11" s="16">
        <v>35</v>
      </c>
      <c r="AG11" s="16">
        <v>56</v>
      </c>
      <c r="AH11" s="16">
        <v>11</v>
      </c>
      <c r="AI11" s="16">
        <v>10</v>
      </c>
      <c r="AJ11" s="16">
        <v>137</v>
      </c>
      <c r="AK11" s="16">
        <v>35</v>
      </c>
      <c r="AL11" s="16">
        <v>31</v>
      </c>
      <c r="AM11" s="16">
        <v>2</v>
      </c>
      <c r="AN11" s="16"/>
      <c r="AO11" s="16"/>
      <c r="AP11" s="16"/>
      <c r="AQ11" s="16"/>
      <c r="AR11" s="16"/>
      <c r="AS11" s="16"/>
      <c r="AT11" s="16">
        <f t="shared" si="0"/>
        <v>693</v>
      </c>
    </row>
    <row r="12" spans="1:46" x14ac:dyDescent="0.2">
      <c r="B12" s="1">
        <v>2011</v>
      </c>
      <c r="AT12" s="16">
        <v>706</v>
      </c>
    </row>
    <row r="13" spans="1:46" x14ac:dyDescent="0.2">
      <c r="B13" s="1">
        <v>2012</v>
      </c>
      <c r="C13">
        <v>42</v>
      </c>
      <c r="D13">
        <v>10</v>
      </c>
      <c r="E13">
        <v>52</v>
      </c>
      <c r="F13">
        <v>3</v>
      </c>
      <c r="G13">
        <v>9</v>
      </c>
      <c r="I13">
        <v>4</v>
      </c>
      <c r="J13">
        <v>43</v>
      </c>
      <c r="K13">
        <v>13</v>
      </c>
      <c r="L13">
        <v>4</v>
      </c>
      <c r="M13">
        <v>13</v>
      </c>
      <c r="N13">
        <v>45</v>
      </c>
      <c r="O13">
        <v>8</v>
      </c>
      <c r="P13">
        <v>3</v>
      </c>
      <c r="Q13">
        <v>25</v>
      </c>
      <c r="R13">
        <v>12</v>
      </c>
      <c r="S13">
        <v>24</v>
      </c>
      <c r="V13">
        <v>4</v>
      </c>
      <c r="W13">
        <v>20</v>
      </c>
      <c r="X13">
        <v>14</v>
      </c>
      <c r="Y13">
        <v>5</v>
      </c>
      <c r="Z13">
        <v>13</v>
      </c>
      <c r="AA13">
        <v>2</v>
      </c>
      <c r="AC13">
        <v>13</v>
      </c>
      <c r="AD13">
        <v>1</v>
      </c>
      <c r="AE13">
        <v>28</v>
      </c>
      <c r="AF13">
        <v>21</v>
      </c>
      <c r="AG13">
        <v>35</v>
      </c>
      <c r="AH13">
        <v>21</v>
      </c>
      <c r="AI13">
        <v>12</v>
      </c>
      <c r="AJ13">
        <v>165</v>
      </c>
      <c r="AK13">
        <v>25</v>
      </c>
      <c r="AL13">
        <v>20</v>
      </c>
      <c r="AN13">
        <v>3</v>
      </c>
      <c r="AO13">
        <v>1</v>
      </c>
      <c r="AR13">
        <v>1</v>
      </c>
      <c r="AT13" s="16">
        <f t="shared" si="0"/>
        <v>714</v>
      </c>
    </row>
    <row r="14" spans="1:46" x14ac:dyDescent="0.2">
      <c r="B14" s="1">
        <v>2013</v>
      </c>
      <c r="C14">
        <v>52</v>
      </c>
      <c r="D14">
        <v>3</v>
      </c>
      <c r="E14">
        <v>22</v>
      </c>
      <c r="F14">
        <v>6</v>
      </c>
      <c r="G14">
        <v>4</v>
      </c>
      <c r="H14">
        <v>1</v>
      </c>
      <c r="I14">
        <v>3</v>
      </c>
      <c r="J14">
        <v>31</v>
      </c>
      <c r="K14">
        <v>13</v>
      </c>
      <c r="L14">
        <v>7</v>
      </c>
      <c r="M14">
        <v>15</v>
      </c>
      <c r="N14">
        <v>45</v>
      </c>
      <c r="O14">
        <v>17</v>
      </c>
      <c r="P14">
        <v>1</v>
      </c>
      <c r="Q14">
        <v>26</v>
      </c>
      <c r="R14">
        <v>12</v>
      </c>
      <c r="S14">
        <v>27</v>
      </c>
      <c r="U14">
        <v>2</v>
      </c>
      <c r="V14">
        <v>7</v>
      </c>
      <c r="W14">
        <v>42</v>
      </c>
      <c r="X14">
        <v>16</v>
      </c>
      <c r="Y14">
        <v>10</v>
      </c>
      <c r="Z14">
        <v>15</v>
      </c>
      <c r="AB14">
        <v>3</v>
      </c>
      <c r="AC14">
        <v>12</v>
      </c>
      <c r="AE14">
        <v>34</v>
      </c>
      <c r="AF14">
        <v>20</v>
      </c>
      <c r="AG14">
        <v>10</v>
      </c>
      <c r="AH14">
        <v>20</v>
      </c>
      <c r="AI14">
        <v>17</v>
      </c>
      <c r="AJ14">
        <v>178</v>
      </c>
      <c r="AK14">
        <v>27</v>
      </c>
      <c r="AL14">
        <v>37</v>
      </c>
      <c r="AM14">
        <v>3</v>
      </c>
      <c r="AN14">
        <v>1</v>
      </c>
      <c r="AQ14">
        <v>1</v>
      </c>
      <c r="AT14" s="16">
        <f t="shared" si="0"/>
        <v>740</v>
      </c>
    </row>
    <row r="15" spans="1:46" x14ac:dyDescent="0.2">
      <c r="B15" s="1">
        <v>2014</v>
      </c>
      <c r="C15">
        <v>53</v>
      </c>
      <c r="D15">
        <v>2</v>
      </c>
      <c r="E15">
        <v>23</v>
      </c>
      <c r="F15">
        <v>3</v>
      </c>
      <c r="G15">
        <v>9</v>
      </c>
      <c r="H15">
        <v>4</v>
      </c>
      <c r="I15">
        <v>7</v>
      </c>
      <c r="J15">
        <v>48</v>
      </c>
      <c r="K15">
        <v>17</v>
      </c>
      <c r="L15">
        <v>6</v>
      </c>
      <c r="M15">
        <v>18</v>
      </c>
      <c r="N15">
        <v>52</v>
      </c>
      <c r="O15">
        <v>21</v>
      </c>
      <c r="P15">
        <v>4</v>
      </c>
      <c r="Q15">
        <v>27</v>
      </c>
      <c r="R15">
        <v>17</v>
      </c>
      <c r="S15">
        <v>37</v>
      </c>
      <c r="T15">
        <v>1</v>
      </c>
      <c r="V15">
        <v>14</v>
      </c>
      <c r="W15">
        <v>19</v>
      </c>
      <c r="X15">
        <v>24</v>
      </c>
      <c r="Y15">
        <v>9</v>
      </c>
      <c r="Z15">
        <v>8</v>
      </c>
      <c r="AA15">
        <v>3</v>
      </c>
      <c r="AB15">
        <v>3</v>
      </c>
      <c r="AC15">
        <v>8</v>
      </c>
      <c r="AE15">
        <v>45</v>
      </c>
      <c r="AF15">
        <v>6</v>
      </c>
      <c r="AG15">
        <v>38</v>
      </c>
      <c r="AH15">
        <v>15</v>
      </c>
      <c r="AI15">
        <v>14</v>
      </c>
      <c r="AJ15">
        <v>238</v>
      </c>
      <c r="AK15">
        <v>35</v>
      </c>
      <c r="AL15">
        <v>26</v>
      </c>
      <c r="AM15">
        <v>1</v>
      </c>
      <c r="AN15">
        <v>1</v>
      </c>
      <c r="AR15">
        <v>2</v>
      </c>
      <c r="AT15" s="16">
        <f t="shared" si="0"/>
        <v>858</v>
      </c>
    </row>
    <row r="16" spans="1:46" x14ac:dyDescent="0.2">
      <c r="B16" s="1">
        <v>2015</v>
      </c>
      <c r="C16">
        <v>36</v>
      </c>
      <c r="D16">
        <v>5</v>
      </c>
      <c r="E16">
        <v>15</v>
      </c>
      <c r="F16">
        <v>4</v>
      </c>
      <c r="G16">
        <v>7</v>
      </c>
      <c r="H16">
        <v>7</v>
      </c>
      <c r="I16">
        <v>9</v>
      </c>
      <c r="J16">
        <v>42</v>
      </c>
      <c r="K16">
        <v>24</v>
      </c>
      <c r="L16">
        <v>5</v>
      </c>
      <c r="M16">
        <v>22</v>
      </c>
      <c r="N16">
        <v>59</v>
      </c>
      <c r="O16">
        <v>11</v>
      </c>
      <c r="P16">
        <v>3</v>
      </c>
      <c r="Q16">
        <v>14</v>
      </c>
      <c r="R16">
        <v>13</v>
      </c>
      <c r="S16">
        <v>22</v>
      </c>
      <c r="U16">
        <v>1</v>
      </c>
      <c r="V16">
        <v>7</v>
      </c>
      <c r="W16">
        <v>8</v>
      </c>
      <c r="X16">
        <v>17</v>
      </c>
      <c r="Y16">
        <v>7</v>
      </c>
      <c r="Z16">
        <v>15</v>
      </c>
      <c r="AB16">
        <v>11</v>
      </c>
      <c r="AC16">
        <v>24</v>
      </c>
      <c r="AD16">
        <v>1</v>
      </c>
      <c r="AE16">
        <v>30</v>
      </c>
      <c r="AF16">
        <v>8</v>
      </c>
      <c r="AG16">
        <v>33</v>
      </c>
      <c r="AH16">
        <v>23</v>
      </c>
      <c r="AI16">
        <v>22</v>
      </c>
      <c r="AJ16">
        <v>234</v>
      </c>
      <c r="AK16">
        <v>30</v>
      </c>
      <c r="AL16">
        <v>26</v>
      </c>
      <c r="AM16">
        <v>2</v>
      </c>
      <c r="AN16">
        <v>1</v>
      </c>
      <c r="AP16">
        <v>1</v>
      </c>
      <c r="AQ16">
        <v>2</v>
      </c>
      <c r="AT16" s="16">
        <f t="shared" si="0"/>
        <v>801</v>
      </c>
    </row>
    <row r="17" spans="2:46" x14ac:dyDescent="0.2">
      <c r="B17" s="1">
        <v>2016</v>
      </c>
      <c r="C17">
        <v>42</v>
      </c>
      <c r="D17">
        <v>8</v>
      </c>
      <c r="E17">
        <v>19</v>
      </c>
      <c r="F17">
        <v>3</v>
      </c>
      <c r="G17">
        <v>4</v>
      </c>
      <c r="H17">
        <v>7</v>
      </c>
      <c r="I17">
        <v>6</v>
      </c>
      <c r="J17">
        <v>52</v>
      </c>
      <c r="K17">
        <v>17</v>
      </c>
      <c r="L17">
        <v>5</v>
      </c>
      <c r="M17">
        <v>11</v>
      </c>
      <c r="N17">
        <v>40</v>
      </c>
      <c r="O17">
        <v>1</v>
      </c>
      <c r="P17">
        <v>2</v>
      </c>
      <c r="Q17">
        <v>32</v>
      </c>
      <c r="R17">
        <v>11</v>
      </c>
      <c r="S17">
        <v>28</v>
      </c>
      <c r="U17">
        <v>1</v>
      </c>
      <c r="V17">
        <v>8</v>
      </c>
      <c r="W17">
        <v>10</v>
      </c>
      <c r="X17">
        <v>14</v>
      </c>
      <c r="Y17">
        <v>11</v>
      </c>
      <c r="Z17">
        <v>10</v>
      </c>
      <c r="AA17">
        <v>3</v>
      </c>
      <c r="AB17">
        <v>5</v>
      </c>
      <c r="AC17">
        <v>23</v>
      </c>
      <c r="AD17">
        <v>3</v>
      </c>
      <c r="AE17">
        <v>26</v>
      </c>
      <c r="AF17">
        <v>6</v>
      </c>
      <c r="AG17">
        <v>32</v>
      </c>
      <c r="AH17">
        <v>21</v>
      </c>
      <c r="AI17">
        <v>10</v>
      </c>
      <c r="AJ17">
        <v>193</v>
      </c>
      <c r="AK17">
        <v>40</v>
      </c>
      <c r="AL17">
        <v>23</v>
      </c>
      <c r="AM17">
        <v>1</v>
      </c>
      <c r="AN17">
        <v>1</v>
      </c>
      <c r="AO17">
        <v>3</v>
      </c>
      <c r="AP17">
        <v>2</v>
      </c>
      <c r="AR17">
        <v>2</v>
      </c>
      <c r="AS17">
        <v>3</v>
      </c>
      <c r="AT17" s="16">
        <f t="shared" si="0"/>
        <v>739</v>
      </c>
    </row>
    <row r="18" spans="2:46" x14ac:dyDescent="0.2">
      <c r="B18" s="1">
        <v>2017</v>
      </c>
      <c r="C18">
        <v>40</v>
      </c>
      <c r="D18">
        <v>4</v>
      </c>
      <c r="E18">
        <v>13</v>
      </c>
      <c r="F18">
        <v>9</v>
      </c>
      <c r="G18">
        <v>2</v>
      </c>
      <c r="H18">
        <v>2</v>
      </c>
      <c r="I18">
        <v>7</v>
      </c>
      <c r="J18">
        <v>44</v>
      </c>
      <c r="K18">
        <v>13</v>
      </c>
      <c r="L18">
        <v>3</v>
      </c>
      <c r="M18">
        <v>11</v>
      </c>
      <c r="N18">
        <v>37</v>
      </c>
      <c r="O18">
        <v>4</v>
      </c>
      <c r="P18">
        <v>1</v>
      </c>
      <c r="Q18">
        <v>24</v>
      </c>
      <c r="R18">
        <v>2</v>
      </c>
      <c r="S18">
        <v>31</v>
      </c>
      <c r="U18">
        <v>3</v>
      </c>
      <c r="V18">
        <v>4</v>
      </c>
      <c r="W18">
        <v>11</v>
      </c>
      <c r="X18">
        <v>14</v>
      </c>
      <c r="Y18">
        <v>4</v>
      </c>
      <c r="Z18">
        <v>4</v>
      </c>
      <c r="AA18">
        <v>1</v>
      </c>
      <c r="AC18">
        <v>17</v>
      </c>
      <c r="AD18">
        <v>2</v>
      </c>
      <c r="AE18">
        <v>13</v>
      </c>
      <c r="AF18">
        <v>3</v>
      </c>
      <c r="AG18">
        <v>33</v>
      </c>
      <c r="AH18">
        <v>11</v>
      </c>
      <c r="AI18">
        <v>10</v>
      </c>
      <c r="AJ18">
        <v>166</v>
      </c>
      <c r="AK18">
        <v>25</v>
      </c>
      <c r="AL18">
        <v>21</v>
      </c>
      <c r="AM18">
        <v>1</v>
      </c>
      <c r="AN18">
        <v>1</v>
      </c>
      <c r="AO18">
        <v>1</v>
      </c>
      <c r="AP18">
        <v>3</v>
      </c>
      <c r="AR18">
        <v>1</v>
      </c>
      <c r="AT18" s="16">
        <f t="shared" si="0"/>
        <v>596</v>
      </c>
    </row>
    <row r="20" spans="2:46" x14ac:dyDescent="0.2">
      <c r="B20" s="1">
        <v>2019</v>
      </c>
      <c r="C20">
        <v>28</v>
      </c>
      <c r="D20">
        <v>3</v>
      </c>
      <c r="E20">
        <v>20</v>
      </c>
      <c r="F20">
        <v>1</v>
      </c>
      <c r="G20">
        <v>6</v>
      </c>
      <c r="H20">
        <v>2</v>
      </c>
      <c r="I20">
        <v>1</v>
      </c>
      <c r="J20">
        <v>26</v>
      </c>
      <c r="K20">
        <v>13</v>
      </c>
      <c r="L20">
        <v>2</v>
      </c>
      <c r="M20">
        <v>8</v>
      </c>
      <c r="N20">
        <v>28</v>
      </c>
      <c r="O20">
        <v>2</v>
      </c>
      <c r="P20">
        <v>2</v>
      </c>
      <c r="Q20">
        <v>32</v>
      </c>
      <c r="R20">
        <v>2</v>
      </c>
      <c r="S20">
        <v>9</v>
      </c>
      <c r="U20">
        <v>2</v>
      </c>
      <c r="V20">
        <v>5</v>
      </c>
      <c r="W20">
        <v>10</v>
      </c>
      <c r="X20">
        <v>8</v>
      </c>
      <c r="Y20">
        <v>7</v>
      </c>
      <c r="Z20">
        <v>9</v>
      </c>
      <c r="AA20">
        <v>1</v>
      </c>
      <c r="AB20">
        <v>10</v>
      </c>
      <c r="AC20">
        <v>7</v>
      </c>
      <c r="AD20">
        <v>2</v>
      </c>
      <c r="AE20">
        <v>20</v>
      </c>
      <c r="AF20">
        <v>3</v>
      </c>
      <c r="AG20">
        <v>29</v>
      </c>
      <c r="AH20">
        <v>20</v>
      </c>
      <c r="AI20">
        <v>2</v>
      </c>
      <c r="AJ20">
        <v>177</v>
      </c>
      <c r="AK20">
        <v>17</v>
      </c>
      <c r="AL20">
        <v>17</v>
      </c>
      <c r="AP20">
        <v>2</v>
      </c>
      <c r="AQ20">
        <v>4</v>
      </c>
      <c r="AT20" s="16">
        <f t="shared" si="0"/>
        <v>537</v>
      </c>
    </row>
    <row r="21" spans="2:46" x14ac:dyDescent="0.2">
      <c r="B21" s="1">
        <v>2020</v>
      </c>
      <c r="C21">
        <v>17</v>
      </c>
      <c r="E21">
        <v>12</v>
      </c>
      <c r="F21">
        <v>1</v>
      </c>
      <c r="G21">
        <v>5</v>
      </c>
      <c r="I21">
        <v>3</v>
      </c>
      <c r="J21">
        <v>21</v>
      </c>
      <c r="K21">
        <v>2</v>
      </c>
      <c r="L21">
        <v>1</v>
      </c>
      <c r="M21">
        <v>6</v>
      </c>
      <c r="N21">
        <v>23</v>
      </c>
      <c r="P21">
        <v>1</v>
      </c>
      <c r="Q21">
        <v>21</v>
      </c>
      <c r="R21">
        <v>8</v>
      </c>
      <c r="S21">
        <v>11</v>
      </c>
      <c r="V21">
        <v>1</v>
      </c>
      <c r="W21">
        <v>10</v>
      </c>
      <c r="X21">
        <v>12</v>
      </c>
      <c r="Y21">
        <v>6</v>
      </c>
      <c r="Z21">
        <v>5</v>
      </c>
      <c r="AA21">
        <v>3</v>
      </c>
      <c r="AB21">
        <v>3</v>
      </c>
      <c r="AC21">
        <v>8</v>
      </c>
      <c r="AE21">
        <v>12</v>
      </c>
      <c r="AF21">
        <v>3</v>
      </c>
      <c r="AG21">
        <v>13</v>
      </c>
      <c r="AH21">
        <v>7</v>
      </c>
      <c r="AI21">
        <v>3</v>
      </c>
      <c r="AJ21">
        <v>94</v>
      </c>
      <c r="AK21">
        <v>9</v>
      </c>
      <c r="AL21">
        <v>16</v>
      </c>
      <c r="AM21">
        <v>2</v>
      </c>
      <c r="AT21" s="16">
        <f t="shared" si="0"/>
        <v>339</v>
      </c>
    </row>
    <row r="22" spans="2:46" x14ac:dyDescent="0.2">
      <c r="B22" s="1">
        <v>2021</v>
      </c>
      <c r="C22">
        <v>23</v>
      </c>
      <c r="D22">
        <v>4</v>
      </c>
      <c r="E22">
        <v>13</v>
      </c>
      <c r="F22">
        <v>3</v>
      </c>
      <c r="G22">
        <v>6</v>
      </c>
      <c r="I22">
        <v>3</v>
      </c>
      <c r="J22">
        <v>29</v>
      </c>
      <c r="K22">
        <v>26</v>
      </c>
      <c r="L22">
        <v>3</v>
      </c>
      <c r="M22">
        <v>6</v>
      </c>
      <c r="N22">
        <v>26</v>
      </c>
      <c r="O22">
        <v>1</v>
      </c>
      <c r="P22">
        <v>2</v>
      </c>
      <c r="Q22">
        <v>46</v>
      </c>
      <c r="R22">
        <v>4</v>
      </c>
      <c r="S22">
        <v>15</v>
      </c>
      <c r="U22">
        <v>1</v>
      </c>
      <c r="V22">
        <v>4</v>
      </c>
      <c r="W22">
        <v>11</v>
      </c>
      <c r="X22">
        <v>11</v>
      </c>
      <c r="Y22">
        <v>3</v>
      </c>
      <c r="Z22">
        <v>6</v>
      </c>
      <c r="AA22">
        <v>2</v>
      </c>
      <c r="AB22">
        <v>8</v>
      </c>
      <c r="AC22">
        <v>8</v>
      </c>
      <c r="AD22">
        <v>1</v>
      </c>
      <c r="AE22">
        <v>15</v>
      </c>
      <c r="AF22">
        <v>1</v>
      </c>
      <c r="AG22">
        <v>16</v>
      </c>
      <c r="AH22">
        <v>14</v>
      </c>
      <c r="AI22">
        <v>3</v>
      </c>
      <c r="AJ22">
        <v>102</v>
      </c>
      <c r="AK22">
        <v>12</v>
      </c>
      <c r="AL22">
        <v>12</v>
      </c>
      <c r="AM22">
        <v>3</v>
      </c>
      <c r="AO22">
        <v>1</v>
      </c>
      <c r="AP22">
        <v>1</v>
      </c>
      <c r="AQ22">
        <v>1</v>
      </c>
      <c r="AR22">
        <v>1</v>
      </c>
      <c r="AS22">
        <v>1</v>
      </c>
      <c r="AT22" s="16">
        <f t="shared" si="0"/>
        <v>448</v>
      </c>
    </row>
    <row r="23" spans="2:46" x14ac:dyDescent="0.2">
      <c r="B23" s="1">
        <v>2022</v>
      </c>
      <c r="C23">
        <v>30</v>
      </c>
      <c r="D23">
        <v>1</v>
      </c>
      <c r="E23">
        <v>17</v>
      </c>
      <c r="F23">
        <v>1</v>
      </c>
      <c r="G23">
        <v>3</v>
      </c>
      <c r="I23">
        <v>1</v>
      </c>
      <c r="J23">
        <v>30</v>
      </c>
      <c r="K23">
        <v>6</v>
      </c>
      <c r="L23">
        <v>1</v>
      </c>
      <c r="M23">
        <v>3</v>
      </c>
      <c r="N23">
        <v>9</v>
      </c>
      <c r="O23">
        <v>3</v>
      </c>
      <c r="Q23">
        <v>37</v>
      </c>
      <c r="R23">
        <v>6</v>
      </c>
      <c r="S23">
        <v>12</v>
      </c>
      <c r="U23">
        <v>2</v>
      </c>
      <c r="V23">
        <v>4</v>
      </c>
      <c r="W23">
        <v>5</v>
      </c>
      <c r="X23">
        <v>16</v>
      </c>
      <c r="Y23">
        <v>2</v>
      </c>
      <c r="Z23">
        <v>4</v>
      </c>
      <c r="AA23">
        <v>2</v>
      </c>
      <c r="AC23">
        <v>6</v>
      </c>
      <c r="AE23">
        <v>9</v>
      </c>
      <c r="AF23">
        <v>2</v>
      </c>
      <c r="AG23">
        <v>15</v>
      </c>
      <c r="AH23">
        <v>9</v>
      </c>
      <c r="AI23">
        <v>2</v>
      </c>
      <c r="AJ23">
        <v>116</v>
      </c>
      <c r="AK23">
        <v>12</v>
      </c>
      <c r="AL23">
        <v>7</v>
      </c>
      <c r="AM23">
        <v>1</v>
      </c>
      <c r="AN23">
        <v>2</v>
      </c>
      <c r="AO23">
        <v>1</v>
      </c>
      <c r="AR23">
        <v>1</v>
      </c>
      <c r="AS23">
        <v>1</v>
      </c>
      <c r="AT23" s="16">
        <f t="shared" si="0"/>
        <v>379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27"/>
  <sheetViews>
    <sheetView workbookViewId="0">
      <pane xSplit="2" ySplit="6" topLeftCell="J9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4.28515625" customWidth="1"/>
  </cols>
  <sheetData>
    <row r="1" spans="1:21" ht="38.25" x14ac:dyDescent="0.2">
      <c r="A1" s="9" t="s">
        <v>26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3</v>
      </c>
      <c r="D7" s="4">
        <v>5</v>
      </c>
      <c r="E7" s="4">
        <v>0</v>
      </c>
      <c r="F7" s="4">
        <v>6</v>
      </c>
      <c r="G7" s="4">
        <v>4</v>
      </c>
      <c r="H7" s="4">
        <v>1</v>
      </c>
      <c r="I7" s="4">
        <v>2</v>
      </c>
      <c r="J7" s="4">
        <v>15</v>
      </c>
      <c r="K7" s="4">
        <v>76</v>
      </c>
      <c r="L7" s="4">
        <v>10</v>
      </c>
      <c r="M7" s="4">
        <v>0</v>
      </c>
      <c r="N7" s="4">
        <v>7</v>
      </c>
      <c r="O7" s="4">
        <v>0</v>
      </c>
      <c r="P7" s="4">
        <v>9</v>
      </c>
      <c r="Q7" s="4">
        <f>SUM(C7:P7)</f>
        <v>138</v>
      </c>
      <c r="R7" s="10">
        <v>6</v>
      </c>
      <c r="S7" s="10">
        <v>3</v>
      </c>
      <c r="T7" s="4">
        <v>262</v>
      </c>
      <c r="U7" s="4">
        <v>1739</v>
      </c>
    </row>
    <row r="8" spans="1:21" x14ac:dyDescent="0.2">
      <c r="B8" s="1">
        <v>2001</v>
      </c>
      <c r="C8" s="4">
        <v>3</v>
      </c>
      <c r="D8" s="4">
        <v>8</v>
      </c>
      <c r="E8" s="4">
        <v>0</v>
      </c>
      <c r="F8" s="4">
        <v>7</v>
      </c>
      <c r="G8" s="4">
        <v>3</v>
      </c>
      <c r="H8" s="4">
        <v>1</v>
      </c>
      <c r="I8" s="4">
        <v>2</v>
      </c>
      <c r="J8" s="4">
        <v>14</v>
      </c>
      <c r="K8" s="4">
        <v>77</v>
      </c>
      <c r="L8" s="4">
        <v>8</v>
      </c>
      <c r="M8" s="4">
        <v>0</v>
      </c>
      <c r="N8" s="4">
        <v>6</v>
      </c>
      <c r="O8" s="4">
        <v>0</v>
      </c>
      <c r="P8" s="4">
        <v>6</v>
      </c>
      <c r="Q8" s="4">
        <f t="shared" ref="Q8:Q24" si="0">SUM(C8:P8)</f>
        <v>135</v>
      </c>
      <c r="R8" s="10">
        <v>5</v>
      </c>
      <c r="S8" s="10">
        <v>3</v>
      </c>
      <c r="T8" s="4">
        <v>269</v>
      </c>
      <c r="U8" s="4">
        <v>1729</v>
      </c>
    </row>
    <row r="9" spans="1:21" x14ac:dyDescent="0.2">
      <c r="B9" s="1">
        <v>2002</v>
      </c>
      <c r="C9" s="4">
        <v>4</v>
      </c>
      <c r="D9" s="4">
        <v>10</v>
      </c>
      <c r="E9" s="4">
        <v>0</v>
      </c>
      <c r="F9" s="4">
        <v>7</v>
      </c>
      <c r="G9" s="4">
        <v>4</v>
      </c>
      <c r="H9" s="4">
        <v>1</v>
      </c>
      <c r="I9" s="4">
        <v>2</v>
      </c>
      <c r="J9" s="4">
        <v>15</v>
      </c>
      <c r="K9" s="4">
        <v>68</v>
      </c>
      <c r="L9" s="4">
        <v>8</v>
      </c>
      <c r="M9" s="4">
        <v>0</v>
      </c>
      <c r="N9" s="4">
        <v>9</v>
      </c>
      <c r="O9" s="4">
        <v>0</v>
      </c>
      <c r="P9" s="4">
        <v>7</v>
      </c>
      <c r="Q9" s="4">
        <f t="shared" si="0"/>
        <v>135</v>
      </c>
      <c r="R9" s="10">
        <v>3</v>
      </c>
      <c r="S9" s="10">
        <v>3</v>
      </c>
      <c r="T9" s="4">
        <v>272</v>
      </c>
      <c r="U9" s="4">
        <v>1782</v>
      </c>
    </row>
    <row r="10" spans="1:21" x14ac:dyDescent="0.2">
      <c r="B10" s="1">
        <v>2003</v>
      </c>
      <c r="C10" s="4">
        <v>4</v>
      </c>
      <c r="D10" s="4">
        <v>10</v>
      </c>
      <c r="E10" s="4">
        <v>0</v>
      </c>
      <c r="F10" s="4">
        <v>7</v>
      </c>
      <c r="G10" s="4">
        <v>4</v>
      </c>
      <c r="H10" s="4">
        <v>1</v>
      </c>
      <c r="I10" s="4">
        <v>2</v>
      </c>
      <c r="J10" s="4">
        <v>16</v>
      </c>
      <c r="K10" s="4">
        <v>85</v>
      </c>
      <c r="L10" s="4">
        <v>8</v>
      </c>
      <c r="M10" s="4">
        <v>0</v>
      </c>
      <c r="N10" s="4">
        <v>11</v>
      </c>
      <c r="O10" s="4">
        <v>0</v>
      </c>
      <c r="P10" s="4">
        <v>8</v>
      </c>
      <c r="Q10" s="4">
        <f t="shared" si="0"/>
        <v>156</v>
      </c>
      <c r="R10" s="10">
        <v>4</v>
      </c>
      <c r="S10" s="10">
        <v>6</v>
      </c>
      <c r="T10" s="4">
        <v>307</v>
      </c>
      <c r="U10" s="4">
        <v>2175</v>
      </c>
    </row>
    <row r="11" spans="1:21" x14ac:dyDescent="0.2">
      <c r="B11" s="1">
        <v>2004</v>
      </c>
      <c r="C11" s="4">
        <v>6</v>
      </c>
      <c r="D11" s="4">
        <v>13</v>
      </c>
      <c r="E11" s="4">
        <v>0</v>
      </c>
      <c r="F11" s="4">
        <v>8</v>
      </c>
      <c r="G11" s="4">
        <v>4</v>
      </c>
      <c r="H11" s="4">
        <v>1</v>
      </c>
      <c r="I11" s="4">
        <v>3</v>
      </c>
      <c r="J11" s="4">
        <v>19</v>
      </c>
      <c r="K11" s="4">
        <v>90</v>
      </c>
      <c r="L11" s="4">
        <v>11</v>
      </c>
      <c r="M11" s="4">
        <v>0</v>
      </c>
      <c r="N11" s="4">
        <v>10</v>
      </c>
      <c r="O11" s="4">
        <v>0</v>
      </c>
      <c r="P11" s="4">
        <v>9</v>
      </c>
      <c r="Q11" s="4">
        <f t="shared" si="0"/>
        <v>174</v>
      </c>
      <c r="R11" s="10">
        <v>4</v>
      </c>
      <c r="S11" s="10">
        <v>7</v>
      </c>
      <c r="T11" s="4">
        <v>348</v>
      </c>
      <c r="U11" s="4">
        <v>2322</v>
      </c>
    </row>
    <row r="12" spans="1:21" x14ac:dyDescent="0.2">
      <c r="B12" s="1">
        <v>2005</v>
      </c>
      <c r="C12" s="4">
        <v>6</v>
      </c>
      <c r="D12" s="4">
        <v>11</v>
      </c>
      <c r="E12" s="4">
        <v>0</v>
      </c>
      <c r="F12" s="4">
        <v>9</v>
      </c>
      <c r="G12" s="4">
        <v>5</v>
      </c>
      <c r="H12" s="4">
        <v>1</v>
      </c>
      <c r="I12" s="4">
        <v>3</v>
      </c>
      <c r="J12" s="4">
        <v>18</v>
      </c>
      <c r="K12" s="4">
        <v>122</v>
      </c>
      <c r="L12" s="4">
        <v>11</v>
      </c>
      <c r="M12" s="4">
        <v>1</v>
      </c>
      <c r="N12" s="4">
        <v>10</v>
      </c>
      <c r="O12" s="4">
        <v>0</v>
      </c>
      <c r="P12" s="4">
        <v>10</v>
      </c>
      <c r="Q12" s="4">
        <f t="shared" si="0"/>
        <v>207</v>
      </c>
      <c r="R12" s="10">
        <v>5</v>
      </c>
      <c r="S12" s="10">
        <v>5</v>
      </c>
      <c r="T12" s="4">
        <v>390</v>
      </c>
      <c r="U12" s="4">
        <v>2683</v>
      </c>
    </row>
    <row r="13" spans="1:21" x14ac:dyDescent="0.2">
      <c r="B13" s="1">
        <v>2006</v>
      </c>
      <c r="C13" s="4">
        <v>6</v>
      </c>
      <c r="D13" s="4">
        <v>10</v>
      </c>
      <c r="E13" s="4">
        <v>0</v>
      </c>
      <c r="F13" s="4">
        <v>10</v>
      </c>
      <c r="G13" s="4">
        <v>3</v>
      </c>
      <c r="H13" s="4">
        <v>1</v>
      </c>
      <c r="I13" s="4">
        <v>4</v>
      </c>
      <c r="J13" s="4">
        <v>18</v>
      </c>
      <c r="K13" s="4">
        <v>124</v>
      </c>
      <c r="L13" s="4">
        <v>13</v>
      </c>
      <c r="M13" s="4">
        <v>0</v>
      </c>
      <c r="N13" s="4">
        <v>10</v>
      </c>
      <c r="O13" s="4">
        <v>0</v>
      </c>
      <c r="P13" s="4">
        <v>12</v>
      </c>
      <c r="Q13" s="4">
        <f t="shared" si="0"/>
        <v>211</v>
      </c>
      <c r="R13" s="10">
        <v>5</v>
      </c>
      <c r="S13" s="10">
        <v>6</v>
      </c>
      <c r="T13" s="4">
        <v>396</v>
      </c>
      <c r="U13" s="4">
        <v>2696</v>
      </c>
    </row>
    <row r="14" spans="1:21" x14ac:dyDescent="0.2">
      <c r="B14" s="1">
        <v>2007</v>
      </c>
      <c r="C14" s="4">
        <v>6</v>
      </c>
      <c r="D14" s="4">
        <v>12</v>
      </c>
      <c r="E14" s="4">
        <v>0</v>
      </c>
      <c r="F14" s="4">
        <v>9</v>
      </c>
      <c r="G14" s="4">
        <v>3</v>
      </c>
      <c r="H14" s="4">
        <v>1</v>
      </c>
      <c r="I14" s="4">
        <v>4</v>
      </c>
      <c r="J14" s="4">
        <v>18</v>
      </c>
      <c r="K14" s="4">
        <v>128</v>
      </c>
      <c r="L14" s="4">
        <v>14</v>
      </c>
      <c r="M14" s="4">
        <v>1</v>
      </c>
      <c r="N14" s="4">
        <v>10</v>
      </c>
      <c r="O14" s="4">
        <v>0</v>
      </c>
      <c r="P14" s="4">
        <v>11</v>
      </c>
      <c r="Q14" s="4">
        <f t="shared" si="0"/>
        <v>217</v>
      </c>
      <c r="R14" s="10">
        <v>4</v>
      </c>
      <c r="S14" s="10">
        <v>6</v>
      </c>
      <c r="T14" s="4">
        <v>403</v>
      </c>
      <c r="U14" s="4">
        <v>2704</v>
      </c>
    </row>
    <row r="15" spans="1:21" x14ac:dyDescent="0.2">
      <c r="B15" s="1">
        <v>2008</v>
      </c>
      <c r="C15" s="4">
        <v>5</v>
      </c>
      <c r="D15" s="4">
        <v>13</v>
      </c>
      <c r="E15" s="4">
        <v>0</v>
      </c>
      <c r="F15" s="4">
        <v>11</v>
      </c>
      <c r="G15" s="4">
        <v>4</v>
      </c>
      <c r="H15" s="4">
        <v>1</v>
      </c>
      <c r="I15" s="4">
        <v>5</v>
      </c>
      <c r="J15" s="4">
        <v>19</v>
      </c>
      <c r="K15" s="4">
        <v>125</v>
      </c>
      <c r="L15" s="4">
        <v>13</v>
      </c>
      <c r="M15" s="4">
        <v>1</v>
      </c>
      <c r="N15" s="4">
        <v>11</v>
      </c>
      <c r="O15" s="4">
        <v>0</v>
      </c>
      <c r="P15" s="4">
        <v>11</v>
      </c>
      <c r="Q15" s="4">
        <f t="shared" si="0"/>
        <v>219</v>
      </c>
      <c r="R15" s="10">
        <v>6</v>
      </c>
      <c r="S15" s="10">
        <v>8</v>
      </c>
      <c r="T15" s="4">
        <v>417</v>
      </c>
      <c r="U15" s="4">
        <v>2719</v>
      </c>
    </row>
    <row r="16" spans="1:21" x14ac:dyDescent="0.2">
      <c r="B16" s="1">
        <v>2009</v>
      </c>
      <c r="C16" s="4">
        <v>7</v>
      </c>
      <c r="D16" s="4">
        <v>14</v>
      </c>
      <c r="E16" s="4">
        <v>0</v>
      </c>
      <c r="F16" s="4">
        <v>13</v>
      </c>
      <c r="G16" s="4">
        <v>3</v>
      </c>
      <c r="H16" s="4">
        <v>1</v>
      </c>
      <c r="I16" s="4">
        <v>3</v>
      </c>
      <c r="J16" s="4">
        <v>22</v>
      </c>
      <c r="K16" s="4">
        <v>129</v>
      </c>
      <c r="L16" s="4">
        <v>18</v>
      </c>
      <c r="M16" s="4">
        <v>2</v>
      </c>
      <c r="N16" s="4">
        <v>11</v>
      </c>
      <c r="O16" s="4">
        <v>0</v>
      </c>
      <c r="P16" s="4">
        <v>11</v>
      </c>
      <c r="Q16" s="4">
        <f t="shared" si="0"/>
        <v>234</v>
      </c>
      <c r="R16" s="4">
        <v>5</v>
      </c>
      <c r="S16" s="4">
        <v>7</v>
      </c>
      <c r="T16" s="4">
        <v>430</v>
      </c>
      <c r="U16" s="4">
        <v>2714</v>
      </c>
    </row>
    <row r="17" spans="2:21" x14ac:dyDescent="0.2">
      <c r="B17" s="1">
        <v>2010</v>
      </c>
      <c r="C17" s="4">
        <v>7</v>
      </c>
      <c r="D17" s="4">
        <v>15</v>
      </c>
      <c r="E17" s="4">
        <v>0</v>
      </c>
      <c r="F17" s="4">
        <v>14</v>
      </c>
      <c r="G17" s="4">
        <v>4</v>
      </c>
      <c r="H17" s="4">
        <v>1</v>
      </c>
      <c r="I17" s="4">
        <v>3</v>
      </c>
      <c r="J17" s="4">
        <v>22</v>
      </c>
      <c r="K17" s="4">
        <v>120</v>
      </c>
      <c r="L17" s="4">
        <v>18</v>
      </c>
      <c r="M17" s="4">
        <v>3</v>
      </c>
      <c r="N17" s="4">
        <v>12</v>
      </c>
      <c r="O17" s="4">
        <v>0</v>
      </c>
      <c r="P17" s="4">
        <v>9</v>
      </c>
      <c r="Q17" s="4">
        <f t="shared" si="0"/>
        <v>228</v>
      </c>
      <c r="R17" s="4">
        <v>5</v>
      </c>
      <c r="S17" s="4">
        <v>6</v>
      </c>
      <c r="T17" s="4">
        <v>429</v>
      </c>
      <c r="U17" s="4">
        <v>2757</v>
      </c>
    </row>
    <row r="18" spans="2:21" x14ac:dyDescent="0.2">
      <c r="B18" s="1">
        <v>2011</v>
      </c>
      <c r="C18" s="4">
        <v>8</v>
      </c>
      <c r="D18" s="4">
        <v>15</v>
      </c>
      <c r="E18" s="4">
        <v>0</v>
      </c>
      <c r="F18" s="4">
        <v>17</v>
      </c>
      <c r="G18" s="4">
        <v>3</v>
      </c>
      <c r="H18" s="4">
        <v>1</v>
      </c>
      <c r="I18" s="4">
        <v>3</v>
      </c>
      <c r="J18" s="4">
        <v>19</v>
      </c>
      <c r="K18" s="4">
        <v>121</v>
      </c>
      <c r="L18" s="4">
        <v>21</v>
      </c>
      <c r="M18" s="4">
        <v>3</v>
      </c>
      <c r="N18" s="4">
        <v>13</v>
      </c>
      <c r="O18" s="4">
        <v>0</v>
      </c>
      <c r="P18" s="4">
        <v>8</v>
      </c>
      <c r="Q18" s="4">
        <f t="shared" si="0"/>
        <v>232</v>
      </c>
      <c r="R18" s="4">
        <v>6</v>
      </c>
      <c r="S18" s="4">
        <v>5</v>
      </c>
      <c r="T18" s="4">
        <v>423</v>
      </c>
      <c r="U18" s="4">
        <v>2757</v>
      </c>
    </row>
    <row r="19" spans="2:21" x14ac:dyDescent="0.2">
      <c r="B19" s="1">
        <v>2012</v>
      </c>
      <c r="C19" s="4">
        <v>5</v>
      </c>
      <c r="D19" s="4">
        <v>16</v>
      </c>
      <c r="E19" s="4">
        <v>0</v>
      </c>
      <c r="F19" s="4">
        <v>17</v>
      </c>
      <c r="G19" s="4">
        <v>4</v>
      </c>
      <c r="H19" s="4">
        <v>3</v>
      </c>
      <c r="I19" s="4">
        <v>2</v>
      </c>
      <c r="J19" s="4">
        <v>18</v>
      </c>
      <c r="K19" s="4">
        <v>125</v>
      </c>
      <c r="L19" s="4">
        <v>18</v>
      </c>
      <c r="M19" s="4">
        <v>4</v>
      </c>
      <c r="N19" s="4">
        <v>11</v>
      </c>
      <c r="O19" s="4">
        <v>0</v>
      </c>
      <c r="P19" s="4">
        <v>9</v>
      </c>
      <c r="Q19" s="4">
        <f t="shared" si="0"/>
        <v>232</v>
      </c>
      <c r="R19" s="4">
        <v>5</v>
      </c>
      <c r="S19" s="4">
        <v>9</v>
      </c>
      <c r="T19" s="4">
        <v>421</v>
      </c>
      <c r="U19" s="4">
        <v>2752</v>
      </c>
    </row>
    <row r="20" spans="2:21" x14ac:dyDescent="0.2">
      <c r="B20" s="1">
        <v>2013</v>
      </c>
      <c r="C20">
        <v>13</v>
      </c>
      <c r="D20">
        <v>11</v>
      </c>
      <c r="E20">
        <v>0</v>
      </c>
      <c r="F20">
        <v>18</v>
      </c>
      <c r="G20">
        <v>3</v>
      </c>
      <c r="H20">
        <v>2</v>
      </c>
      <c r="I20">
        <v>1</v>
      </c>
      <c r="J20">
        <v>16</v>
      </c>
      <c r="K20">
        <v>116</v>
      </c>
      <c r="L20">
        <v>22</v>
      </c>
      <c r="M20">
        <v>4</v>
      </c>
      <c r="N20">
        <v>26</v>
      </c>
      <c r="O20">
        <v>0</v>
      </c>
      <c r="P20">
        <v>16</v>
      </c>
      <c r="Q20" s="4">
        <f t="shared" si="0"/>
        <v>248</v>
      </c>
      <c r="R20">
        <v>5</v>
      </c>
      <c r="S20">
        <v>8</v>
      </c>
      <c r="T20">
        <v>450</v>
      </c>
      <c r="U20" s="4">
        <v>2871</v>
      </c>
    </row>
    <row r="21" spans="2:21" x14ac:dyDescent="0.2">
      <c r="B21" s="1">
        <v>2014</v>
      </c>
      <c r="C21">
        <v>15</v>
      </c>
      <c r="D21">
        <v>11</v>
      </c>
      <c r="E21">
        <v>0</v>
      </c>
      <c r="F21">
        <v>20</v>
      </c>
      <c r="G21">
        <v>2</v>
      </c>
      <c r="H21">
        <v>2</v>
      </c>
      <c r="I21">
        <v>1</v>
      </c>
      <c r="J21">
        <v>19</v>
      </c>
      <c r="K21">
        <v>130</v>
      </c>
      <c r="L21">
        <v>20</v>
      </c>
      <c r="M21">
        <v>5</v>
      </c>
      <c r="N21">
        <v>24</v>
      </c>
      <c r="O21">
        <v>0</v>
      </c>
      <c r="P21">
        <v>16</v>
      </c>
      <c r="Q21" s="4">
        <f t="shared" si="0"/>
        <v>265</v>
      </c>
      <c r="R21">
        <v>6</v>
      </c>
      <c r="S21">
        <v>9</v>
      </c>
      <c r="T21">
        <v>492</v>
      </c>
      <c r="U21" s="4">
        <v>3061</v>
      </c>
    </row>
    <row r="22" spans="2:21" x14ac:dyDescent="0.2">
      <c r="B22" s="1">
        <v>2015</v>
      </c>
      <c r="C22">
        <v>15</v>
      </c>
      <c r="D22">
        <v>17</v>
      </c>
      <c r="E22">
        <v>0</v>
      </c>
      <c r="F22">
        <v>24</v>
      </c>
      <c r="G22">
        <v>3</v>
      </c>
      <c r="H22">
        <v>1</v>
      </c>
      <c r="I22">
        <v>1</v>
      </c>
      <c r="J22">
        <v>27</v>
      </c>
      <c r="K22">
        <v>143</v>
      </c>
      <c r="L22">
        <v>25</v>
      </c>
      <c r="M22">
        <v>5</v>
      </c>
      <c r="N22">
        <v>28</v>
      </c>
      <c r="O22">
        <v>0</v>
      </c>
      <c r="P22">
        <v>15</v>
      </c>
      <c r="Q22" s="4">
        <f t="shared" si="0"/>
        <v>304</v>
      </c>
      <c r="R22">
        <v>6</v>
      </c>
      <c r="S22">
        <v>8</v>
      </c>
      <c r="T22">
        <v>552</v>
      </c>
      <c r="U22" s="4">
        <v>3313</v>
      </c>
    </row>
    <row r="23" spans="2:21" x14ac:dyDescent="0.2">
      <c r="B23" s="1">
        <v>2016</v>
      </c>
      <c r="C23">
        <v>14</v>
      </c>
      <c r="D23">
        <v>13</v>
      </c>
      <c r="E23">
        <v>0</v>
      </c>
      <c r="F23">
        <v>19</v>
      </c>
      <c r="G23">
        <v>6</v>
      </c>
      <c r="H23">
        <v>1</v>
      </c>
      <c r="I23">
        <v>2</v>
      </c>
      <c r="J23" s="4">
        <v>27</v>
      </c>
      <c r="K23" s="4">
        <v>144</v>
      </c>
      <c r="L23" s="4">
        <v>29</v>
      </c>
      <c r="M23" s="4">
        <v>5</v>
      </c>
      <c r="N23" s="4">
        <v>29</v>
      </c>
      <c r="O23" s="4">
        <v>0</v>
      </c>
      <c r="P23" s="4">
        <v>18</v>
      </c>
      <c r="Q23" s="4">
        <f t="shared" si="0"/>
        <v>307</v>
      </c>
      <c r="R23" s="4">
        <v>4</v>
      </c>
      <c r="S23" s="4">
        <v>11</v>
      </c>
      <c r="T23" s="4">
        <v>554</v>
      </c>
      <c r="U23" s="4">
        <v>3366</v>
      </c>
    </row>
    <row r="24" spans="2:21" x14ac:dyDescent="0.2">
      <c r="B24" s="34">
        <v>2017</v>
      </c>
      <c r="C24">
        <v>14</v>
      </c>
      <c r="D24">
        <v>13</v>
      </c>
      <c r="E24">
        <v>0</v>
      </c>
      <c r="F24">
        <v>20</v>
      </c>
      <c r="G24">
        <v>8</v>
      </c>
      <c r="H24">
        <v>1</v>
      </c>
      <c r="I24">
        <v>2</v>
      </c>
      <c r="J24" s="4">
        <v>24</v>
      </c>
      <c r="K24" s="4">
        <v>141</v>
      </c>
      <c r="L24" s="4">
        <v>30</v>
      </c>
      <c r="M24" s="4">
        <v>4</v>
      </c>
      <c r="N24" s="4">
        <v>30</v>
      </c>
      <c r="O24" s="4">
        <v>0</v>
      </c>
      <c r="P24" s="4">
        <v>19</v>
      </c>
      <c r="Q24" s="4">
        <f t="shared" si="0"/>
        <v>306</v>
      </c>
      <c r="R24" s="4">
        <v>5</v>
      </c>
      <c r="S24" s="4">
        <v>11</v>
      </c>
      <c r="T24" s="4">
        <v>552</v>
      </c>
      <c r="U24" s="4">
        <v>3369</v>
      </c>
    </row>
    <row r="25" spans="2:21" x14ac:dyDescent="0.2">
      <c r="B25" s="34">
        <v>2018</v>
      </c>
      <c r="C25">
        <v>14</v>
      </c>
      <c r="D25">
        <v>14</v>
      </c>
      <c r="E25">
        <v>0</v>
      </c>
      <c r="F25">
        <v>22</v>
      </c>
      <c r="G25">
        <v>6</v>
      </c>
      <c r="H25">
        <v>1</v>
      </c>
      <c r="I25">
        <v>2</v>
      </c>
      <c r="J25" s="4">
        <v>24</v>
      </c>
      <c r="K25" s="4">
        <v>146</v>
      </c>
      <c r="L25" s="4">
        <v>31</v>
      </c>
      <c r="M25" s="4">
        <v>5</v>
      </c>
      <c r="N25" s="4">
        <v>30</v>
      </c>
      <c r="O25" s="4">
        <v>0</v>
      </c>
      <c r="P25" s="4">
        <v>16</v>
      </c>
      <c r="Q25" s="4">
        <v>311</v>
      </c>
      <c r="R25" s="4">
        <v>5</v>
      </c>
      <c r="S25" s="4">
        <v>8</v>
      </c>
      <c r="T25" s="4">
        <v>553</v>
      </c>
      <c r="U25" s="4">
        <v>3462</v>
      </c>
    </row>
    <row r="26" spans="2:21" x14ac:dyDescent="0.2">
      <c r="B26" s="34">
        <v>2019</v>
      </c>
      <c r="C26">
        <v>16</v>
      </c>
      <c r="D26">
        <v>14</v>
      </c>
      <c r="F26">
        <v>27</v>
      </c>
      <c r="G26">
        <v>6</v>
      </c>
      <c r="H26">
        <v>1</v>
      </c>
      <c r="I26">
        <v>2</v>
      </c>
      <c r="J26" s="4">
        <v>25</v>
      </c>
      <c r="K26" s="4">
        <v>140</v>
      </c>
      <c r="L26" s="4">
        <v>31</v>
      </c>
      <c r="M26" s="4">
        <v>5</v>
      </c>
      <c r="N26" s="4">
        <v>32</v>
      </c>
      <c r="O26" s="4">
        <v>0</v>
      </c>
      <c r="P26" s="4">
        <v>14</v>
      </c>
      <c r="Q26" s="4">
        <v>313</v>
      </c>
      <c r="R26" s="4">
        <v>6</v>
      </c>
      <c r="S26" s="4">
        <v>10</v>
      </c>
      <c r="T26" s="4">
        <v>556</v>
      </c>
      <c r="U26" s="4">
        <v>3434</v>
      </c>
    </row>
    <row r="27" spans="2:21" x14ac:dyDescent="0.2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phoneticPr fontId="1" type="noConversion"/>
  <pageMargins left="0.75" right="0.75" top="1" bottom="1" header="0" footer="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pane xSplit="2" ySplit="5" topLeftCell="J6" activePane="bottomRight" state="frozen"/>
      <selection pane="topRight" activeCell="V16" sqref="V16"/>
      <selection pane="bottomLeft" activeCell="V16" sqref="V16"/>
      <selection pane="bottomRight" activeCell="AB25" sqref="AB25"/>
    </sheetView>
  </sheetViews>
  <sheetFormatPr baseColWidth="10" defaultColWidth="11.42578125" defaultRowHeight="12.75" x14ac:dyDescent="0.2"/>
  <cols>
    <col min="1" max="1" width="28.140625" customWidth="1"/>
    <col min="258" max="258" width="28.140625" customWidth="1"/>
    <col min="514" max="514" width="28.140625" customWidth="1"/>
    <col min="770" max="770" width="28.140625" customWidth="1"/>
    <col min="1026" max="1026" width="28.140625" customWidth="1"/>
    <col min="1282" max="1282" width="28.140625" customWidth="1"/>
    <col min="1538" max="1538" width="28.140625" customWidth="1"/>
    <col min="1794" max="1794" width="28.140625" customWidth="1"/>
    <col min="2050" max="2050" width="28.140625" customWidth="1"/>
    <col min="2306" max="2306" width="28.140625" customWidth="1"/>
    <col min="2562" max="2562" width="28.140625" customWidth="1"/>
    <col min="2818" max="2818" width="28.140625" customWidth="1"/>
    <col min="3074" max="3074" width="28.140625" customWidth="1"/>
    <col min="3330" max="3330" width="28.140625" customWidth="1"/>
    <col min="3586" max="3586" width="28.140625" customWidth="1"/>
    <col min="3842" max="3842" width="28.140625" customWidth="1"/>
    <col min="4098" max="4098" width="28.140625" customWidth="1"/>
    <col min="4354" max="4354" width="28.140625" customWidth="1"/>
    <col min="4610" max="4610" width="28.140625" customWidth="1"/>
    <col min="4866" max="4866" width="28.140625" customWidth="1"/>
    <col min="5122" max="5122" width="28.140625" customWidth="1"/>
    <col min="5378" max="5378" width="28.140625" customWidth="1"/>
    <col min="5634" max="5634" width="28.140625" customWidth="1"/>
    <col min="5890" max="5890" width="28.140625" customWidth="1"/>
    <col min="6146" max="6146" width="28.140625" customWidth="1"/>
    <col min="6402" max="6402" width="28.140625" customWidth="1"/>
    <col min="6658" max="6658" width="28.140625" customWidth="1"/>
    <col min="6914" max="6914" width="28.140625" customWidth="1"/>
    <col min="7170" max="7170" width="28.140625" customWidth="1"/>
    <col min="7426" max="7426" width="28.140625" customWidth="1"/>
    <col min="7682" max="7682" width="28.140625" customWidth="1"/>
    <col min="7938" max="7938" width="28.140625" customWidth="1"/>
    <col min="8194" max="8194" width="28.140625" customWidth="1"/>
    <col min="8450" max="8450" width="28.140625" customWidth="1"/>
    <col min="8706" max="8706" width="28.140625" customWidth="1"/>
    <col min="8962" max="8962" width="28.140625" customWidth="1"/>
    <col min="9218" max="9218" width="28.140625" customWidth="1"/>
    <col min="9474" max="9474" width="28.140625" customWidth="1"/>
    <col min="9730" max="9730" width="28.140625" customWidth="1"/>
    <col min="9986" max="9986" width="28.140625" customWidth="1"/>
    <col min="10242" max="10242" width="28.140625" customWidth="1"/>
    <col min="10498" max="10498" width="28.140625" customWidth="1"/>
    <col min="10754" max="10754" width="28.140625" customWidth="1"/>
    <col min="11010" max="11010" width="28.140625" customWidth="1"/>
    <col min="11266" max="11266" width="28.140625" customWidth="1"/>
    <col min="11522" max="11522" width="28.140625" customWidth="1"/>
    <col min="11778" max="11778" width="28.140625" customWidth="1"/>
    <col min="12034" max="12034" width="28.140625" customWidth="1"/>
    <col min="12290" max="12290" width="28.140625" customWidth="1"/>
    <col min="12546" max="12546" width="28.140625" customWidth="1"/>
    <col min="12802" max="12802" width="28.140625" customWidth="1"/>
    <col min="13058" max="13058" width="28.140625" customWidth="1"/>
    <col min="13314" max="13314" width="28.140625" customWidth="1"/>
    <col min="13570" max="13570" width="28.140625" customWidth="1"/>
    <col min="13826" max="13826" width="28.140625" customWidth="1"/>
    <col min="14082" max="14082" width="28.140625" customWidth="1"/>
    <col min="14338" max="14338" width="28.140625" customWidth="1"/>
    <col min="14594" max="14594" width="28.140625" customWidth="1"/>
    <col min="14850" max="14850" width="28.140625" customWidth="1"/>
    <col min="15106" max="15106" width="28.140625" customWidth="1"/>
    <col min="15362" max="15362" width="28.140625" customWidth="1"/>
    <col min="15618" max="15618" width="28.140625" customWidth="1"/>
    <col min="15874" max="15874" width="28.140625" customWidth="1"/>
    <col min="16130" max="16130" width="28.140625" customWidth="1"/>
  </cols>
  <sheetData>
    <row r="1" spans="1:28" ht="38.25" x14ac:dyDescent="0.2">
      <c r="A1" s="8" t="s">
        <v>194</v>
      </c>
      <c r="B1" s="1"/>
      <c r="H1" s="19"/>
    </row>
    <row r="2" spans="1:28" ht="38.25" x14ac:dyDescent="0.2">
      <c r="A2" s="6" t="s">
        <v>195</v>
      </c>
      <c r="B2" s="1"/>
    </row>
    <row r="3" spans="1:28" ht="38.25" x14ac:dyDescent="0.2">
      <c r="A3" s="7" t="s">
        <v>72</v>
      </c>
      <c r="B3" s="1"/>
    </row>
    <row r="4" spans="1:28" x14ac:dyDescent="0.2">
      <c r="A4" s="2"/>
      <c r="B4" s="1"/>
    </row>
    <row r="5" spans="1:28" x14ac:dyDescent="0.2">
      <c r="C5" s="1" t="s">
        <v>196</v>
      </c>
      <c r="D5" s="1" t="s">
        <v>197</v>
      </c>
      <c r="E5" s="1" t="s">
        <v>124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203</v>
      </c>
      <c r="L5" s="1" t="s">
        <v>204</v>
      </c>
      <c r="M5" s="1" t="s">
        <v>205</v>
      </c>
      <c r="N5" s="1" t="s">
        <v>206</v>
      </c>
      <c r="O5" s="1" t="s">
        <v>207</v>
      </c>
      <c r="P5" s="1" t="s">
        <v>160</v>
      </c>
      <c r="Q5" s="1" t="s">
        <v>208</v>
      </c>
      <c r="R5" s="1" t="s">
        <v>209</v>
      </c>
      <c r="S5" s="1" t="s">
        <v>210</v>
      </c>
      <c r="T5" s="1" t="s">
        <v>211</v>
      </c>
      <c r="U5" s="1" t="s">
        <v>212</v>
      </c>
      <c r="V5" s="1" t="s">
        <v>213</v>
      </c>
      <c r="W5" s="1" t="s">
        <v>214</v>
      </c>
      <c r="X5" s="1" t="s">
        <v>215</v>
      </c>
      <c r="Y5" s="1" t="s">
        <v>216</v>
      </c>
      <c r="Z5" s="1" t="s">
        <v>217</v>
      </c>
      <c r="AA5" s="1" t="s">
        <v>218</v>
      </c>
      <c r="AB5" s="1" t="s">
        <v>83</v>
      </c>
    </row>
    <row r="6" spans="1:28" x14ac:dyDescent="0.2">
      <c r="B6" s="1">
        <v>2005</v>
      </c>
      <c r="C6">
        <v>7</v>
      </c>
      <c r="D6" t="s">
        <v>119</v>
      </c>
      <c r="E6">
        <v>2</v>
      </c>
      <c r="F6">
        <v>3</v>
      </c>
      <c r="G6">
        <v>1</v>
      </c>
      <c r="H6">
        <v>2</v>
      </c>
      <c r="I6">
        <v>1</v>
      </c>
      <c r="J6">
        <v>1</v>
      </c>
      <c r="K6">
        <v>1</v>
      </c>
      <c r="L6" t="s">
        <v>119</v>
      </c>
      <c r="M6">
        <v>1</v>
      </c>
      <c r="N6" t="s">
        <v>119</v>
      </c>
      <c r="O6">
        <v>4</v>
      </c>
      <c r="P6">
        <v>1</v>
      </c>
      <c r="Q6">
        <v>2</v>
      </c>
      <c r="R6">
        <v>3</v>
      </c>
      <c r="S6">
        <v>2</v>
      </c>
      <c r="AB6" s="16">
        <f>SUM(C6:AA6)</f>
        <v>31</v>
      </c>
    </row>
    <row r="7" spans="1:28" x14ac:dyDescent="0.2">
      <c r="B7" s="1">
        <v>2006</v>
      </c>
      <c r="C7">
        <v>3</v>
      </c>
      <c r="D7">
        <v>1</v>
      </c>
      <c r="E7">
        <v>1</v>
      </c>
      <c r="F7">
        <v>3</v>
      </c>
      <c r="G7">
        <v>1</v>
      </c>
      <c r="H7">
        <v>1</v>
      </c>
      <c r="I7">
        <v>3</v>
      </c>
      <c r="J7">
        <v>3</v>
      </c>
      <c r="K7">
        <v>2</v>
      </c>
      <c r="L7">
        <v>1</v>
      </c>
      <c r="M7">
        <v>2</v>
      </c>
      <c r="N7">
        <v>1</v>
      </c>
      <c r="O7">
        <v>1</v>
      </c>
      <c r="P7" t="s">
        <v>119</v>
      </c>
      <c r="Q7" t="s">
        <v>119</v>
      </c>
      <c r="R7" t="s">
        <v>119</v>
      </c>
      <c r="S7" t="s">
        <v>119</v>
      </c>
      <c r="AB7" s="16">
        <f t="shared" ref="AB7:AB22" si="0">SUM(C7:AA7)</f>
        <v>23</v>
      </c>
    </row>
    <row r="8" spans="1:28" x14ac:dyDescent="0.2">
      <c r="B8" s="1">
        <v>2007</v>
      </c>
      <c r="D8">
        <v>1</v>
      </c>
      <c r="E8">
        <v>1</v>
      </c>
      <c r="H8">
        <v>1</v>
      </c>
      <c r="K8">
        <v>3</v>
      </c>
      <c r="L8">
        <v>2</v>
      </c>
      <c r="O8">
        <v>2</v>
      </c>
      <c r="U8">
        <v>1</v>
      </c>
      <c r="AB8" s="16">
        <f t="shared" si="0"/>
        <v>11</v>
      </c>
    </row>
    <row r="9" spans="1:28" x14ac:dyDescent="0.2">
      <c r="B9" s="1">
        <v>2008</v>
      </c>
      <c r="C9">
        <v>1</v>
      </c>
      <c r="D9">
        <v>1</v>
      </c>
      <c r="E9">
        <v>2</v>
      </c>
      <c r="F9">
        <v>4</v>
      </c>
      <c r="H9">
        <v>2</v>
      </c>
      <c r="I9">
        <v>1</v>
      </c>
      <c r="J9">
        <v>1</v>
      </c>
      <c r="O9">
        <v>1</v>
      </c>
      <c r="R9">
        <v>1</v>
      </c>
      <c r="V9">
        <v>1</v>
      </c>
      <c r="W9">
        <v>1</v>
      </c>
      <c r="AB9" s="16">
        <f t="shared" si="0"/>
        <v>16</v>
      </c>
    </row>
    <row r="10" spans="1:28" x14ac:dyDescent="0.2">
      <c r="B10" s="1">
        <v>2009</v>
      </c>
      <c r="D10">
        <v>1</v>
      </c>
      <c r="F10">
        <v>2</v>
      </c>
      <c r="H10">
        <v>3</v>
      </c>
      <c r="J10">
        <v>2</v>
      </c>
      <c r="K10">
        <v>1</v>
      </c>
      <c r="L10">
        <v>1</v>
      </c>
      <c r="M10">
        <v>2</v>
      </c>
      <c r="P10">
        <v>1</v>
      </c>
      <c r="Q10">
        <v>1</v>
      </c>
      <c r="R10">
        <v>3</v>
      </c>
      <c r="V10">
        <v>1</v>
      </c>
      <c r="AB10" s="16">
        <f t="shared" si="0"/>
        <v>18</v>
      </c>
    </row>
    <row r="11" spans="1:28" x14ac:dyDescent="0.2">
      <c r="B11" s="22">
        <v>2010</v>
      </c>
      <c r="C11" s="16">
        <v>2</v>
      </c>
      <c r="D11" s="16"/>
      <c r="E11" s="16"/>
      <c r="F11" s="16">
        <v>2</v>
      </c>
      <c r="G11" s="16">
        <v>1</v>
      </c>
      <c r="H11" s="16">
        <v>2</v>
      </c>
      <c r="I11" s="16">
        <v>1</v>
      </c>
      <c r="J11" s="16">
        <v>1</v>
      </c>
      <c r="K11" s="16"/>
      <c r="L11" s="16">
        <v>3</v>
      </c>
      <c r="M11" s="16"/>
      <c r="N11" s="16"/>
      <c r="O11" s="16">
        <v>1</v>
      </c>
      <c r="P11" s="16"/>
      <c r="Q11" s="16"/>
      <c r="R11" s="16"/>
      <c r="S11" s="16">
        <v>1</v>
      </c>
      <c r="T11" s="16"/>
      <c r="U11" s="16">
        <v>1</v>
      </c>
      <c r="V11" s="16">
        <v>2</v>
      </c>
      <c r="W11" s="16"/>
      <c r="X11" s="16">
        <v>1</v>
      </c>
      <c r="AB11" s="16">
        <f t="shared" si="0"/>
        <v>18</v>
      </c>
    </row>
    <row r="12" spans="1:28" x14ac:dyDescent="0.2">
      <c r="B12" s="1">
        <v>2011</v>
      </c>
      <c r="AB12" s="16"/>
    </row>
    <row r="13" spans="1:28" x14ac:dyDescent="0.2">
      <c r="B13" s="1">
        <v>2012</v>
      </c>
      <c r="C13">
        <v>1</v>
      </c>
      <c r="E13">
        <v>1</v>
      </c>
      <c r="G13">
        <v>1</v>
      </c>
      <c r="L13">
        <v>1</v>
      </c>
      <c r="M13">
        <v>2</v>
      </c>
      <c r="AB13" s="16">
        <f t="shared" si="0"/>
        <v>6</v>
      </c>
    </row>
    <row r="14" spans="1:28" x14ac:dyDescent="0.2">
      <c r="B14" s="1">
        <v>2013</v>
      </c>
      <c r="F14">
        <v>1</v>
      </c>
      <c r="L14">
        <v>2</v>
      </c>
      <c r="O14">
        <v>1</v>
      </c>
      <c r="X14">
        <v>1</v>
      </c>
      <c r="Y14" s="23">
        <v>1</v>
      </c>
      <c r="Z14" s="23"/>
      <c r="AA14" s="23"/>
      <c r="AB14" s="16">
        <f t="shared" si="0"/>
        <v>6</v>
      </c>
    </row>
    <row r="15" spans="1:28" x14ac:dyDescent="0.2">
      <c r="B15" s="1">
        <v>2014</v>
      </c>
      <c r="C15">
        <v>2</v>
      </c>
      <c r="F15">
        <v>1</v>
      </c>
      <c r="I15">
        <v>1</v>
      </c>
      <c r="J15">
        <v>1</v>
      </c>
      <c r="K15">
        <v>4</v>
      </c>
      <c r="L15">
        <v>2</v>
      </c>
      <c r="M15">
        <v>3</v>
      </c>
      <c r="O15">
        <v>2</v>
      </c>
      <c r="R15">
        <v>1</v>
      </c>
      <c r="U15">
        <v>2</v>
      </c>
      <c r="V15">
        <v>1</v>
      </c>
      <c r="W15">
        <v>2</v>
      </c>
      <c r="Z15">
        <v>1</v>
      </c>
      <c r="AB15" s="16">
        <f t="shared" si="0"/>
        <v>23</v>
      </c>
    </row>
    <row r="16" spans="1:28" x14ac:dyDescent="0.2">
      <c r="B16" s="1">
        <v>2015</v>
      </c>
      <c r="D16">
        <v>1</v>
      </c>
      <c r="E16">
        <v>1</v>
      </c>
      <c r="H16">
        <v>1</v>
      </c>
      <c r="K16">
        <v>1</v>
      </c>
      <c r="M16">
        <v>3</v>
      </c>
      <c r="O16">
        <v>1</v>
      </c>
      <c r="R16">
        <v>2</v>
      </c>
      <c r="V16">
        <v>1</v>
      </c>
      <c r="AB16" s="16">
        <f t="shared" si="0"/>
        <v>11</v>
      </c>
    </row>
    <row r="17" spans="2:28" x14ac:dyDescent="0.2">
      <c r="B17" s="1">
        <v>2016</v>
      </c>
      <c r="C17">
        <v>1</v>
      </c>
      <c r="J17">
        <v>1</v>
      </c>
      <c r="K17">
        <v>2</v>
      </c>
      <c r="L17">
        <v>1</v>
      </c>
      <c r="O17">
        <v>1</v>
      </c>
      <c r="R17">
        <v>1</v>
      </c>
      <c r="Y17">
        <v>1</v>
      </c>
      <c r="AA17">
        <v>1</v>
      </c>
      <c r="AB17" s="16">
        <f t="shared" si="0"/>
        <v>9</v>
      </c>
    </row>
    <row r="18" spans="2:28" x14ac:dyDescent="0.2">
      <c r="B18" s="1">
        <v>2017</v>
      </c>
      <c r="D18">
        <v>1</v>
      </c>
      <c r="E18">
        <v>2</v>
      </c>
      <c r="F18">
        <v>1</v>
      </c>
      <c r="H18">
        <v>1</v>
      </c>
      <c r="J18">
        <v>1</v>
      </c>
      <c r="U18">
        <v>2</v>
      </c>
      <c r="AB18" s="16">
        <f t="shared" si="0"/>
        <v>8</v>
      </c>
    </row>
    <row r="20" spans="2:28" x14ac:dyDescent="0.2">
      <c r="B20" s="1">
        <v>2019</v>
      </c>
      <c r="D20">
        <v>1</v>
      </c>
      <c r="G20">
        <v>1</v>
      </c>
      <c r="H20">
        <v>2</v>
      </c>
      <c r="K20">
        <v>1</v>
      </c>
      <c r="L20">
        <v>1</v>
      </c>
      <c r="O20">
        <v>2</v>
      </c>
      <c r="R20">
        <v>1</v>
      </c>
      <c r="V20">
        <v>1</v>
      </c>
      <c r="AA20">
        <v>1</v>
      </c>
      <c r="AB20" s="16">
        <f t="shared" si="0"/>
        <v>11</v>
      </c>
    </row>
    <row r="21" spans="2:28" x14ac:dyDescent="0.2">
      <c r="B21" s="1">
        <v>2020</v>
      </c>
      <c r="E21">
        <v>2</v>
      </c>
      <c r="H21">
        <v>1</v>
      </c>
      <c r="I21">
        <v>1</v>
      </c>
      <c r="AB21" s="16">
        <f t="shared" si="0"/>
        <v>4</v>
      </c>
    </row>
    <row r="22" spans="2:28" x14ac:dyDescent="0.2">
      <c r="B22" s="1">
        <v>2021</v>
      </c>
      <c r="E22">
        <v>2</v>
      </c>
      <c r="G22">
        <v>1</v>
      </c>
      <c r="H22">
        <v>1</v>
      </c>
      <c r="I22">
        <v>1</v>
      </c>
      <c r="J22">
        <v>1</v>
      </c>
      <c r="K22">
        <v>3</v>
      </c>
      <c r="R22">
        <v>2</v>
      </c>
      <c r="V22">
        <v>1</v>
      </c>
      <c r="AB22" s="16">
        <f t="shared" si="0"/>
        <v>12</v>
      </c>
    </row>
  </sheetData>
  <pageMargins left="0.75" right="0.75" top="1" bottom="1" header="0" footer="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pane xSplit="2" ySplit="5" topLeftCell="G6" activePane="bottomRight" state="frozen"/>
      <selection pane="topRight" activeCell="V16" sqref="V16"/>
      <selection pane="bottomLeft" activeCell="V16" sqref="V16"/>
      <selection pane="bottomRight" activeCell="Y24" sqref="Y24"/>
    </sheetView>
  </sheetViews>
  <sheetFormatPr baseColWidth="10" defaultColWidth="11.42578125" defaultRowHeight="12.75" x14ac:dyDescent="0.2"/>
  <cols>
    <col min="1" max="1" width="28" customWidth="1"/>
    <col min="259" max="259" width="28" customWidth="1"/>
    <col min="515" max="515" width="28" customWidth="1"/>
    <col min="771" max="771" width="28" customWidth="1"/>
    <col min="1027" max="1027" width="28" customWidth="1"/>
    <col min="1283" max="1283" width="28" customWidth="1"/>
    <col min="1539" max="1539" width="28" customWidth="1"/>
    <col min="1795" max="1795" width="28" customWidth="1"/>
    <col min="2051" max="2051" width="28" customWidth="1"/>
    <col min="2307" max="2307" width="28" customWidth="1"/>
    <col min="2563" max="2563" width="28" customWidth="1"/>
    <col min="2819" max="2819" width="28" customWidth="1"/>
    <col min="3075" max="3075" width="28" customWidth="1"/>
    <col min="3331" max="3331" width="28" customWidth="1"/>
    <col min="3587" max="3587" width="28" customWidth="1"/>
    <col min="3843" max="3843" width="28" customWidth="1"/>
    <col min="4099" max="4099" width="28" customWidth="1"/>
    <col min="4355" max="4355" width="28" customWidth="1"/>
    <col min="4611" max="4611" width="28" customWidth="1"/>
    <col min="4867" max="4867" width="28" customWidth="1"/>
    <col min="5123" max="5123" width="28" customWidth="1"/>
    <col min="5379" max="5379" width="28" customWidth="1"/>
    <col min="5635" max="5635" width="28" customWidth="1"/>
    <col min="5891" max="5891" width="28" customWidth="1"/>
    <col min="6147" max="6147" width="28" customWidth="1"/>
    <col min="6403" max="6403" width="28" customWidth="1"/>
    <col min="6659" max="6659" width="28" customWidth="1"/>
    <col min="6915" max="6915" width="28" customWidth="1"/>
    <col min="7171" max="7171" width="28" customWidth="1"/>
    <col min="7427" max="7427" width="28" customWidth="1"/>
    <col min="7683" max="7683" width="28" customWidth="1"/>
    <col min="7939" max="7939" width="28" customWidth="1"/>
    <col min="8195" max="8195" width="28" customWidth="1"/>
    <col min="8451" max="8451" width="28" customWidth="1"/>
    <col min="8707" max="8707" width="28" customWidth="1"/>
    <col min="8963" max="8963" width="28" customWidth="1"/>
    <col min="9219" max="9219" width="28" customWidth="1"/>
    <col min="9475" max="9475" width="28" customWidth="1"/>
    <col min="9731" max="9731" width="28" customWidth="1"/>
    <col min="9987" max="9987" width="28" customWidth="1"/>
    <col min="10243" max="10243" width="28" customWidth="1"/>
    <col min="10499" max="10499" width="28" customWidth="1"/>
    <col min="10755" max="10755" width="28" customWidth="1"/>
    <col min="11011" max="11011" width="28" customWidth="1"/>
    <col min="11267" max="11267" width="28" customWidth="1"/>
    <col min="11523" max="11523" width="28" customWidth="1"/>
    <col min="11779" max="11779" width="28" customWidth="1"/>
    <col min="12035" max="12035" width="28" customWidth="1"/>
    <col min="12291" max="12291" width="28" customWidth="1"/>
    <col min="12547" max="12547" width="28" customWidth="1"/>
    <col min="12803" max="12803" width="28" customWidth="1"/>
    <col min="13059" max="13059" width="28" customWidth="1"/>
    <col min="13315" max="13315" width="28" customWidth="1"/>
    <col min="13571" max="13571" width="28" customWidth="1"/>
    <col min="13827" max="13827" width="28" customWidth="1"/>
    <col min="14083" max="14083" width="28" customWidth="1"/>
    <col min="14339" max="14339" width="28" customWidth="1"/>
    <col min="14595" max="14595" width="28" customWidth="1"/>
    <col min="14851" max="14851" width="28" customWidth="1"/>
    <col min="15107" max="15107" width="28" customWidth="1"/>
    <col min="15363" max="15363" width="28" customWidth="1"/>
    <col min="15619" max="15619" width="28" customWidth="1"/>
    <col min="15875" max="15875" width="28" customWidth="1"/>
    <col min="16131" max="16131" width="28" customWidth="1"/>
  </cols>
  <sheetData>
    <row r="1" spans="1:25" ht="38.25" x14ac:dyDescent="0.2">
      <c r="A1" s="6" t="s">
        <v>194</v>
      </c>
      <c r="H1" s="19"/>
    </row>
    <row r="2" spans="1:25" ht="38.25" x14ac:dyDescent="0.2">
      <c r="A2" s="6" t="s">
        <v>219</v>
      </c>
    </row>
    <row r="3" spans="1:25" ht="38.25" x14ac:dyDescent="0.2">
      <c r="A3" s="7" t="s">
        <v>72</v>
      </c>
    </row>
    <row r="4" spans="1:25" x14ac:dyDescent="0.2">
      <c r="B4" s="1"/>
    </row>
    <row r="5" spans="1:25" x14ac:dyDescent="0.2">
      <c r="C5" s="1" t="s">
        <v>220</v>
      </c>
      <c r="D5" s="1" t="s">
        <v>221</v>
      </c>
      <c r="E5" s="1" t="s">
        <v>222</v>
      </c>
      <c r="F5" s="1" t="s">
        <v>223</v>
      </c>
      <c r="G5" s="1" t="s">
        <v>224</v>
      </c>
      <c r="H5" s="1" t="s">
        <v>225</v>
      </c>
      <c r="I5" s="1" t="s">
        <v>226</v>
      </c>
      <c r="J5" s="1" t="s">
        <v>227</v>
      </c>
      <c r="K5" s="1" t="s">
        <v>228</v>
      </c>
      <c r="L5" s="1" t="s">
        <v>229</v>
      </c>
      <c r="M5" s="1" t="s">
        <v>230</v>
      </c>
      <c r="N5" s="1" t="s">
        <v>231</v>
      </c>
      <c r="O5" s="1" t="s">
        <v>232</v>
      </c>
      <c r="P5" s="1" t="s">
        <v>233</v>
      </c>
      <c r="Q5" s="1" t="s">
        <v>234</v>
      </c>
      <c r="R5" s="1" t="s">
        <v>235</v>
      </c>
      <c r="S5" s="1" t="s">
        <v>236</v>
      </c>
      <c r="T5" s="1" t="s">
        <v>237</v>
      </c>
      <c r="U5" s="1" t="s">
        <v>238</v>
      </c>
      <c r="V5" s="1" t="s">
        <v>239</v>
      </c>
      <c r="W5" s="1" t="s">
        <v>240</v>
      </c>
      <c r="X5" s="1" t="s">
        <v>241</v>
      </c>
      <c r="Y5" s="1" t="s">
        <v>83</v>
      </c>
    </row>
    <row r="6" spans="1:25" x14ac:dyDescent="0.2">
      <c r="B6" s="1">
        <v>2005</v>
      </c>
      <c r="C6">
        <v>1</v>
      </c>
      <c r="D6" t="s">
        <v>119</v>
      </c>
      <c r="E6">
        <v>5</v>
      </c>
      <c r="F6">
        <v>1</v>
      </c>
      <c r="G6" t="s">
        <v>119</v>
      </c>
      <c r="H6">
        <v>2</v>
      </c>
      <c r="I6" t="s">
        <v>119</v>
      </c>
      <c r="J6" t="s">
        <v>119</v>
      </c>
      <c r="K6">
        <v>1</v>
      </c>
      <c r="L6">
        <v>2</v>
      </c>
      <c r="N6">
        <v>1</v>
      </c>
      <c r="P6">
        <v>1</v>
      </c>
      <c r="Q6">
        <v>1</v>
      </c>
      <c r="R6">
        <v>1</v>
      </c>
      <c r="Y6" s="16">
        <f>SUM(C6:T6)</f>
        <v>16</v>
      </c>
    </row>
    <row r="7" spans="1:25" x14ac:dyDescent="0.2">
      <c r="B7" s="1">
        <v>2006</v>
      </c>
      <c r="C7">
        <v>2</v>
      </c>
      <c r="D7">
        <v>1</v>
      </c>
      <c r="E7">
        <v>7</v>
      </c>
      <c r="F7">
        <v>3</v>
      </c>
      <c r="G7">
        <v>1</v>
      </c>
      <c r="H7">
        <v>1</v>
      </c>
      <c r="I7">
        <v>1</v>
      </c>
      <c r="J7">
        <v>2</v>
      </c>
      <c r="K7">
        <v>1</v>
      </c>
      <c r="L7" t="s">
        <v>119</v>
      </c>
      <c r="N7" t="s">
        <v>119</v>
      </c>
      <c r="P7" t="s">
        <v>119</v>
      </c>
      <c r="Q7" t="s">
        <v>119</v>
      </c>
      <c r="R7" t="s">
        <v>119</v>
      </c>
      <c r="Y7" s="16">
        <f>SUM(C7:T7)</f>
        <v>19</v>
      </c>
    </row>
    <row r="8" spans="1:25" x14ac:dyDescent="0.2">
      <c r="B8" s="1">
        <v>2007</v>
      </c>
      <c r="E8">
        <v>6</v>
      </c>
      <c r="G8">
        <v>1</v>
      </c>
      <c r="K8">
        <v>1</v>
      </c>
      <c r="O8">
        <v>1</v>
      </c>
      <c r="P8">
        <v>1</v>
      </c>
      <c r="R8">
        <v>1</v>
      </c>
      <c r="S8">
        <v>1</v>
      </c>
      <c r="T8">
        <v>1</v>
      </c>
      <c r="Y8" s="16">
        <f>SUM(C8:T8)</f>
        <v>13</v>
      </c>
    </row>
    <row r="9" spans="1:25" x14ac:dyDescent="0.2">
      <c r="B9" s="1">
        <v>2008</v>
      </c>
      <c r="C9">
        <v>1</v>
      </c>
      <c r="D9">
        <v>1</v>
      </c>
      <c r="E9">
        <v>4</v>
      </c>
      <c r="F9">
        <v>1</v>
      </c>
      <c r="G9">
        <v>1</v>
      </c>
      <c r="H9">
        <v>1</v>
      </c>
      <c r="N9">
        <v>1</v>
      </c>
      <c r="Y9" s="16">
        <f>SUM(C9:T9)</f>
        <v>10</v>
      </c>
    </row>
    <row r="10" spans="1:25" x14ac:dyDescent="0.2">
      <c r="B10" s="1">
        <v>2009</v>
      </c>
      <c r="C10">
        <v>2</v>
      </c>
      <c r="E10">
        <v>2</v>
      </c>
      <c r="I10">
        <v>1</v>
      </c>
      <c r="L10">
        <v>1</v>
      </c>
      <c r="N10">
        <v>1</v>
      </c>
      <c r="P10">
        <v>1</v>
      </c>
      <c r="S10">
        <v>1</v>
      </c>
      <c r="U10">
        <v>1</v>
      </c>
      <c r="Y10" s="16">
        <f>SUM(C10:U10)</f>
        <v>10</v>
      </c>
    </row>
    <row r="11" spans="1:25" x14ac:dyDescent="0.2">
      <c r="B11" s="1">
        <v>2010</v>
      </c>
      <c r="C11" s="16"/>
      <c r="D11" s="16">
        <v>1</v>
      </c>
      <c r="E11" s="16"/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>
        <v>2</v>
      </c>
      <c r="U11" s="16"/>
      <c r="Y11" s="16">
        <f>SUM(C11:U11)</f>
        <v>5</v>
      </c>
    </row>
    <row r="12" spans="1:25" x14ac:dyDescent="0.2">
      <c r="B12" s="1">
        <v>2011</v>
      </c>
      <c r="Y12" s="23">
        <f>1+2</f>
        <v>3</v>
      </c>
    </row>
    <row r="13" spans="1:25" x14ac:dyDescent="0.2">
      <c r="B13" s="1">
        <v>2012</v>
      </c>
      <c r="C13">
        <v>1</v>
      </c>
      <c r="D13">
        <v>1</v>
      </c>
      <c r="E13">
        <v>1</v>
      </c>
      <c r="K13">
        <v>1</v>
      </c>
      <c r="Y13" s="16">
        <f>SUM(C13:U13)</f>
        <v>4</v>
      </c>
    </row>
    <row r="14" spans="1:25" x14ac:dyDescent="0.2">
      <c r="B14" s="1">
        <v>2013</v>
      </c>
      <c r="C14">
        <v>1</v>
      </c>
      <c r="E14">
        <v>1</v>
      </c>
      <c r="F14">
        <v>1</v>
      </c>
      <c r="Y14" s="16">
        <f>SUM(C14:U14)</f>
        <v>3</v>
      </c>
    </row>
    <row r="15" spans="1:25" x14ac:dyDescent="0.2">
      <c r="B15" s="1">
        <v>2014</v>
      </c>
      <c r="C15">
        <v>1</v>
      </c>
      <c r="E15">
        <v>2</v>
      </c>
      <c r="F15">
        <v>2</v>
      </c>
      <c r="I15">
        <v>1</v>
      </c>
      <c r="R15">
        <v>1</v>
      </c>
      <c r="Y15" s="16">
        <f>SUM(C15:U15)</f>
        <v>7</v>
      </c>
    </row>
    <row r="16" spans="1:25" x14ac:dyDescent="0.2">
      <c r="B16" s="1">
        <v>2015</v>
      </c>
      <c r="C16">
        <v>3</v>
      </c>
      <c r="F16">
        <v>1</v>
      </c>
      <c r="I16">
        <v>1</v>
      </c>
      <c r="N16">
        <v>1</v>
      </c>
      <c r="P16">
        <v>1</v>
      </c>
      <c r="R16">
        <v>1</v>
      </c>
      <c r="Y16" s="16">
        <f>SUM(C16:U16)</f>
        <v>8</v>
      </c>
    </row>
    <row r="17" spans="2:25" x14ac:dyDescent="0.2">
      <c r="B17" s="1">
        <v>2016</v>
      </c>
      <c r="C17">
        <v>1</v>
      </c>
      <c r="E17">
        <v>2</v>
      </c>
      <c r="F17">
        <v>1</v>
      </c>
      <c r="I17">
        <v>1</v>
      </c>
      <c r="U17">
        <v>1</v>
      </c>
      <c r="Y17" s="16">
        <f>SUM(C17:U17)</f>
        <v>6</v>
      </c>
    </row>
    <row r="18" spans="2:25" x14ac:dyDescent="0.2">
      <c r="B18" s="1">
        <v>2017</v>
      </c>
      <c r="C18">
        <v>1</v>
      </c>
      <c r="F18">
        <v>1</v>
      </c>
      <c r="V18">
        <v>1</v>
      </c>
      <c r="W18">
        <v>1</v>
      </c>
      <c r="X18">
        <v>1</v>
      </c>
      <c r="Y18" s="16">
        <f>SUM(C18:X18)</f>
        <v>5</v>
      </c>
    </row>
    <row r="20" spans="2:25" x14ac:dyDescent="0.2">
      <c r="B20" s="1">
        <v>2019</v>
      </c>
      <c r="C20">
        <v>3</v>
      </c>
      <c r="F20">
        <v>2</v>
      </c>
      <c r="V20">
        <v>1</v>
      </c>
      <c r="W20">
        <v>1</v>
      </c>
      <c r="X20">
        <v>1</v>
      </c>
      <c r="Y20" s="16">
        <f>SUM(C20:X20)</f>
        <v>8</v>
      </c>
    </row>
    <row r="21" spans="2:25" x14ac:dyDescent="0.2">
      <c r="B21" s="1">
        <v>2020</v>
      </c>
      <c r="C21">
        <v>1</v>
      </c>
      <c r="E21">
        <v>2</v>
      </c>
      <c r="I21">
        <v>1</v>
      </c>
      <c r="N21">
        <v>1</v>
      </c>
      <c r="Y21" s="16">
        <f>SUM(C21:X21)</f>
        <v>5</v>
      </c>
    </row>
    <row r="22" spans="2:25" x14ac:dyDescent="0.2">
      <c r="B22" s="1">
        <v>2021</v>
      </c>
      <c r="C22">
        <v>1</v>
      </c>
      <c r="E22">
        <v>1</v>
      </c>
      <c r="F22">
        <v>1</v>
      </c>
      <c r="I22">
        <v>1</v>
      </c>
      <c r="N22">
        <v>1</v>
      </c>
      <c r="R22">
        <v>2</v>
      </c>
      <c r="Y22" s="16">
        <f>SUM(C22:X22)</f>
        <v>7</v>
      </c>
    </row>
  </sheetData>
  <pageMargins left="0.75" right="0.75" top="1" bottom="1" header="0" footer="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workbookViewId="0">
      <pane xSplit="2" ySplit="5" topLeftCell="C231" activePane="bottomRight" state="frozen"/>
      <selection pane="topRight" activeCell="B172" sqref="B172"/>
      <selection pane="bottomLeft" activeCell="B172" sqref="B172"/>
      <selection pane="bottomRight" activeCell="F255" sqref="F255"/>
    </sheetView>
  </sheetViews>
  <sheetFormatPr baseColWidth="10" defaultColWidth="11.42578125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6" ht="25.5" x14ac:dyDescent="0.2">
      <c r="A1" s="6" t="s">
        <v>242</v>
      </c>
    </row>
    <row r="2" spans="1:6" x14ac:dyDescent="0.2">
      <c r="A2" s="6" t="s">
        <v>243</v>
      </c>
    </row>
    <row r="3" spans="1:6" x14ac:dyDescent="0.2">
      <c r="A3" s="7" t="s">
        <v>244</v>
      </c>
    </row>
    <row r="5" spans="1:6" x14ac:dyDescent="0.2">
      <c r="C5" s="1" t="s">
        <v>245</v>
      </c>
      <c r="D5" s="1" t="s">
        <v>246</v>
      </c>
      <c r="E5" s="1" t="s">
        <v>247</v>
      </c>
      <c r="F5" s="1" t="s">
        <v>248</v>
      </c>
    </row>
    <row r="6" spans="1:6" x14ac:dyDescent="0.2">
      <c r="B6" s="24">
        <v>37622</v>
      </c>
      <c r="C6" s="4">
        <v>5713</v>
      </c>
      <c r="D6" s="4">
        <v>6180</v>
      </c>
      <c r="E6" s="4">
        <v>939</v>
      </c>
      <c r="F6" s="5">
        <f>SUM(C6:E6)</f>
        <v>12832</v>
      </c>
    </row>
    <row r="7" spans="1:6" x14ac:dyDescent="0.2">
      <c r="B7" s="24">
        <v>37653</v>
      </c>
      <c r="C7" s="4">
        <v>6165</v>
      </c>
      <c r="D7" s="4">
        <v>5991</v>
      </c>
      <c r="E7" s="4">
        <v>1007</v>
      </c>
      <c r="F7" s="5">
        <f t="shared" ref="F7:F70" si="0">SUM(C7:E7)</f>
        <v>13163</v>
      </c>
    </row>
    <row r="8" spans="1:6" x14ac:dyDescent="0.2">
      <c r="B8" s="24">
        <v>37681</v>
      </c>
      <c r="C8" s="4">
        <v>6861</v>
      </c>
      <c r="D8" s="4">
        <v>7052</v>
      </c>
      <c r="E8" s="4">
        <v>1119</v>
      </c>
      <c r="F8" s="5">
        <f t="shared" si="0"/>
        <v>15032</v>
      </c>
    </row>
    <row r="9" spans="1:6" x14ac:dyDescent="0.2">
      <c r="B9" s="24">
        <v>37712</v>
      </c>
      <c r="C9" s="4">
        <v>6963</v>
      </c>
      <c r="D9" s="4">
        <v>7393</v>
      </c>
      <c r="E9" s="4">
        <v>933</v>
      </c>
      <c r="F9" s="5">
        <f t="shared" si="0"/>
        <v>15289</v>
      </c>
    </row>
    <row r="10" spans="1:6" x14ac:dyDescent="0.2">
      <c r="B10" s="24">
        <v>37742</v>
      </c>
      <c r="C10" s="4">
        <v>7321</v>
      </c>
      <c r="D10" s="4">
        <v>7423</v>
      </c>
      <c r="E10" s="4">
        <v>669</v>
      </c>
      <c r="F10" s="5">
        <f t="shared" si="0"/>
        <v>15413</v>
      </c>
    </row>
    <row r="11" spans="1:6" x14ac:dyDescent="0.2">
      <c r="B11" s="24">
        <v>37773</v>
      </c>
      <c r="C11" s="4">
        <v>9046</v>
      </c>
      <c r="D11" s="4">
        <v>7716</v>
      </c>
      <c r="E11" s="4">
        <v>781</v>
      </c>
      <c r="F11" s="5">
        <f t="shared" si="0"/>
        <v>17543</v>
      </c>
    </row>
    <row r="12" spans="1:6" x14ac:dyDescent="0.2">
      <c r="B12" s="24">
        <v>37803</v>
      </c>
      <c r="C12" s="4">
        <v>9546</v>
      </c>
      <c r="D12" s="4">
        <v>6857</v>
      </c>
      <c r="E12" s="4">
        <v>1016</v>
      </c>
      <c r="F12" s="5">
        <f t="shared" si="0"/>
        <v>17419</v>
      </c>
    </row>
    <row r="13" spans="1:6" x14ac:dyDescent="0.2">
      <c r="B13" s="24">
        <v>37834</v>
      </c>
      <c r="C13" s="4">
        <v>8812</v>
      </c>
      <c r="D13" s="4">
        <v>6371</v>
      </c>
      <c r="E13" s="4">
        <v>1153</v>
      </c>
      <c r="F13" s="5">
        <f t="shared" si="0"/>
        <v>16336</v>
      </c>
    </row>
    <row r="14" spans="1:6" x14ac:dyDescent="0.2">
      <c r="B14" s="24">
        <v>37865</v>
      </c>
      <c r="C14" s="4">
        <v>8029</v>
      </c>
      <c r="D14" s="4">
        <v>5631</v>
      </c>
      <c r="E14" s="4">
        <v>1221</v>
      </c>
      <c r="F14" s="5">
        <f t="shared" si="0"/>
        <v>14881</v>
      </c>
    </row>
    <row r="15" spans="1:6" x14ac:dyDescent="0.2">
      <c r="B15" s="24">
        <v>37895</v>
      </c>
      <c r="C15" s="4">
        <v>8009</v>
      </c>
      <c r="D15" s="4">
        <v>6239</v>
      </c>
      <c r="E15" s="4">
        <v>1004</v>
      </c>
      <c r="F15" s="5">
        <f t="shared" si="0"/>
        <v>15252</v>
      </c>
    </row>
    <row r="16" spans="1:6" x14ac:dyDescent="0.2">
      <c r="B16" s="24">
        <v>37926</v>
      </c>
      <c r="C16" s="4">
        <v>8299</v>
      </c>
      <c r="D16" s="4">
        <v>6448</v>
      </c>
      <c r="E16" s="4">
        <v>1186</v>
      </c>
      <c r="F16" s="5">
        <f t="shared" si="0"/>
        <v>15933</v>
      </c>
    </row>
    <row r="17" spans="2:6" x14ac:dyDescent="0.2">
      <c r="B17" s="24">
        <v>37956</v>
      </c>
      <c r="C17" s="4">
        <v>7066</v>
      </c>
      <c r="D17" s="4">
        <v>5747</v>
      </c>
      <c r="E17" s="4">
        <v>898</v>
      </c>
      <c r="F17" s="5">
        <f t="shared" si="0"/>
        <v>13711</v>
      </c>
    </row>
    <row r="18" spans="2:6" x14ac:dyDescent="0.2">
      <c r="B18" s="24">
        <v>37987</v>
      </c>
      <c r="C18" s="4">
        <v>5437</v>
      </c>
      <c r="D18" s="4">
        <v>5821</v>
      </c>
      <c r="E18" s="4">
        <v>961</v>
      </c>
      <c r="F18" s="5">
        <f t="shared" si="0"/>
        <v>12219</v>
      </c>
    </row>
    <row r="19" spans="2:6" x14ac:dyDescent="0.2">
      <c r="B19" s="24">
        <v>38018</v>
      </c>
      <c r="C19" s="4">
        <v>5919</v>
      </c>
      <c r="D19" s="4">
        <v>5571</v>
      </c>
      <c r="E19" s="4">
        <v>1023</v>
      </c>
      <c r="F19" s="5">
        <f t="shared" si="0"/>
        <v>12513</v>
      </c>
    </row>
    <row r="20" spans="2:6" x14ac:dyDescent="0.2">
      <c r="B20" s="24">
        <v>38047</v>
      </c>
      <c r="C20" s="4">
        <v>6888</v>
      </c>
      <c r="D20" s="4">
        <v>7123</v>
      </c>
      <c r="E20" s="4">
        <v>1123</v>
      </c>
      <c r="F20" s="5">
        <f t="shared" si="0"/>
        <v>15134</v>
      </c>
    </row>
    <row r="21" spans="2:6" x14ac:dyDescent="0.2">
      <c r="B21" s="24">
        <v>38078</v>
      </c>
      <c r="C21" s="4">
        <v>7065</v>
      </c>
      <c r="D21" s="4">
        <v>7440</v>
      </c>
      <c r="E21" s="4">
        <v>1023</v>
      </c>
      <c r="F21" s="5">
        <f t="shared" si="0"/>
        <v>15528</v>
      </c>
    </row>
    <row r="22" spans="2:6" x14ac:dyDescent="0.2">
      <c r="B22" s="24">
        <v>38108</v>
      </c>
      <c r="C22" s="4">
        <v>7361</v>
      </c>
      <c r="D22" s="4">
        <v>7540</v>
      </c>
      <c r="E22" s="4">
        <v>844</v>
      </c>
      <c r="F22" s="5">
        <f t="shared" si="0"/>
        <v>15745</v>
      </c>
    </row>
    <row r="23" spans="2:6" x14ac:dyDescent="0.2">
      <c r="B23" s="24">
        <v>38139</v>
      </c>
      <c r="C23" s="4">
        <v>9067</v>
      </c>
      <c r="D23" s="4">
        <v>7815</v>
      </c>
      <c r="E23" s="4">
        <v>957</v>
      </c>
      <c r="F23" s="5">
        <f t="shared" si="0"/>
        <v>17839</v>
      </c>
    </row>
    <row r="24" spans="2:6" x14ac:dyDescent="0.2">
      <c r="B24" s="24">
        <v>38169</v>
      </c>
      <c r="C24" s="4">
        <v>9650</v>
      </c>
      <c r="D24" s="4">
        <v>7032</v>
      </c>
      <c r="E24" s="4">
        <v>1071</v>
      </c>
      <c r="F24" s="5">
        <f t="shared" si="0"/>
        <v>17753</v>
      </c>
    </row>
    <row r="25" spans="2:6" x14ac:dyDescent="0.2">
      <c r="B25" s="24">
        <v>38200</v>
      </c>
      <c r="C25" s="4">
        <v>8959</v>
      </c>
      <c r="D25" s="4">
        <v>6532</v>
      </c>
      <c r="E25" s="4">
        <v>1212</v>
      </c>
      <c r="F25" s="5">
        <f t="shared" si="0"/>
        <v>16703</v>
      </c>
    </row>
    <row r="26" spans="2:6" x14ac:dyDescent="0.2">
      <c r="B26" s="24">
        <v>38231</v>
      </c>
      <c r="C26" s="4">
        <v>8103</v>
      </c>
      <c r="D26" s="4">
        <v>5833</v>
      </c>
      <c r="E26" s="4">
        <v>1242</v>
      </c>
      <c r="F26" s="5">
        <f t="shared" si="0"/>
        <v>15178</v>
      </c>
    </row>
    <row r="27" spans="2:6" x14ac:dyDescent="0.2">
      <c r="B27" s="24">
        <v>38261</v>
      </c>
      <c r="C27" s="4">
        <v>8072</v>
      </c>
      <c r="D27" s="4">
        <v>6415</v>
      </c>
      <c r="E27" s="4">
        <v>1105</v>
      </c>
      <c r="F27" s="5">
        <f t="shared" si="0"/>
        <v>15592</v>
      </c>
    </row>
    <row r="28" spans="2:6" x14ac:dyDescent="0.2">
      <c r="B28" s="24">
        <v>38292</v>
      </c>
      <c r="C28" s="4">
        <v>8331</v>
      </c>
      <c r="D28" s="4">
        <v>6534</v>
      </c>
      <c r="E28" s="4">
        <v>1238</v>
      </c>
      <c r="F28" s="5">
        <f t="shared" si="0"/>
        <v>16103</v>
      </c>
    </row>
    <row r="29" spans="2:6" x14ac:dyDescent="0.2">
      <c r="B29" s="24">
        <v>38322</v>
      </c>
      <c r="C29" s="4">
        <v>7118</v>
      </c>
      <c r="D29" s="4">
        <v>5938</v>
      </c>
      <c r="E29" s="4">
        <v>961</v>
      </c>
      <c r="F29" s="5">
        <f t="shared" si="0"/>
        <v>14017</v>
      </c>
    </row>
    <row r="30" spans="2:6" x14ac:dyDescent="0.2">
      <c r="B30" s="24">
        <v>38353</v>
      </c>
      <c r="C30" s="4">
        <v>5307</v>
      </c>
      <c r="D30" s="4">
        <v>5573</v>
      </c>
      <c r="E30" s="4">
        <v>952</v>
      </c>
      <c r="F30" s="5">
        <f t="shared" si="0"/>
        <v>11832</v>
      </c>
    </row>
    <row r="31" spans="2:6" x14ac:dyDescent="0.2">
      <c r="B31" s="24">
        <v>38384</v>
      </c>
      <c r="C31" s="4">
        <v>5962</v>
      </c>
      <c r="D31" s="4">
        <v>5462</v>
      </c>
      <c r="E31" s="4">
        <v>975</v>
      </c>
      <c r="F31" s="5">
        <f t="shared" si="0"/>
        <v>12399</v>
      </c>
    </row>
    <row r="32" spans="2:6" x14ac:dyDescent="0.2">
      <c r="B32" s="24">
        <v>38412</v>
      </c>
      <c r="C32" s="4">
        <v>7004</v>
      </c>
      <c r="D32" s="4">
        <v>7531</v>
      </c>
      <c r="E32" s="4">
        <v>1259</v>
      </c>
      <c r="F32" s="5">
        <f t="shared" si="0"/>
        <v>15794</v>
      </c>
    </row>
    <row r="33" spans="2:6" x14ac:dyDescent="0.2">
      <c r="B33" s="24">
        <v>38443</v>
      </c>
      <c r="C33" s="4">
        <v>7026</v>
      </c>
      <c r="D33" s="4">
        <v>7293</v>
      </c>
      <c r="E33" s="4">
        <v>1084</v>
      </c>
      <c r="F33" s="5">
        <f t="shared" si="0"/>
        <v>15403</v>
      </c>
    </row>
    <row r="34" spans="2:6" x14ac:dyDescent="0.2">
      <c r="B34" s="24">
        <v>38473</v>
      </c>
      <c r="C34" s="4">
        <v>7378</v>
      </c>
      <c r="D34" s="4">
        <v>7683</v>
      </c>
      <c r="E34" s="4">
        <v>869</v>
      </c>
      <c r="F34" s="5">
        <f t="shared" si="0"/>
        <v>15930</v>
      </c>
    </row>
    <row r="35" spans="2:6" x14ac:dyDescent="0.2">
      <c r="B35" s="24">
        <v>38504</v>
      </c>
      <c r="C35" s="4">
        <v>9075</v>
      </c>
      <c r="D35" s="4">
        <v>7928</v>
      </c>
      <c r="E35" s="4">
        <v>993</v>
      </c>
      <c r="F35" s="5">
        <f t="shared" si="0"/>
        <v>17996</v>
      </c>
    </row>
    <row r="36" spans="2:6" x14ac:dyDescent="0.2">
      <c r="B36" s="24">
        <v>38534</v>
      </c>
      <c r="C36" s="4">
        <v>9726</v>
      </c>
      <c r="D36" s="4">
        <v>7061</v>
      </c>
      <c r="E36" s="4">
        <v>1052</v>
      </c>
      <c r="F36" s="5">
        <f t="shared" si="0"/>
        <v>17839</v>
      </c>
    </row>
    <row r="37" spans="2:6" x14ac:dyDescent="0.2">
      <c r="B37" s="24">
        <v>38565</v>
      </c>
      <c r="C37" s="4">
        <v>9064</v>
      </c>
      <c r="D37" s="4">
        <v>6552</v>
      </c>
      <c r="E37" s="4">
        <v>1172</v>
      </c>
      <c r="F37" s="5">
        <f t="shared" si="0"/>
        <v>16788</v>
      </c>
    </row>
    <row r="38" spans="2:6" x14ac:dyDescent="0.2">
      <c r="B38" s="24">
        <v>38596</v>
      </c>
      <c r="C38" s="4">
        <v>8144</v>
      </c>
      <c r="D38" s="4">
        <v>5909</v>
      </c>
      <c r="E38" s="4">
        <v>1176</v>
      </c>
      <c r="F38" s="5">
        <f t="shared" si="0"/>
        <v>15229</v>
      </c>
    </row>
    <row r="39" spans="2:6" x14ac:dyDescent="0.2">
      <c r="B39" s="24">
        <v>38626</v>
      </c>
      <c r="C39" s="4">
        <v>8109</v>
      </c>
      <c r="D39" s="4">
        <v>6533</v>
      </c>
      <c r="E39" s="4">
        <v>1124</v>
      </c>
      <c r="F39" s="5">
        <f t="shared" si="0"/>
        <v>15766</v>
      </c>
    </row>
    <row r="40" spans="2:6" x14ac:dyDescent="0.2">
      <c r="B40" s="24">
        <v>38657</v>
      </c>
      <c r="C40" s="4">
        <v>8525</v>
      </c>
      <c r="D40" s="4">
        <v>6605</v>
      </c>
      <c r="E40" s="4">
        <v>1252</v>
      </c>
      <c r="F40" s="5">
        <f t="shared" si="0"/>
        <v>16382</v>
      </c>
    </row>
    <row r="41" spans="2:6" x14ac:dyDescent="0.2">
      <c r="B41" s="24">
        <v>38687</v>
      </c>
      <c r="C41" s="4">
        <v>7221</v>
      </c>
      <c r="D41" s="4">
        <v>5964</v>
      </c>
      <c r="E41" s="4">
        <v>979</v>
      </c>
      <c r="F41" s="5">
        <f t="shared" si="0"/>
        <v>14164</v>
      </c>
    </row>
    <row r="42" spans="2:6" x14ac:dyDescent="0.2">
      <c r="B42" s="24">
        <v>38718</v>
      </c>
      <c r="C42" s="4">
        <v>5485</v>
      </c>
      <c r="D42" s="4">
        <v>5639</v>
      </c>
      <c r="E42" s="4">
        <v>998</v>
      </c>
      <c r="F42" s="5">
        <f t="shared" si="0"/>
        <v>12122</v>
      </c>
    </row>
    <row r="43" spans="2:6" x14ac:dyDescent="0.2">
      <c r="B43" s="24">
        <v>38749</v>
      </c>
      <c r="C43" s="4">
        <v>6161</v>
      </c>
      <c r="D43" s="4">
        <v>5608</v>
      </c>
      <c r="E43" s="4">
        <v>1068</v>
      </c>
      <c r="F43" s="5">
        <f t="shared" si="0"/>
        <v>12837</v>
      </c>
    </row>
    <row r="44" spans="2:6" x14ac:dyDescent="0.2">
      <c r="B44" s="24">
        <v>38777</v>
      </c>
      <c r="C44" s="4">
        <v>7173</v>
      </c>
      <c r="D44" s="4">
        <v>7637</v>
      </c>
      <c r="E44" s="4">
        <v>1431</v>
      </c>
      <c r="F44" s="5">
        <f t="shared" si="0"/>
        <v>16241</v>
      </c>
    </row>
    <row r="45" spans="2:6" x14ac:dyDescent="0.2">
      <c r="B45" s="24">
        <v>38808</v>
      </c>
      <c r="C45" s="4">
        <v>7377</v>
      </c>
      <c r="D45" s="4">
        <v>7509</v>
      </c>
      <c r="E45" s="4">
        <v>1187</v>
      </c>
      <c r="F45" s="5">
        <f t="shared" si="0"/>
        <v>16073</v>
      </c>
    </row>
    <row r="46" spans="2:6" x14ac:dyDescent="0.2">
      <c r="B46" s="24">
        <v>38838</v>
      </c>
      <c r="C46" s="4">
        <v>7748</v>
      </c>
      <c r="D46" s="4">
        <v>8448</v>
      </c>
      <c r="E46" s="4">
        <v>1034</v>
      </c>
      <c r="F46" s="5">
        <f t="shared" si="0"/>
        <v>17230</v>
      </c>
    </row>
    <row r="47" spans="2:6" x14ac:dyDescent="0.2">
      <c r="B47" s="24">
        <v>38869</v>
      </c>
      <c r="C47" s="4">
        <v>9566</v>
      </c>
      <c r="D47" s="4">
        <v>8191</v>
      </c>
      <c r="E47" s="4">
        <v>1124</v>
      </c>
      <c r="F47" s="5">
        <f t="shared" si="0"/>
        <v>18881</v>
      </c>
    </row>
    <row r="48" spans="2:6" x14ac:dyDescent="0.2">
      <c r="B48" s="24">
        <v>38899</v>
      </c>
      <c r="C48" s="4">
        <v>10115</v>
      </c>
      <c r="D48" s="4">
        <v>7240</v>
      </c>
      <c r="E48" s="4">
        <v>1248</v>
      </c>
      <c r="F48" s="5">
        <f t="shared" si="0"/>
        <v>18603</v>
      </c>
    </row>
    <row r="49" spans="2:6" x14ac:dyDescent="0.2">
      <c r="B49" s="24">
        <v>38930</v>
      </c>
      <c r="C49" s="4">
        <v>9285</v>
      </c>
      <c r="D49" s="4">
        <v>6682</v>
      </c>
      <c r="E49" s="4">
        <v>1316</v>
      </c>
      <c r="F49" s="5">
        <f t="shared" si="0"/>
        <v>17283</v>
      </c>
    </row>
    <row r="50" spans="2:6" x14ac:dyDescent="0.2">
      <c r="B50" s="24">
        <v>38961</v>
      </c>
      <c r="C50" s="4">
        <v>8542</v>
      </c>
      <c r="D50" s="4">
        <v>6187</v>
      </c>
      <c r="E50" s="4">
        <v>1322</v>
      </c>
      <c r="F50" s="5">
        <f t="shared" si="0"/>
        <v>16051</v>
      </c>
    </row>
    <row r="51" spans="2:6" x14ac:dyDescent="0.2">
      <c r="B51" s="24">
        <v>38991</v>
      </c>
      <c r="C51" s="4">
        <v>8528</v>
      </c>
      <c r="D51" s="4">
        <v>6711</v>
      </c>
      <c r="E51" s="4">
        <v>1296</v>
      </c>
      <c r="F51" s="5">
        <f t="shared" si="0"/>
        <v>16535</v>
      </c>
    </row>
    <row r="52" spans="2:6" x14ac:dyDescent="0.2">
      <c r="B52" s="24">
        <v>39022</v>
      </c>
      <c r="C52" s="4">
        <v>8809</v>
      </c>
      <c r="D52" s="4">
        <v>6783</v>
      </c>
      <c r="E52" s="4">
        <v>1429</v>
      </c>
      <c r="F52" s="5">
        <f t="shared" si="0"/>
        <v>17021</v>
      </c>
    </row>
    <row r="53" spans="2:6" x14ac:dyDescent="0.2">
      <c r="B53" s="24">
        <v>39052</v>
      </c>
      <c r="C53" s="4">
        <v>7608</v>
      </c>
      <c r="D53" s="4">
        <v>6158</v>
      </c>
      <c r="E53" s="4">
        <v>1117</v>
      </c>
      <c r="F53" s="5">
        <f t="shared" si="0"/>
        <v>14883</v>
      </c>
    </row>
    <row r="54" spans="2:6" x14ac:dyDescent="0.2">
      <c r="B54" s="24">
        <v>39083</v>
      </c>
      <c r="C54" s="4">
        <v>6351</v>
      </c>
      <c r="D54" s="4">
        <v>6364</v>
      </c>
      <c r="E54" s="4">
        <v>1016</v>
      </c>
      <c r="F54" s="5">
        <f t="shared" si="0"/>
        <v>13731</v>
      </c>
    </row>
    <row r="55" spans="2:6" x14ac:dyDescent="0.2">
      <c r="B55" s="24">
        <v>39114</v>
      </c>
      <c r="C55" s="4">
        <v>6298</v>
      </c>
      <c r="D55" s="4">
        <v>6226</v>
      </c>
      <c r="E55" s="4">
        <v>1121</v>
      </c>
      <c r="F55" s="5">
        <f t="shared" si="0"/>
        <v>13645</v>
      </c>
    </row>
    <row r="56" spans="2:6" x14ac:dyDescent="0.2">
      <c r="B56" s="24">
        <v>39142</v>
      </c>
      <c r="C56" s="4">
        <v>7277</v>
      </c>
      <c r="D56" s="4">
        <v>7713</v>
      </c>
      <c r="E56" s="4">
        <v>1446</v>
      </c>
      <c r="F56" s="5">
        <f t="shared" si="0"/>
        <v>16436</v>
      </c>
    </row>
    <row r="57" spans="2:6" x14ac:dyDescent="0.2">
      <c r="B57" s="24">
        <v>39173</v>
      </c>
      <c r="C57" s="4">
        <v>6915</v>
      </c>
      <c r="D57" s="4">
        <v>7995</v>
      </c>
      <c r="E57" s="4">
        <v>1208</v>
      </c>
      <c r="F57" s="5">
        <f t="shared" si="0"/>
        <v>16118</v>
      </c>
    </row>
    <row r="58" spans="2:6" x14ac:dyDescent="0.2">
      <c r="B58" s="24">
        <v>39203</v>
      </c>
      <c r="C58" s="4">
        <v>5916</v>
      </c>
      <c r="D58" s="4">
        <v>7727</v>
      </c>
      <c r="E58" s="4">
        <v>1124</v>
      </c>
      <c r="F58" s="5">
        <f t="shared" si="0"/>
        <v>14767</v>
      </c>
    </row>
    <row r="59" spans="2:6" x14ac:dyDescent="0.2">
      <c r="B59" s="24">
        <v>39234</v>
      </c>
      <c r="C59" s="4">
        <v>8846</v>
      </c>
      <c r="D59" s="4">
        <v>9083</v>
      </c>
      <c r="E59" s="4">
        <v>1071</v>
      </c>
      <c r="F59" s="5">
        <f t="shared" si="0"/>
        <v>19000</v>
      </c>
    </row>
    <row r="60" spans="2:6" x14ac:dyDescent="0.2">
      <c r="B60" s="24">
        <v>39264</v>
      </c>
      <c r="C60" s="4">
        <v>10207</v>
      </c>
      <c r="D60" s="4">
        <v>7389</v>
      </c>
      <c r="E60" s="4">
        <v>1262</v>
      </c>
      <c r="F60" s="5">
        <f t="shared" si="0"/>
        <v>18858</v>
      </c>
    </row>
    <row r="61" spans="2:6" x14ac:dyDescent="0.2">
      <c r="B61" s="24">
        <v>39295</v>
      </c>
      <c r="C61" s="4">
        <v>9460</v>
      </c>
      <c r="D61" s="4">
        <v>6763</v>
      </c>
      <c r="E61" s="4">
        <v>1448</v>
      </c>
      <c r="F61" s="5">
        <f t="shared" si="0"/>
        <v>17671</v>
      </c>
    </row>
    <row r="62" spans="2:6" x14ac:dyDescent="0.2">
      <c r="B62" s="24">
        <v>39326</v>
      </c>
      <c r="C62" s="4">
        <v>8649</v>
      </c>
      <c r="D62" s="4">
        <v>6441</v>
      </c>
      <c r="E62" s="4">
        <v>1438</v>
      </c>
      <c r="F62" s="5">
        <f t="shared" si="0"/>
        <v>16528</v>
      </c>
    </row>
    <row r="63" spans="2:6" x14ac:dyDescent="0.2">
      <c r="B63" s="24">
        <v>39356</v>
      </c>
      <c r="C63" s="4">
        <v>8606</v>
      </c>
      <c r="D63" s="4">
        <v>6740</v>
      </c>
      <c r="E63" s="4">
        <v>1319</v>
      </c>
      <c r="F63" s="5">
        <f t="shared" si="0"/>
        <v>16665</v>
      </c>
    </row>
    <row r="64" spans="2:6" x14ac:dyDescent="0.2">
      <c r="B64" s="24">
        <v>39387</v>
      </c>
      <c r="C64" s="4">
        <v>8858</v>
      </c>
      <c r="D64" s="4">
        <v>6890</v>
      </c>
      <c r="E64" s="4">
        <v>1480</v>
      </c>
      <c r="F64" s="5">
        <f t="shared" si="0"/>
        <v>17228</v>
      </c>
    </row>
    <row r="65" spans="2:6" x14ac:dyDescent="0.2">
      <c r="B65" s="24">
        <v>39417</v>
      </c>
      <c r="C65" s="4">
        <v>7953</v>
      </c>
      <c r="D65" s="4">
        <v>6445</v>
      </c>
      <c r="E65" s="4">
        <v>1225</v>
      </c>
      <c r="F65" s="5">
        <f t="shared" si="0"/>
        <v>15623</v>
      </c>
    </row>
    <row r="66" spans="2:6" x14ac:dyDescent="0.2">
      <c r="B66" s="24">
        <v>39448</v>
      </c>
      <c r="C66" s="4">
        <v>6357</v>
      </c>
      <c r="D66" s="4">
        <v>6408</v>
      </c>
      <c r="E66" s="4">
        <v>1031</v>
      </c>
      <c r="F66" s="5">
        <f t="shared" si="0"/>
        <v>13796</v>
      </c>
    </row>
    <row r="67" spans="2:6" x14ac:dyDescent="0.2">
      <c r="B67" s="24">
        <v>39479</v>
      </c>
      <c r="C67" s="4">
        <v>5408</v>
      </c>
      <c r="D67" s="4">
        <v>6221</v>
      </c>
      <c r="E67" s="4">
        <v>1162</v>
      </c>
      <c r="F67" s="5">
        <f t="shared" si="0"/>
        <v>12791</v>
      </c>
    </row>
    <row r="68" spans="2:6" x14ac:dyDescent="0.2">
      <c r="B68" s="24">
        <v>39508</v>
      </c>
      <c r="C68" s="4">
        <v>6757</v>
      </c>
      <c r="D68" s="4">
        <v>7330</v>
      </c>
      <c r="E68" s="4">
        <v>1500</v>
      </c>
      <c r="F68" s="5">
        <f t="shared" si="0"/>
        <v>15587</v>
      </c>
    </row>
    <row r="69" spans="2:6" x14ac:dyDescent="0.2">
      <c r="B69" s="24">
        <v>39539</v>
      </c>
      <c r="C69" s="4">
        <v>7206</v>
      </c>
      <c r="D69" s="4">
        <v>7822</v>
      </c>
      <c r="E69" s="4">
        <v>1225</v>
      </c>
      <c r="F69" s="5">
        <f t="shared" si="0"/>
        <v>16253</v>
      </c>
    </row>
    <row r="70" spans="2:6" x14ac:dyDescent="0.2">
      <c r="B70" s="24">
        <v>39569</v>
      </c>
      <c r="C70" s="4">
        <v>6911</v>
      </c>
      <c r="D70" s="4">
        <v>7326</v>
      </c>
      <c r="E70" s="4">
        <v>830</v>
      </c>
      <c r="F70" s="5">
        <f t="shared" si="0"/>
        <v>15067</v>
      </c>
    </row>
    <row r="71" spans="2:6" x14ac:dyDescent="0.2">
      <c r="B71" s="24">
        <v>39600</v>
      </c>
      <c r="C71" s="4">
        <v>7110</v>
      </c>
      <c r="D71" s="4">
        <v>6912</v>
      </c>
      <c r="E71" s="4">
        <v>911</v>
      </c>
      <c r="F71" s="5">
        <f t="shared" ref="F71:F101" si="1">SUM(C71:E71)</f>
        <v>14933</v>
      </c>
    </row>
    <row r="72" spans="2:6" x14ac:dyDescent="0.2">
      <c r="B72" s="24">
        <v>39630</v>
      </c>
      <c r="C72" s="4">
        <v>10427</v>
      </c>
      <c r="D72" s="4">
        <v>7268</v>
      </c>
      <c r="E72" s="4">
        <v>1212</v>
      </c>
      <c r="F72" s="5">
        <f t="shared" si="1"/>
        <v>18907</v>
      </c>
    </row>
    <row r="73" spans="2:6" x14ac:dyDescent="0.2">
      <c r="B73" s="24">
        <v>39661</v>
      </c>
      <c r="C73" s="4">
        <v>8897</v>
      </c>
      <c r="D73" s="4">
        <v>6006</v>
      </c>
      <c r="E73" s="4">
        <v>1208</v>
      </c>
      <c r="F73" s="5">
        <f t="shared" si="1"/>
        <v>16111</v>
      </c>
    </row>
    <row r="74" spans="2:6" x14ac:dyDescent="0.2">
      <c r="B74" s="24">
        <v>39692</v>
      </c>
      <c r="C74" s="4">
        <v>7672</v>
      </c>
      <c r="D74" s="4">
        <v>4516</v>
      </c>
      <c r="E74" s="4">
        <v>1159</v>
      </c>
      <c r="F74" s="5">
        <f t="shared" si="1"/>
        <v>13347</v>
      </c>
    </row>
    <row r="75" spans="2:6" x14ac:dyDescent="0.2">
      <c r="B75" s="24">
        <v>39722</v>
      </c>
      <c r="C75" s="4">
        <v>5568</v>
      </c>
      <c r="D75" s="4">
        <v>5642</v>
      </c>
      <c r="E75" s="4">
        <v>825</v>
      </c>
      <c r="F75" s="5">
        <f t="shared" si="1"/>
        <v>12035</v>
      </c>
    </row>
    <row r="76" spans="2:6" x14ac:dyDescent="0.2">
      <c r="B76" s="24">
        <v>39753</v>
      </c>
      <c r="C76" s="4">
        <v>6717</v>
      </c>
      <c r="D76" s="4">
        <v>5143</v>
      </c>
      <c r="E76" s="4">
        <v>1140</v>
      </c>
      <c r="F76" s="5">
        <f t="shared" si="1"/>
        <v>13000</v>
      </c>
    </row>
    <row r="77" spans="2:6" x14ac:dyDescent="0.2">
      <c r="B77" s="24">
        <v>39783</v>
      </c>
      <c r="C77" s="4">
        <v>7054</v>
      </c>
      <c r="D77" s="4">
        <v>5299</v>
      </c>
      <c r="E77" s="4">
        <v>1201</v>
      </c>
      <c r="F77" s="5">
        <f t="shared" si="1"/>
        <v>13554</v>
      </c>
    </row>
    <row r="78" spans="2:6" x14ac:dyDescent="0.2">
      <c r="B78" s="24">
        <v>39814</v>
      </c>
      <c r="C78" s="4">
        <v>5082</v>
      </c>
      <c r="D78" s="4">
        <v>4722</v>
      </c>
      <c r="E78" s="4">
        <v>863</v>
      </c>
      <c r="F78" s="5">
        <f t="shared" si="1"/>
        <v>10667</v>
      </c>
    </row>
    <row r="79" spans="2:6" x14ac:dyDescent="0.2">
      <c r="B79" s="24">
        <v>39845</v>
      </c>
      <c r="C79" s="4">
        <v>4846</v>
      </c>
      <c r="D79" s="4">
        <v>5433</v>
      </c>
      <c r="E79" s="4">
        <v>1033</v>
      </c>
      <c r="F79" s="5">
        <f t="shared" si="1"/>
        <v>11312</v>
      </c>
    </row>
    <row r="80" spans="2:6" x14ac:dyDescent="0.2">
      <c r="B80" s="27">
        <v>39873</v>
      </c>
      <c r="C80" s="26">
        <v>6818</v>
      </c>
      <c r="D80" s="26">
        <v>6980</v>
      </c>
      <c r="E80" s="26">
        <v>1403</v>
      </c>
      <c r="F80" s="25">
        <f t="shared" si="1"/>
        <v>15201</v>
      </c>
    </row>
    <row r="81" spans="2:7" x14ac:dyDescent="0.2">
      <c r="B81" s="27">
        <v>39904</v>
      </c>
      <c r="C81" s="26">
        <v>7296</v>
      </c>
      <c r="D81" s="26">
        <v>7525</v>
      </c>
      <c r="E81" s="26">
        <v>1248</v>
      </c>
      <c r="F81" s="25">
        <f t="shared" si="1"/>
        <v>16069</v>
      </c>
    </row>
    <row r="82" spans="2:7" x14ac:dyDescent="0.2">
      <c r="B82" s="24">
        <v>39934</v>
      </c>
      <c r="C82" s="4">
        <v>7025</v>
      </c>
      <c r="D82" s="4">
        <v>7589</v>
      </c>
      <c r="E82" s="4">
        <v>859</v>
      </c>
      <c r="F82" s="5">
        <f t="shared" si="1"/>
        <v>15473</v>
      </c>
    </row>
    <row r="83" spans="2:7" x14ac:dyDescent="0.2">
      <c r="B83" s="24">
        <v>39965</v>
      </c>
      <c r="C83" s="4">
        <v>8481</v>
      </c>
      <c r="D83" s="4">
        <v>8067</v>
      </c>
      <c r="E83" s="4">
        <v>1045</v>
      </c>
      <c r="F83" s="5">
        <f t="shared" si="1"/>
        <v>17593</v>
      </c>
    </row>
    <row r="84" spans="2:7" x14ac:dyDescent="0.2">
      <c r="B84" s="24">
        <v>39995</v>
      </c>
      <c r="C84" s="4">
        <v>10613</v>
      </c>
      <c r="D84" s="4">
        <v>7008</v>
      </c>
      <c r="E84" s="4">
        <v>1229</v>
      </c>
      <c r="F84" s="5">
        <f t="shared" si="1"/>
        <v>18850</v>
      </c>
    </row>
    <row r="85" spans="2:7" x14ac:dyDescent="0.2">
      <c r="B85" s="24">
        <v>40026</v>
      </c>
      <c r="C85" s="4">
        <v>8970</v>
      </c>
      <c r="D85" s="4">
        <v>6091</v>
      </c>
      <c r="E85" s="4">
        <v>1286</v>
      </c>
      <c r="F85" s="5">
        <f t="shared" si="1"/>
        <v>16347</v>
      </c>
    </row>
    <row r="86" spans="2:7" x14ac:dyDescent="0.2">
      <c r="B86" s="24">
        <v>40057</v>
      </c>
      <c r="C86" s="4">
        <v>7758</v>
      </c>
      <c r="D86" s="4">
        <v>4637</v>
      </c>
      <c r="E86" s="4">
        <v>1272</v>
      </c>
      <c r="F86" s="5">
        <f t="shared" si="1"/>
        <v>13667</v>
      </c>
      <c r="G86" s="4"/>
    </row>
    <row r="87" spans="2:7" x14ac:dyDescent="0.2">
      <c r="B87" s="24">
        <v>40087</v>
      </c>
      <c r="C87" s="4">
        <v>6540</v>
      </c>
      <c r="D87" s="4">
        <v>6406</v>
      </c>
      <c r="E87" s="4">
        <v>982</v>
      </c>
      <c r="F87" s="5">
        <f t="shared" si="1"/>
        <v>13928</v>
      </c>
      <c r="G87" s="4"/>
    </row>
    <row r="88" spans="2:7" x14ac:dyDescent="0.2">
      <c r="B88" s="24">
        <v>40118</v>
      </c>
      <c r="C88" s="4">
        <v>7079</v>
      </c>
      <c r="D88" s="4">
        <v>5945</v>
      </c>
      <c r="E88" s="4">
        <v>1184</v>
      </c>
      <c r="F88" s="5">
        <f t="shared" si="1"/>
        <v>14208</v>
      </c>
      <c r="G88" s="4"/>
    </row>
    <row r="89" spans="2:7" x14ac:dyDescent="0.2">
      <c r="B89" s="24">
        <v>40148</v>
      </c>
      <c r="C89" s="4">
        <v>7385</v>
      </c>
      <c r="D89" s="4">
        <v>5548</v>
      </c>
      <c r="E89" s="4">
        <v>1268</v>
      </c>
      <c r="F89" s="5">
        <f t="shared" si="1"/>
        <v>14201</v>
      </c>
      <c r="G89" s="4"/>
    </row>
    <row r="90" spans="2:7" x14ac:dyDescent="0.2">
      <c r="B90" s="24">
        <v>40179</v>
      </c>
      <c r="C90" s="4">
        <v>5544</v>
      </c>
      <c r="D90" s="4">
        <v>4925</v>
      </c>
      <c r="E90" s="4">
        <v>1008</v>
      </c>
      <c r="F90" s="5">
        <f t="shared" si="1"/>
        <v>11477</v>
      </c>
      <c r="G90" s="4"/>
    </row>
    <row r="91" spans="2:7" x14ac:dyDescent="0.2">
      <c r="B91" s="24">
        <v>40210</v>
      </c>
      <c r="C91" s="4">
        <v>5457</v>
      </c>
      <c r="D91" s="4">
        <v>5282</v>
      </c>
      <c r="E91" s="4">
        <v>1109</v>
      </c>
      <c r="F91" s="5">
        <f t="shared" si="1"/>
        <v>11848</v>
      </c>
      <c r="G91" s="4"/>
    </row>
    <row r="92" spans="2:7" x14ac:dyDescent="0.2">
      <c r="B92" s="24">
        <v>40238</v>
      </c>
      <c r="C92" s="4">
        <v>6670</v>
      </c>
      <c r="D92" s="4">
        <v>6178</v>
      </c>
      <c r="E92" s="4">
        <v>1451</v>
      </c>
      <c r="F92" s="5">
        <f t="shared" si="1"/>
        <v>14299</v>
      </c>
      <c r="G92" s="4"/>
    </row>
    <row r="93" spans="2:7" x14ac:dyDescent="0.2">
      <c r="B93" s="24">
        <v>40269</v>
      </c>
      <c r="C93" s="4">
        <v>7459</v>
      </c>
      <c r="D93" s="4">
        <v>7407</v>
      </c>
      <c r="E93" s="4">
        <v>1277</v>
      </c>
      <c r="F93" s="5">
        <f t="shared" si="1"/>
        <v>16143</v>
      </c>
      <c r="G93" s="4"/>
    </row>
    <row r="94" spans="2:7" x14ac:dyDescent="0.2">
      <c r="B94" s="24">
        <v>40299</v>
      </c>
      <c r="C94" s="4">
        <v>7405</v>
      </c>
      <c r="D94" s="4">
        <v>7752</v>
      </c>
      <c r="E94" s="4">
        <v>1014</v>
      </c>
      <c r="F94" s="5">
        <f t="shared" si="1"/>
        <v>16171</v>
      </c>
      <c r="G94" s="4"/>
    </row>
    <row r="95" spans="2:7" x14ac:dyDescent="0.2">
      <c r="B95" s="24">
        <v>40330</v>
      </c>
      <c r="C95" s="4">
        <v>8528</v>
      </c>
      <c r="D95" s="4">
        <v>7722</v>
      </c>
      <c r="E95" s="4">
        <v>1049</v>
      </c>
      <c r="F95" s="5">
        <f t="shared" si="1"/>
        <v>17299</v>
      </c>
      <c r="G95" s="4"/>
    </row>
    <row r="96" spans="2:7" x14ac:dyDescent="0.2">
      <c r="B96" s="24">
        <v>40360</v>
      </c>
      <c r="C96" s="4">
        <v>10811</v>
      </c>
      <c r="D96" s="4">
        <v>6821</v>
      </c>
      <c r="E96" s="4">
        <v>1295</v>
      </c>
      <c r="F96" s="5">
        <f t="shared" si="1"/>
        <v>18927</v>
      </c>
      <c r="G96" s="4"/>
    </row>
    <row r="97" spans="2:7" x14ac:dyDescent="0.2">
      <c r="B97" s="24">
        <v>40391</v>
      </c>
      <c r="C97" s="4">
        <v>9077</v>
      </c>
      <c r="D97" s="4">
        <v>6028</v>
      </c>
      <c r="E97" s="4">
        <v>1288</v>
      </c>
      <c r="F97" s="5">
        <f t="shared" si="1"/>
        <v>16393</v>
      </c>
      <c r="G97" s="4"/>
    </row>
    <row r="98" spans="2:7" x14ac:dyDescent="0.2">
      <c r="B98" s="24">
        <v>40422</v>
      </c>
      <c r="C98" s="4">
        <v>7760</v>
      </c>
      <c r="D98" s="4">
        <v>4580</v>
      </c>
      <c r="E98" s="4">
        <v>1275</v>
      </c>
      <c r="F98" s="5">
        <f t="shared" si="1"/>
        <v>13615</v>
      </c>
      <c r="G98" s="4"/>
    </row>
    <row r="99" spans="2:7" x14ac:dyDescent="0.2">
      <c r="B99" s="24">
        <v>40452</v>
      </c>
      <c r="C99" s="4">
        <v>6462</v>
      </c>
      <c r="D99" s="4">
        <v>5819</v>
      </c>
      <c r="E99" s="4">
        <v>1094</v>
      </c>
      <c r="F99" s="5">
        <f t="shared" si="1"/>
        <v>13375</v>
      </c>
    </row>
    <row r="100" spans="2:7" x14ac:dyDescent="0.2">
      <c r="B100" s="24">
        <v>40483</v>
      </c>
      <c r="C100" s="4">
        <v>6430</v>
      </c>
      <c r="D100" s="4">
        <v>5471</v>
      </c>
      <c r="E100" s="4">
        <v>1111</v>
      </c>
      <c r="F100" s="5">
        <f t="shared" si="1"/>
        <v>13012</v>
      </c>
    </row>
    <row r="101" spans="2:7" x14ac:dyDescent="0.2">
      <c r="B101" s="24">
        <v>40513</v>
      </c>
      <c r="C101" s="4">
        <v>7442</v>
      </c>
      <c r="D101" s="4">
        <v>5554</v>
      </c>
      <c r="E101" s="4">
        <v>1074</v>
      </c>
      <c r="F101" s="5">
        <f t="shared" si="1"/>
        <v>14070</v>
      </c>
    </row>
    <row r="102" spans="2:7" x14ac:dyDescent="0.2">
      <c r="B102" s="24">
        <v>40544</v>
      </c>
      <c r="C102" s="4">
        <v>5562</v>
      </c>
      <c r="D102" s="4">
        <v>5233</v>
      </c>
      <c r="E102" s="4">
        <v>850</v>
      </c>
      <c r="F102" s="5">
        <f t="shared" ref="F102:F180" si="2">SUM(C102:E102)</f>
        <v>11645</v>
      </c>
    </row>
    <row r="103" spans="2:7" x14ac:dyDescent="0.2">
      <c r="B103" s="24">
        <v>40575</v>
      </c>
      <c r="C103" s="4">
        <v>5472</v>
      </c>
      <c r="D103" s="4">
        <v>5297</v>
      </c>
      <c r="E103" s="4">
        <v>1118</v>
      </c>
      <c r="F103" s="5">
        <f t="shared" si="2"/>
        <v>11887</v>
      </c>
    </row>
    <row r="104" spans="2:7" x14ac:dyDescent="0.2">
      <c r="B104" s="24">
        <v>40603</v>
      </c>
      <c r="C104" s="4">
        <v>6732</v>
      </c>
      <c r="D104" s="4">
        <v>6365</v>
      </c>
      <c r="E104" s="4">
        <v>1398</v>
      </c>
      <c r="F104" s="5">
        <f t="shared" si="2"/>
        <v>14495</v>
      </c>
      <c r="G104" s="4"/>
    </row>
    <row r="105" spans="2:7" x14ac:dyDescent="0.2">
      <c r="B105" s="24">
        <v>40634</v>
      </c>
      <c r="C105" s="4">
        <v>6905</v>
      </c>
      <c r="D105" s="4">
        <v>7411</v>
      </c>
      <c r="E105" s="4">
        <v>1150</v>
      </c>
      <c r="F105" s="5">
        <f t="shared" si="2"/>
        <v>15466</v>
      </c>
      <c r="G105" s="4"/>
    </row>
    <row r="106" spans="2:7" x14ac:dyDescent="0.2">
      <c r="B106" s="24">
        <v>40664</v>
      </c>
      <c r="C106" s="4">
        <v>7450</v>
      </c>
      <c r="D106" s="4">
        <v>7362</v>
      </c>
      <c r="E106" s="4">
        <v>1016</v>
      </c>
      <c r="F106" s="5">
        <f t="shared" si="2"/>
        <v>15828</v>
      </c>
    </row>
    <row r="107" spans="2:7" x14ac:dyDescent="0.2">
      <c r="B107" s="24">
        <v>40695</v>
      </c>
      <c r="C107" s="4">
        <v>8416</v>
      </c>
      <c r="D107" s="4">
        <v>8142</v>
      </c>
      <c r="E107" s="4">
        <v>928</v>
      </c>
      <c r="F107" s="5">
        <f t="shared" si="2"/>
        <v>17486</v>
      </c>
    </row>
    <row r="108" spans="2:7" x14ac:dyDescent="0.2">
      <c r="B108" s="24">
        <v>40725</v>
      </c>
      <c r="C108" s="4">
        <v>10852</v>
      </c>
      <c r="D108" s="4">
        <v>6864</v>
      </c>
      <c r="E108" s="4">
        <v>1277</v>
      </c>
      <c r="F108" s="5">
        <f t="shared" si="2"/>
        <v>18993</v>
      </c>
    </row>
    <row r="109" spans="2:7" x14ac:dyDescent="0.2">
      <c r="B109" s="24">
        <v>40756</v>
      </c>
      <c r="C109" s="4">
        <v>9103</v>
      </c>
      <c r="D109" s="4">
        <v>3073</v>
      </c>
      <c r="E109" s="4">
        <v>1221</v>
      </c>
      <c r="F109" s="25">
        <f t="shared" si="2"/>
        <v>13397</v>
      </c>
      <c r="G109" s="4"/>
    </row>
    <row r="110" spans="2:7" x14ac:dyDescent="0.2">
      <c r="B110" s="24">
        <v>40787</v>
      </c>
      <c r="C110" s="4">
        <v>7815</v>
      </c>
      <c r="D110" s="4">
        <v>4895</v>
      </c>
      <c r="E110" s="4">
        <v>1073</v>
      </c>
      <c r="F110" s="5">
        <f t="shared" si="2"/>
        <v>13783</v>
      </c>
    </row>
    <row r="111" spans="2:7" x14ac:dyDescent="0.2">
      <c r="B111" s="24">
        <v>40817</v>
      </c>
      <c r="C111" s="4">
        <v>6540</v>
      </c>
      <c r="D111" s="4">
        <v>5775</v>
      </c>
      <c r="E111" s="4">
        <v>888</v>
      </c>
      <c r="F111" s="5">
        <f t="shared" si="2"/>
        <v>13203</v>
      </c>
    </row>
    <row r="112" spans="2:7" x14ac:dyDescent="0.2">
      <c r="B112" s="24">
        <v>40848</v>
      </c>
      <c r="C112" s="4">
        <v>6291</v>
      </c>
      <c r="D112" s="4">
        <v>5586</v>
      </c>
      <c r="E112" s="4">
        <v>1196</v>
      </c>
      <c r="F112" s="5">
        <f t="shared" si="2"/>
        <v>13073</v>
      </c>
    </row>
    <row r="113" spans="2:8" x14ac:dyDescent="0.2">
      <c r="B113" s="24">
        <v>40878</v>
      </c>
      <c r="C113" s="4">
        <v>7136</v>
      </c>
      <c r="D113" s="4">
        <v>5374</v>
      </c>
      <c r="E113" s="4">
        <v>1067</v>
      </c>
      <c r="F113" s="5">
        <f t="shared" si="2"/>
        <v>13577</v>
      </c>
      <c r="G113" s="4"/>
    </row>
    <row r="114" spans="2:8" x14ac:dyDescent="0.2">
      <c r="B114" s="24">
        <v>40909</v>
      </c>
      <c r="C114" s="4">
        <v>5661</v>
      </c>
      <c r="D114" s="4">
        <v>5304</v>
      </c>
      <c r="E114" s="4">
        <v>944</v>
      </c>
      <c r="F114" s="5">
        <f t="shared" si="2"/>
        <v>11909</v>
      </c>
      <c r="G114" s="4"/>
    </row>
    <row r="115" spans="2:8" x14ac:dyDescent="0.2">
      <c r="B115" s="24">
        <v>40940</v>
      </c>
      <c r="C115" s="4">
        <v>5637</v>
      </c>
      <c r="D115" s="4">
        <v>5447</v>
      </c>
      <c r="E115" s="4">
        <v>1091</v>
      </c>
      <c r="F115" s="5">
        <f t="shared" si="2"/>
        <v>12175</v>
      </c>
    </row>
    <row r="116" spans="2:8" x14ac:dyDescent="0.2">
      <c r="B116" s="24">
        <v>40969</v>
      </c>
      <c r="C116" s="4">
        <v>6686</v>
      </c>
      <c r="D116" s="4">
        <v>6096</v>
      </c>
      <c r="E116" s="4">
        <v>1377</v>
      </c>
      <c r="F116" s="5">
        <f t="shared" si="2"/>
        <v>14159</v>
      </c>
      <c r="H116" s="4"/>
    </row>
    <row r="117" spans="2:8" x14ac:dyDescent="0.2">
      <c r="B117" s="24">
        <v>41000</v>
      </c>
      <c r="C117" s="4">
        <v>6439</v>
      </c>
      <c r="D117" s="4">
        <v>6529</v>
      </c>
      <c r="E117" s="4">
        <v>1109</v>
      </c>
      <c r="F117" s="5">
        <f t="shared" si="2"/>
        <v>14077</v>
      </c>
      <c r="H117" s="4"/>
    </row>
    <row r="118" spans="2:8" x14ac:dyDescent="0.2">
      <c r="B118" s="24">
        <v>41030</v>
      </c>
      <c r="C118" s="4">
        <v>7143</v>
      </c>
      <c r="D118" s="4">
        <v>7605</v>
      </c>
      <c r="E118" s="4">
        <v>973</v>
      </c>
      <c r="F118" s="5">
        <f t="shared" si="2"/>
        <v>15721</v>
      </c>
    </row>
    <row r="119" spans="2:8" x14ac:dyDescent="0.2">
      <c r="B119" s="24">
        <v>41061</v>
      </c>
      <c r="C119" s="4">
        <v>8275</v>
      </c>
      <c r="D119" s="4">
        <v>7703</v>
      </c>
      <c r="E119" s="4">
        <v>657</v>
      </c>
      <c r="F119" s="5">
        <f t="shared" si="2"/>
        <v>16635</v>
      </c>
    </row>
    <row r="120" spans="2:8" x14ac:dyDescent="0.2">
      <c r="B120" s="24">
        <v>41091</v>
      </c>
      <c r="C120" s="4">
        <v>10597</v>
      </c>
      <c r="D120" s="4">
        <v>6974</v>
      </c>
      <c r="E120" s="4">
        <v>515</v>
      </c>
      <c r="F120" s="5">
        <f t="shared" si="2"/>
        <v>18086</v>
      </c>
    </row>
    <row r="121" spans="2:8" x14ac:dyDescent="0.2">
      <c r="B121" s="24">
        <v>41122</v>
      </c>
      <c r="C121" s="4">
        <v>7960</v>
      </c>
      <c r="D121" s="4">
        <v>5137</v>
      </c>
      <c r="E121" s="4">
        <v>845</v>
      </c>
      <c r="F121" s="5">
        <f t="shared" si="2"/>
        <v>13942</v>
      </c>
    </row>
    <row r="122" spans="2:8" x14ac:dyDescent="0.2">
      <c r="B122" s="24">
        <v>41153</v>
      </c>
      <c r="C122" s="4">
        <v>7517</v>
      </c>
      <c r="D122" s="4">
        <v>4929</v>
      </c>
      <c r="E122" s="4">
        <v>1031</v>
      </c>
      <c r="F122" s="5">
        <f t="shared" si="2"/>
        <v>13477</v>
      </c>
    </row>
    <row r="123" spans="2:8" x14ac:dyDescent="0.2">
      <c r="B123" s="24">
        <v>41183</v>
      </c>
      <c r="C123" s="4">
        <v>6291</v>
      </c>
      <c r="D123" s="4">
        <v>5898</v>
      </c>
      <c r="E123" s="4">
        <v>650</v>
      </c>
      <c r="F123" s="5">
        <f t="shared" si="2"/>
        <v>12839</v>
      </c>
    </row>
    <row r="124" spans="2:8" x14ac:dyDescent="0.2">
      <c r="B124" s="24">
        <v>41214</v>
      </c>
      <c r="C124" s="4">
        <v>5503</v>
      </c>
      <c r="D124" s="4">
        <v>5593</v>
      </c>
      <c r="E124" s="4">
        <v>861</v>
      </c>
      <c r="F124" s="5">
        <f t="shared" si="2"/>
        <v>11957</v>
      </c>
    </row>
    <row r="125" spans="2:8" x14ac:dyDescent="0.2">
      <c r="B125" s="24">
        <v>41244</v>
      </c>
      <c r="C125" s="4">
        <v>6269</v>
      </c>
      <c r="D125" s="4">
        <v>5621</v>
      </c>
      <c r="E125" s="4">
        <v>1012</v>
      </c>
      <c r="F125" s="5">
        <f t="shared" si="2"/>
        <v>12902</v>
      </c>
    </row>
    <row r="126" spans="2:8" x14ac:dyDescent="0.2">
      <c r="B126" s="24">
        <v>41275</v>
      </c>
      <c r="C126" s="4">
        <v>5453</v>
      </c>
      <c r="D126" s="4">
        <v>5317</v>
      </c>
      <c r="E126" s="4">
        <v>887</v>
      </c>
      <c r="F126" s="5">
        <f t="shared" si="2"/>
        <v>11657</v>
      </c>
    </row>
    <row r="127" spans="2:8" x14ac:dyDescent="0.2">
      <c r="B127" s="24">
        <v>41306</v>
      </c>
      <c r="C127" s="4">
        <v>5225</v>
      </c>
      <c r="D127" s="4">
        <v>4648</v>
      </c>
      <c r="E127" s="4">
        <v>837</v>
      </c>
      <c r="F127" s="5">
        <f t="shared" si="2"/>
        <v>10710</v>
      </c>
    </row>
    <row r="128" spans="2:8" x14ac:dyDescent="0.2">
      <c r="B128" s="24">
        <v>41334</v>
      </c>
      <c r="C128" s="4">
        <v>5859</v>
      </c>
      <c r="D128" s="4">
        <v>5840</v>
      </c>
      <c r="E128" s="4">
        <v>813</v>
      </c>
      <c r="F128" s="5">
        <f t="shared" si="2"/>
        <v>12512</v>
      </c>
    </row>
    <row r="129" spans="2:6" x14ac:dyDescent="0.2">
      <c r="B129" s="24">
        <v>41365</v>
      </c>
      <c r="C129" s="4">
        <v>6239</v>
      </c>
      <c r="D129" s="4">
        <v>6244</v>
      </c>
      <c r="E129" s="4">
        <v>777</v>
      </c>
      <c r="F129" s="5">
        <f t="shared" si="2"/>
        <v>13260</v>
      </c>
    </row>
    <row r="130" spans="2:6" x14ac:dyDescent="0.2">
      <c r="B130" s="24">
        <v>41395</v>
      </c>
      <c r="C130" s="4">
        <v>6523</v>
      </c>
      <c r="D130" s="4">
        <v>6657</v>
      </c>
      <c r="E130" s="4">
        <v>729</v>
      </c>
      <c r="F130" s="5">
        <f t="shared" si="2"/>
        <v>13909</v>
      </c>
    </row>
    <row r="131" spans="2:6" x14ac:dyDescent="0.2">
      <c r="B131" s="24">
        <v>41426</v>
      </c>
      <c r="C131" s="4">
        <v>7421</v>
      </c>
      <c r="D131" s="4">
        <v>6781</v>
      </c>
      <c r="E131" s="4">
        <v>686</v>
      </c>
      <c r="F131" s="5">
        <f t="shared" si="2"/>
        <v>14888</v>
      </c>
    </row>
    <row r="132" spans="2:6" x14ac:dyDescent="0.2">
      <c r="B132" s="24">
        <v>41456</v>
      </c>
      <c r="C132" s="4">
        <v>9380</v>
      </c>
      <c r="D132" s="4">
        <v>6319</v>
      </c>
      <c r="E132" s="4">
        <v>677</v>
      </c>
      <c r="F132" s="5">
        <f t="shared" si="2"/>
        <v>16376</v>
      </c>
    </row>
    <row r="133" spans="2:6" x14ac:dyDescent="0.2">
      <c r="B133" s="24">
        <v>41487</v>
      </c>
      <c r="C133" s="4">
        <v>7969</v>
      </c>
      <c r="D133" s="4">
        <v>4980</v>
      </c>
      <c r="E133" s="4">
        <v>1128</v>
      </c>
      <c r="F133" s="5">
        <f t="shared" si="2"/>
        <v>14077</v>
      </c>
    </row>
    <row r="134" spans="2:6" x14ac:dyDescent="0.2">
      <c r="B134" s="24">
        <v>41518</v>
      </c>
      <c r="C134" s="4">
        <v>6883</v>
      </c>
      <c r="D134" s="4">
        <v>5042</v>
      </c>
      <c r="E134" s="4">
        <v>800</v>
      </c>
      <c r="F134" s="5">
        <f t="shared" si="2"/>
        <v>12725</v>
      </c>
    </row>
    <row r="135" spans="2:6" x14ac:dyDescent="0.2">
      <c r="B135" s="24">
        <v>41548</v>
      </c>
      <c r="C135" s="4">
        <v>6644</v>
      </c>
      <c r="D135" s="4">
        <v>5733</v>
      </c>
      <c r="E135" s="4">
        <v>978</v>
      </c>
      <c r="F135" s="5">
        <f t="shared" si="2"/>
        <v>13355</v>
      </c>
    </row>
    <row r="136" spans="2:6" x14ac:dyDescent="0.2">
      <c r="B136" s="24">
        <v>41579</v>
      </c>
      <c r="C136" s="4">
        <v>5714</v>
      </c>
      <c r="D136" s="4">
        <v>5340</v>
      </c>
      <c r="E136" s="4">
        <v>942</v>
      </c>
      <c r="F136" s="5">
        <f t="shared" si="2"/>
        <v>11996</v>
      </c>
    </row>
    <row r="137" spans="2:6" x14ac:dyDescent="0.2">
      <c r="B137" s="24">
        <v>41609</v>
      </c>
      <c r="C137" s="4">
        <v>5995</v>
      </c>
      <c r="D137" s="4">
        <v>4376</v>
      </c>
      <c r="E137" s="4">
        <v>1015</v>
      </c>
      <c r="F137" s="5">
        <f t="shared" si="2"/>
        <v>11386</v>
      </c>
    </row>
    <row r="138" spans="2:6" x14ac:dyDescent="0.2">
      <c r="B138" s="24">
        <v>41640</v>
      </c>
      <c r="C138" s="4">
        <v>5649</v>
      </c>
      <c r="D138" s="4">
        <v>5185</v>
      </c>
      <c r="E138" s="4">
        <v>750</v>
      </c>
      <c r="F138" s="5">
        <f t="shared" si="2"/>
        <v>11584</v>
      </c>
    </row>
    <row r="139" spans="2:6" x14ac:dyDescent="0.2">
      <c r="B139" s="24">
        <v>41671</v>
      </c>
      <c r="C139" s="4">
        <v>5149</v>
      </c>
      <c r="D139" s="4">
        <v>4742</v>
      </c>
      <c r="E139" s="4">
        <v>631</v>
      </c>
      <c r="F139" s="5">
        <f t="shared" si="2"/>
        <v>10522</v>
      </c>
    </row>
    <row r="140" spans="2:6" x14ac:dyDescent="0.2">
      <c r="B140" s="24">
        <v>41699</v>
      </c>
      <c r="C140" s="4">
        <v>5905</v>
      </c>
      <c r="D140" s="4">
        <v>6326</v>
      </c>
      <c r="E140" s="4">
        <v>956</v>
      </c>
      <c r="F140" s="5">
        <f t="shared" si="2"/>
        <v>13187</v>
      </c>
    </row>
    <row r="141" spans="2:6" x14ac:dyDescent="0.2">
      <c r="B141" s="24">
        <v>41730</v>
      </c>
      <c r="C141" s="4">
        <v>6244</v>
      </c>
      <c r="D141" s="4">
        <v>6263</v>
      </c>
      <c r="E141" s="4">
        <v>780</v>
      </c>
      <c r="F141" s="5">
        <f t="shared" si="2"/>
        <v>13287</v>
      </c>
    </row>
    <row r="142" spans="2:6" x14ac:dyDescent="0.2">
      <c r="B142" s="24">
        <v>41760</v>
      </c>
      <c r="C142" s="4">
        <v>7028</v>
      </c>
      <c r="D142" s="4">
        <v>7264</v>
      </c>
      <c r="E142" s="4">
        <v>658</v>
      </c>
      <c r="F142" s="5">
        <f t="shared" si="2"/>
        <v>14950</v>
      </c>
    </row>
    <row r="143" spans="2:6" x14ac:dyDescent="0.2">
      <c r="B143" s="24">
        <v>41791</v>
      </c>
      <c r="C143" s="4">
        <v>7327</v>
      </c>
      <c r="D143" s="4">
        <v>6784</v>
      </c>
      <c r="E143" s="4">
        <v>688</v>
      </c>
      <c r="F143" s="5">
        <f t="shared" si="2"/>
        <v>14799</v>
      </c>
    </row>
    <row r="144" spans="2:6" x14ac:dyDescent="0.2">
      <c r="B144" s="24">
        <v>41821</v>
      </c>
      <c r="C144" s="4">
        <v>7762</v>
      </c>
      <c r="D144" s="4">
        <v>6413</v>
      </c>
      <c r="E144" s="4">
        <v>478</v>
      </c>
      <c r="F144" s="5">
        <f t="shared" si="2"/>
        <v>14653</v>
      </c>
    </row>
    <row r="145" spans="2:6" x14ac:dyDescent="0.2">
      <c r="B145" s="24">
        <v>41852</v>
      </c>
      <c r="C145" s="4">
        <v>7654</v>
      </c>
      <c r="D145" s="4">
        <v>5497</v>
      </c>
      <c r="E145" s="4">
        <v>938</v>
      </c>
      <c r="F145" s="5">
        <f t="shared" si="2"/>
        <v>14089</v>
      </c>
    </row>
    <row r="146" spans="2:6" x14ac:dyDescent="0.2">
      <c r="B146" s="24">
        <v>41883</v>
      </c>
      <c r="C146" s="4">
        <v>6593</v>
      </c>
      <c r="D146" s="4">
        <v>5732</v>
      </c>
      <c r="E146" s="4">
        <v>893</v>
      </c>
      <c r="F146" s="5">
        <f t="shared" si="2"/>
        <v>13218</v>
      </c>
    </row>
    <row r="147" spans="2:6" x14ac:dyDescent="0.2">
      <c r="B147" s="24">
        <v>41913</v>
      </c>
      <c r="C147" s="4">
        <v>5710</v>
      </c>
      <c r="D147" s="4">
        <v>5762</v>
      </c>
      <c r="E147" s="4">
        <v>950</v>
      </c>
      <c r="F147" s="5">
        <f t="shared" si="2"/>
        <v>12422</v>
      </c>
    </row>
    <row r="148" spans="2:6" x14ac:dyDescent="0.2">
      <c r="B148" s="24">
        <v>41944</v>
      </c>
      <c r="C148" s="4">
        <v>4828</v>
      </c>
      <c r="D148" s="4">
        <v>5347</v>
      </c>
      <c r="E148" s="4">
        <v>802</v>
      </c>
      <c r="F148" s="5">
        <f t="shared" si="2"/>
        <v>10977</v>
      </c>
    </row>
    <row r="149" spans="2:6" x14ac:dyDescent="0.2">
      <c r="B149" s="24">
        <v>41974</v>
      </c>
      <c r="C149" s="4">
        <v>5571</v>
      </c>
      <c r="D149" s="4">
        <v>4611</v>
      </c>
      <c r="E149" s="4">
        <v>1018</v>
      </c>
      <c r="F149" s="5">
        <f t="shared" si="2"/>
        <v>11200</v>
      </c>
    </row>
    <row r="150" spans="2:6" x14ac:dyDescent="0.2">
      <c r="B150" s="24">
        <v>42005</v>
      </c>
      <c r="C150" s="4">
        <v>4629</v>
      </c>
      <c r="D150" s="4">
        <v>5654</v>
      </c>
      <c r="E150" s="4">
        <v>835</v>
      </c>
      <c r="F150" s="5">
        <f t="shared" si="2"/>
        <v>11118</v>
      </c>
    </row>
    <row r="151" spans="2:6" x14ac:dyDescent="0.2">
      <c r="B151" s="24">
        <v>42036</v>
      </c>
      <c r="C151" s="4">
        <v>4710</v>
      </c>
      <c r="D151" s="4">
        <v>4678</v>
      </c>
      <c r="E151" s="4">
        <v>654</v>
      </c>
      <c r="F151" s="5">
        <f t="shared" si="2"/>
        <v>10042</v>
      </c>
    </row>
    <row r="152" spans="2:6" x14ac:dyDescent="0.2">
      <c r="B152" s="24">
        <v>42064</v>
      </c>
      <c r="C152" s="4">
        <v>5643</v>
      </c>
      <c r="D152" s="4">
        <v>6575</v>
      </c>
      <c r="E152" s="4">
        <v>976</v>
      </c>
      <c r="F152" s="5">
        <f t="shared" si="2"/>
        <v>13194</v>
      </c>
    </row>
    <row r="153" spans="2:6" x14ac:dyDescent="0.2">
      <c r="B153" s="24">
        <v>42095</v>
      </c>
      <c r="C153" s="4">
        <v>6293</v>
      </c>
      <c r="D153" s="4">
        <v>6682</v>
      </c>
      <c r="E153" s="4">
        <v>827</v>
      </c>
      <c r="F153" s="5">
        <f t="shared" si="2"/>
        <v>13802</v>
      </c>
    </row>
    <row r="154" spans="2:6" x14ac:dyDescent="0.2">
      <c r="B154" s="24">
        <v>42125</v>
      </c>
      <c r="C154" s="4">
        <v>8061</v>
      </c>
      <c r="D154" s="4">
        <v>8397</v>
      </c>
      <c r="E154" s="4">
        <v>754</v>
      </c>
      <c r="F154" s="5">
        <f t="shared" si="2"/>
        <v>17212</v>
      </c>
    </row>
    <row r="155" spans="2:6" x14ac:dyDescent="0.2">
      <c r="B155" s="24">
        <v>42156</v>
      </c>
      <c r="C155" s="4">
        <v>8302</v>
      </c>
      <c r="D155" s="4">
        <v>7463</v>
      </c>
      <c r="E155" s="4">
        <v>694</v>
      </c>
      <c r="F155" s="5">
        <f t="shared" si="2"/>
        <v>16459</v>
      </c>
    </row>
    <row r="156" spans="2:6" x14ac:dyDescent="0.2">
      <c r="B156" s="24">
        <v>42186</v>
      </c>
      <c r="C156" s="4">
        <v>8138</v>
      </c>
      <c r="D156" s="4">
        <v>7382</v>
      </c>
      <c r="E156" s="4">
        <v>568</v>
      </c>
      <c r="F156" s="5">
        <f t="shared" si="2"/>
        <v>16088</v>
      </c>
    </row>
    <row r="157" spans="2:6" x14ac:dyDescent="0.2">
      <c r="B157" s="24">
        <v>42217</v>
      </c>
      <c r="C157" s="4">
        <v>8171</v>
      </c>
      <c r="D157" s="4">
        <v>6260</v>
      </c>
      <c r="E157" s="4">
        <v>1100</v>
      </c>
      <c r="F157" s="5">
        <f t="shared" si="2"/>
        <v>15531</v>
      </c>
    </row>
    <row r="158" spans="2:6" x14ac:dyDescent="0.2">
      <c r="B158" s="24">
        <v>42248</v>
      </c>
      <c r="C158" s="4">
        <v>7073</v>
      </c>
      <c r="D158" s="4">
        <v>6484</v>
      </c>
      <c r="E158" s="4">
        <v>944</v>
      </c>
      <c r="F158" s="5">
        <f t="shared" si="2"/>
        <v>14501</v>
      </c>
    </row>
    <row r="159" spans="2:6" x14ac:dyDescent="0.2">
      <c r="B159" s="24">
        <v>42278</v>
      </c>
      <c r="C159" s="4">
        <v>6808</v>
      </c>
      <c r="D159" s="4">
        <v>7010</v>
      </c>
      <c r="E159" s="4">
        <v>991</v>
      </c>
      <c r="F159" s="5">
        <f t="shared" si="2"/>
        <v>14809</v>
      </c>
    </row>
    <row r="160" spans="2:6" x14ac:dyDescent="0.2">
      <c r="B160" s="24">
        <v>42309</v>
      </c>
      <c r="C160" s="4">
        <v>6001</v>
      </c>
      <c r="D160" s="4">
        <v>7121</v>
      </c>
      <c r="E160" s="4">
        <v>1107</v>
      </c>
      <c r="F160" s="5">
        <f t="shared" si="2"/>
        <v>14229</v>
      </c>
    </row>
    <row r="161" spans="2:6" x14ac:dyDescent="0.2">
      <c r="B161" s="24">
        <v>42339</v>
      </c>
      <c r="C161" s="4">
        <v>5586</v>
      </c>
      <c r="D161" s="4">
        <v>6339</v>
      </c>
      <c r="E161" s="4">
        <v>1182</v>
      </c>
      <c r="F161" s="5">
        <f t="shared" si="2"/>
        <v>13107</v>
      </c>
    </row>
    <row r="162" spans="2:6" x14ac:dyDescent="0.2">
      <c r="B162" s="24">
        <v>42370</v>
      </c>
      <c r="C162" s="4">
        <v>5771</v>
      </c>
      <c r="D162" s="4">
        <v>6418</v>
      </c>
      <c r="E162" s="4">
        <v>1118</v>
      </c>
      <c r="F162" s="5">
        <f t="shared" si="2"/>
        <v>13307</v>
      </c>
    </row>
    <row r="163" spans="2:6" x14ac:dyDescent="0.2">
      <c r="B163" s="24">
        <v>42401</v>
      </c>
      <c r="C163" s="4">
        <v>5450</v>
      </c>
      <c r="D163" s="4">
        <v>6868</v>
      </c>
      <c r="E163" s="4">
        <v>779</v>
      </c>
      <c r="F163" s="5">
        <f t="shared" si="2"/>
        <v>13097</v>
      </c>
    </row>
    <row r="164" spans="2:6" x14ac:dyDescent="0.2">
      <c r="B164" s="24">
        <v>42430</v>
      </c>
      <c r="C164" s="4">
        <v>6800</v>
      </c>
      <c r="D164" s="4">
        <v>6707</v>
      </c>
      <c r="E164" s="4">
        <v>1295</v>
      </c>
      <c r="F164" s="5">
        <f t="shared" si="2"/>
        <v>14802</v>
      </c>
    </row>
    <row r="165" spans="2:6" x14ac:dyDescent="0.2">
      <c r="B165" s="24">
        <v>42461</v>
      </c>
      <c r="C165" s="4">
        <v>5603</v>
      </c>
      <c r="D165" s="4">
        <v>6309</v>
      </c>
      <c r="E165" s="4">
        <v>977</v>
      </c>
      <c r="F165" s="5">
        <f t="shared" si="2"/>
        <v>12889</v>
      </c>
    </row>
    <row r="166" spans="2:6" x14ac:dyDescent="0.2">
      <c r="B166" s="24">
        <v>42491</v>
      </c>
      <c r="C166" s="4">
        <v>7812</v>
      </c>
      <c r="D166" s="4">
        <v>8185</v>
      </c>
      <c r="E166" s="4">
        <v>967</v>
      </c>
      <c r="F166" s="5">
        <f t="shared" si="2"/>
        <v>16964</v>
      </c>
    </row>
    <row r="167" spans="2:6" x14ac:dyDescent="0.2">
      <c r="B167" s="24">
        <v>42522</v>
      </c>
      <c r="C167" s="4">
        <v>8429</v>
      </c>
      <c r="D167" s="4">
        <v>7591</v>
      </c>
      <c r="E167" s="4">
        <v>704</v>
      </c>
      <c r="F167" s="5">
        <f t="shared" si="2"/>
        <v>16724</v>
      </c>
    </row>
    <row r="168" spans="2:6" x14ac:dyDescent="0.2">
      <c r="B168" s="24">
        <v>42552</v>
      </c>
      <c r="C168" s="4">
        <v>8696</v>
      </c>
      <c r="D168" s="4">
        <v>7349</v>
      </c>
      <c r="E168" s="4">
        <v>653</v>
      </c>
      <c r="F168" s="5">
        <f t="shared" si="2"/>
        <v>16698</v>
      </c>
    </row>
    <row r="169" spans="2:6" x14ac:dyDescent="0.2">
      <c r="B169" s="24">
        <v>42583</v>
      </c>
      <c r="C169" s="4">
        <v>8149</v>
      </c>
      <c r="D169" s="4">
        <v>6430</v>
      </c>
      <c r="E169" s="4">
        <v>1160</v>
      </c>
      <c r="F169" s="5">
        <f t="shared" si="2"/>
        <v>15739</v>
      </c>
    </row>
    <row r="170" spans="2:6" x14ac:dyDescent="0.2">
      <c r="B170" s="24">
        <v>42614</v>
      </c>
      <c r="C170" s="4">
        <v>7124</v>
      </c>
      <c r="D170" s="4">
        <v>6547</v>
      </c>
      <c r="E170" s="4">
        <v>1041</v>
      </c>
      <c r="F170" s="5">
        <f t="shared" si="2"/>
        <v>14712</v>
      </c>
    </row>
    <row r="171" spans="2:6" x14ac:dyDescent="0.2">
      <c r="B171" s="24">
        <v>42644</v>
      </c>
      <c r="C171" s="4">
        <v>6845</v>
      </c>
      <c r="D171" s="4">
        <v>7032</v>
      </c>
      <c r="E171" s="4">
        <v>1173</v>
      </c>
      <c r="F171" s="5">
        <f t="shared" si="2"/>
        <v>15050</v>
      </c>
    </row>
    <row r="172" spans="2:6" x14ac:dyDescent="0.2">
      <c r="B172" s="24">
        <v>42675</v>
      </c>
      <c r="C172" s="4">
        <v>6269</v>
      </c>
      <c r="D172" s="4">
        <v>6404</v>
      </c>
      <c r="E172" s="4">
        <v>1019</v>
      </c>
      <c r="F172" s="5">
        <f t="shared" si="2"/>
        <v>13692</v>
      </c>
    </row>
    <row r="173" spans="2:6" x14ac:dyDescent="0.2">
      <c r="B173" s="24">
        <v>42705</v>
      </c>
      <c r="C173" s="4">
        <v>5659</v>
      </c>
      <c r="D173" s="4">
        <v>6375</v>
      </c>
      <c r="E173" s="4">
        <v>1149</v>
      </c>
      <c r="F173" s="5">
        <f t="shared" si="2"/>
        <v>13183</v>
      </c>
    </row>
    <row r="174" spans="2:6" x14ac:dyDescent="0.2">
      <c r="B174" s="24">
        <v>42736</v>
      </c>
      <c r="C174" s="4">
        <v>5505</v>
      </c>
      <c r="D174" s="4">
        <v>6602</v>
      </c>
      <c r="E174" s="4">
        <v>1051</v>
      </c>
      <c r="F174" s="5">
        <f t="shared" si="2"/>
        <v>13158</v>
      </c>
    </row>
    <row r="175" spans="2:6" x14ac:dyDescent="0.2">
      <c r="B175" s="24">
        <v>42767</v>
      </c>
      <c r="C175" s="4">
        <v>5461</v>
      </c>
      <c r="D175" s="4">
        <v>6898</v>
      </c>
      <c r="E175" s="4">
        <v>791</v>
      </c>
      <c r="F175" s="5">
        <f t="shared" si="2"/>
        <v>13150</v>
      </c>
    </row>
    <row r="176" spans="2:6" x14ac:dyDescent="0.2">
      <c r="B176" s="24">
        <v>42795</v>
      </c>
      <c r="C176" s="4">
        <v>6811</v>
      </c>
      <c r="D176" s="4">
        <v>7040</v>
      </c>
      <c r="E176" s="4">
        <v>1016</v>
      </c>
      <c r="F176" s="5">
        <f t="shared" si="2"/>
        <v>14867</v>
      </c>
    </row>
    <row r="177" spans="2:7" x14ac:dyDescent="0.2">
      <c r="B177" s="24">
        <v>42826</v>
      </c>
      <c r="C177" s="4">
        <v>5669</v>
      </c>
      <c r="D177" s="4">
        <v>6433</v>
      </c>
      <c r="E177" s="4">
        <v>1003</v>
      </c>
      <c r="F177" s="5">
        <f t="shared" si="2"/>
        <v>13105</v>
      </c>
    </row>
    <row r="178" spans="2:7" x14ac:dyDescent="0.2">
      <c r="B178" s="24">
        <v>42856</v>
      </c>
      <c r="C178" s="4">
        <v>7822</v>
      </c>
      <c r="D178" s="4">
        <v>8266</v>
      </c>
      <c r="E178" s="4">
        <v>948</v>
      </c>
      <c r="F178" s="5">
        <f t="shared" si="2"/>
        <v>17036</v>
      </c>
    </row>
    <row r="179" spans="2:7" x14ac:dyDescent="0.2">
      <c r="B179" s="24">
        <v>42887</v>
      </c>
      <c r="C179" s="4">
        <v>8645</v>
      </c>
      <c r="D179" s="4">
        <v>8270</v>
      </c>
      <c r="E179" s="4">
        <v>812</v>
      </c>
      <c r="F179" s="5">
        <f t="shared" si="2"/>
        <v>17727</v>
      </c>
    </row>
    <row r="180" spans="2:7" x14ac:dyDescent="0.2">
      <c r="B180" s="24">
        <v>42917</v>
      </c>
      <c r="C180" s="4">
        <v>8880</v>
      </c>
      <c r="D180" s="4">
        <v>7370</v>
      </c>
      <c r="E180" s="4">
        <v>646</v>
      </c>
      <c r="F180" s="5">
        <f t="shared" si="2"/>
        <v>16896</v>
      </c>
    </row>
    <row r="181" spans="2:7" x14ac:dyDescent="0.2">
      <c r="B181" s="24">
        <v>42948</v>
      </c>
      <c r="C181" s="4">
        <v>8263</v>
      </c>
      <c r="D181" s="4">
        <v>6871</v>
      </c>
      <c r="E181" s="4">
        <v>921</v>
      </c>
      <c r="F181" s="5">
        <f t="shared" ref="F181:F255" si="3">SUM(C181:E181)</f>
        <v>16055</v>
      </c>
    </row>
    <row r="182" spans="2:7" x14ac:dyDescent="0.2">
      <c r="B182" s="24">
        <v>42979</v>
      </c>
      <c r="C182" s="4">
        <v>7589</v>
      </c>
      <c r="D182" s="4">
        <v>7063</v>
      </c>
      <c r="E182" s="4">
        <v>1025</v>
      </c>
      <c r="F182" s="5">
        <f t="shared" si="3"/>
        <v>15677</v>
      </c>
    </row>
    <row r="183" spans="2:7" x14ac:dyDescent="0.2">
      <c r="B183" s="24">
        <v>43009</v>
      </c>
      <c r="C183" s="4">
        <v>6968</v>
      </c>
      <c r="D183" s="4">
        <v>7858</v>
      </c>
      <c r="E183" s="4">
        <v>1074</v>
      </c>
      <c r="F183" s="5">
        <f t="shared" si="3"/>
        <v>15900</v>
      </c>
    </row>
    <row r="184" spans="2:7" x14ac:dyDescent="0.2">
      <c r="B184" s="24">
        <v>43040</v>
      </c>
      <c r="C184" s="4">
        <v>6052</v>
      </c>
      <c r="D184" s="4">
        <v>7422</v>
      </c>
      <c r="E184" s="4">
        <v>1047</v>
      </c>
      <c r="F184" s="5">
        <f t="shared" si="3"/>
        <v>14521</v>
      </c>
    </row>
    <row r="185" spans="2:7" x14ac:dyDescent="0.2">
      <c r="B185" s="24">
        <v>43070</v>
      </c>
      <c r="C185" s="4">
        <v>5177</v>
      </c>
      <c r="D185" s="4">
        <v>7125</v>
      </c>
      <c r="E185" s="4">
        <v>952</v>
      </c>
      <c r="F185" s="5">
        <f t="shared" si="3"/>
        <v>13254</v>
      </c>
    </row>
    <row r="186" spans="2:7" x14ac:dyDescent="0.2">
      <c r="B186" s="24">
        <v>43101</v>
      </c>
      <c r="C186" s="4">
        <v>5738</v>
      </c>
      <c r="D186" s="4">
        <v>6817</v>
      </c>
      <c r="E186" s="4">
        <v>1049</v>
      </c>
      <c r="F186" s="5">
        <f t="shared" si="3"/>
        <v>13604</v>
      </c>
    </row>
    <row r="187" spans="2:7" x14ac:dyDescent="0.2">
      <c r="B187" s="24">
        <v>43132</v>
      </c>
      <c r="C187" s="4">
        <v>5519</v>
      </c>
      <c r="D187" s="4">
        <v>7004</v>
      </c>
      <c r="E187" s="4">
        <v>952</v>
      </c>
      <c r="F187" s="5">
        <f t="shared" si="3"/>
        <v>13475</v>
      </c>
    </row>
    <row r="188" spans="2:7" x14ac:dyDescent="0.2">
      <c r="B188" s="24">
        <v>43160</v>
      </c>
      <c r="C188" s="4">
        <v>6673</v>
      </c>
      <c r="D188" s="4">
        <v>7674</v>
      </c>
      <c r="E188" s="4">
        <v>1048</v>
      </c>
      <c r="F188" s="5">
        <f t="shared" si="3"/>
        <v>15395</v>
      </c>
    </row>
    <row r="189" spans="2:7" x14ac:dyDescent="0.2">
      <c r="B189" s="24">
        <v>43191</v>
      </c>
      <c r="C189" s="4">
        <v>5827</v>
      </c>
      <c r="D189" s="4">
        <v>7019</v>
      </c>
      <c r="E189" s="4">
        <v>1010</v>
      </c>
      <c r="F189" s="5">
        <f t="shared" si="3"/>
        <v>13856</v>
      </c>
    </row>
    <row r="190" spans="2:7" x14ac:dyDescent="0.2">
      <c r="B190" s="24">
        <v>43221</v>
      </c>
      <c r="C190" s="4">
        <v>7889</v>
      </c>
      <c r="D190">
        <v>8433</v>
      </c>
      <c r="E190">
        <v>883</v>
      </c>
      <c r="F190" s="5">
        <v>17205</v>
      </c>
    </row>
    <row r="191" spans="2:7" x14ac:dyDescent="0.2">
      <c r="B191" s="24">
        <v>43252</v>
      </c>
      <c r="C191" s="4">
        <v>8794</v>
      </c>
      <c r="D191" s="4">
        <v>8458</v>
      </c>
      <c r="E191" s="4">
        <v>871</v>
      </c>
      <c r="F191" s="5">
        <f t="shared" si="3"/>
        <v>18123</v>
      </c>
      <c r="G191" s="31"/>
    </row>
    <row r="192" spans="2:7" x14ac:dyDescent="0.2">
      <c r="B192" s="24">
        <v>43282</v>
      </c>
      <c r="C192" s="4">
        <v>8877</v>
      </c>
      <c r="D192" s="4">
        <v>7622</v>
      </c>
      <c r="E192" s="4">
        <v>642</v>
      </c>
      <c r="F192" s="5">
        <f t="shared" si="3"/>
        <v>17141</v>
      </c>
      <c r="G192" s="31"/>
    </row>
    <row r="193" spans="2:8" x14ac:dyDescent="0.2">
      <c r="B193" s="24">
        <v>43313</v>
      </c>
      <c r="C193" s="4">
        <v>8781</v>
      </c>
      <c r="D193" s="4">
        <v>7170</v>
      </c>
      <c r="E193" s="4">
        <v>912</v>
      </c>
      <c r="F193" s="5">
        <f t="shared" si="3"/>
        <v>16863</v>
      </c>
    </row>
    <row r="194" spans="2:8" x14ac:dyDescent="0.2">
      <c r="B194" s="24">
        <v>43344</v>
      </c>
      <c r="C194" s="4">
        <v>7880</v>
      </c>
      <c r="D194" s="4">
        <v>8001</v>
      </c>
      <c r="E194" s="4">
        <v>1132</v>
      </c>
      <c r="F194" s="5">
        <f t="shared" si="3"/>
        <v>17013</v>
      </c>
      <c r="G194" s="18"/>
      <c r="H194" s="18"/>
    </row>
    <row r="195" spans="2:8" x14ac:dyDescent="0.2">
      <c r="B195" s="24">
        <v>43374</v>
      </c>
      <c r="C195" s="4">
        <v>7071</v>
      </c>
      <c r="D195" s="4">
        <v>8250</v>
      </c>
      <c r="E195" s="4">
        <v>1159</v>
      </c>
      <c r="F195" s="5">
        <f t="shared" si="3"/>
        <v>16480</v>
      </c>
    </row>
    <row r="196" spans="2:8" x14ac:dyDescent="0.2">
      <c r="B196" s="24">
        <v>43405</v>
      </c>
      <c r="C196" s="4">
        <v>6660</v>
      </c>
      <c r="D196" s="4">
        <v>7840</v>
      </c>
      <c r="E196" s="4">
        <v>1158</v>
      </c>
      <c r="F196" s="5">
        <f t="shared" si="3"/>
        <v>15658</v>
      </c>
    </row>
    <row r="197" spans="2:8" x14ac:dyDescent="0.2">
      <c r="B197" s="24">
        <v>43435</v>
      </c>
      <c r="C197" s="4">
        <v>5508</v>
      </c>
      <c r="D197" s="4">
        <v>7464</v>
      </c>
      <c r="E197" s="4">
        <v>999</v>
      </c>
      <c r="F197" s="5">
        <f t="shared" si="3"/>
        <v>13971</v>
      </c>
    </row>
    <row r="198" spans="2:8" x14ac:dyDescent="0.2">
      <c r="B198" s="24">
        <v>43466</v>
      </c>
      <c r="C198" s="4">
        <v>5861</v>
      </c>
      <c r="D198" s="4">
        <v>7328</v>
      </c>
      <c r="E198" s="4">
        <v>906</v>
      </c>
      <c r="F198" s="5">
        <f t="shared" si="3"/>
        <v>14095</v>
      </c>
    </row>
    <row r="199" spans="2:8" x14ac:dyDescent="0.2">
      <c r="B199" s="24">
        <v>43497</v>
      </c>
      <c r="C199" s="4">
        <v>5602</v>
      </c>
      <c r="D199" s="4">
        <v>7534</v>
      </c>
      <c r="E199" s="4">
        <v>1055</v>
      </c>
      <c r="F199" s="5">
        <f t="shared" si="3"/>
        <v>14191</v>
      </c>
    </row>
    <row r="200" spans="2:8" x14ac:dyDescent="0.2">
      <c r="B200" s="24">
        <v>43525</v>
      </c>
      <c r="C200" s="4">
        <v>6748</v>
      </c>
      <c r="D200" s="4">
        <v>7798</v>
      </c>
      <c r="E200" s="4">
        <v>1183</v>
      </c>
      <c r="F200" s="5">
        <f t="shared" si="3"/>
        <v>15729</v>
      </c>
    </row>
    <row r="201" spans="2:8" x14ac:dyDescent="0.2">
      <c r="B201" s="24">
        <v>43556</v>
      </c>
      <c r="C201" s="4">
        <v>6915</v>
      </c>
      <c r="D201" s="4">
        <v>7941</v>
      </c>
      <c r="E201" s="4">
        <v>1359</v>
      </c>
      <c r="F201" s="5">
        <f t="shared" si="3"/>
        <v>16215</v>
      </c>
    </row>
    <row r="202" spans="2:8" x14ac:dyDescent="0.2">
      <c r="B202" s="24">
        <v>43586</v>
      </c>
      <c r="C202" s="4">
        <v>8989</v>
      </c>
      <c r="D202" s="4">
        <v>8895</v>
      </c>
      <c r="E202" s="4">
        <v>1126</v>
      </c>
      <c r="F202" s="5">
        <f t="shared" si="3"/>
        <v>19010</v>
      </c>
    </row>
    <row r="203" spans="2:8" x14ac:dyDescent="0.2">
      <c r="B203" s="24">
        <v>43617</v>
      </c>
      <c r="C203" s="4">
        <v>9392</v>
      </c>
      <c r="D203" s="4">
        <v>9010</v>
      </c>
      <c r="E203" s="4">
        <v>1155</v>
      </c>
      <c r="F203" s="5">
        <f t="shared" si="3"/>
        <v>19557</v>
      </c>
    </row>
    <row r="204" spans="2:8" x14ac:dyDescent="0.2">
      <c r="B204" s="24">
        <v>43647</v>
      </c>
      <c r="C204" s="4">
        <v>9547</v>
      </c>
      <c r="D204" s="4">
        <v>8143</v>
      </c>
      <c r="E204" s="4">
        <v>1359</v>
      </c>
      <c r="F204" s="5">
        <f t="shared" si="3"/>
        <v>19049</v>
      </c>
    </row>
    <row r="205" spans="2:8" x14ac:dyDescent="0.2">
      <c r="B205" s="24">
        <v>43678</v>
      </c>
      <c r="C205" s="4">
        <v>9174</v>
      </c>
      <c r="D205" s="4">
        <v>7653</v>
      </c>
      <c r="E205" s="4">
        <v>1274</v>
      </c>
      <c r="F205" s="5">
        <f t="shared" si="3"/>
        <v>18101</v>
      </c>
    </row>
    <row r="206" spans="2:8" x14ac:dyDescent="0.2">
      <c r="B206" s="24">
        <v>43709</v>
      </c>
      <c r="C206" s="4">
        <v>8610</v>
      </c>
      <c r="D206" s="4">
        <v>8023</v>
      </c>
      <c r="E206" s="4">
        <v>1751</v>
      </c>
      <c r="F206" s="5">
        <f t="shared" si="3"/>
        <v>18384</v>
      </c>
    </row>
    <row r="207" spans="2:8" x14ac:dyDescent="0.2">
      <c r="B207" s="24">
        <v>43739</v>
      </c>
      <c r="C207" s="4">
        <v>8521</v>
      </c>
      <c r="D207" s="4">
        <v>8898</v>
      </c>
      <c r="E207" s="4">
        <v>1521</v>
      </c>
      <c r="F207" s="5">
        <f t="shared" si="3"/>
        <v>18940</v>
      </c>
      <c r="G207" s="5"/>
    </row>
    <row r="208" spans="2:8" x14ac:dyDescent="0.2">
      <c r="B208" s="24">
        <v>43770</v>
      </c>
      <c r="C208" s="4">
        <v>7907</v>
      </c>
      <c r="D208" s="4">
        <v>8029</v>
      </c>
      <c r="E208" s="4">
        <v>1269</v>
      </c>
      <c r="F208" s="5">
        <f t="shared" si="3"/>
        <v>17205</v>
      </c>
    </row>
    <row r="209" spans="2:6" x14ac:dyDescent="0.2">
      <c r="B209" s="24">
        <v>43800</v>
      </c>
      <c r="C209" s="4">
        <v>8854</v>
      </c>
      <c r="D209" s="4">
        <v>6263</v>
      </c>
      <c r="E209" s="4">
        <v>1290</v>
      </c>
      <c r="F209" s="5">
        <f t="shared" si="3"/>
        <v>16407</v>
      </c>
    </row>
    <row r="210" spans="2:6" x14ac:dyDescent="0.2">
      <c r="B210" s="24">
        <v>43831</v>
      </c>
      <c r="C210" s="4">
        <v>6758</v>
      </c>
      <c r="D210" s="4">
        <v>7747</v>
      </c>
      <c r="E210" s="4">
        <v>1191</v>
      </c>
      <c r="F210" s="5">
        <f t="shared" si="3"/>
        <v>15696</v>
      </c>
    </row>
    <row r="211" spans="2:6" x14ac:dyDescent="0.2">
      <c r="B211" s="24">
        <v>43862</v>
      </c>
      <c r="C211" s="4">
        <v>6479</v>
      </c>
      <c r="D211" s="4">
        <v>8006</v>
      </c>
      <c r="E211" s="4">
        <v>1166</v>
      </c>
      <c r="F211" s="5">
        <f t="shared" si="3"/>
        <v>15651</v>
      </c>
    </row>
    <row r="212" spans="2:6" x14ac:dyDescent="0.2">
      <c r="B212" s="24">
        <v>43891</v>
      </c>
      <c r="C212" s="4">
        <v>9820</v>
      </c>
      <c r="D212" s="4">
        <v>9248</v>
      </c>
      <c r="E212" s="4">
        <v>1407</v>
      </c>
      <c r="F212" s="5">
        <f t="shared" si="3"/>
        <v>20475</v>
      </c>
    </row>
    <row r="213" spans="2:6" x14ac:dyDescent="0.2">
      <c r="B213" s="24">
        <v>43922</v>
      </c>
      <c r="C213" s="4">
        <v>9594</v>
      </c>
      <c r="D213" s="4">
        <v>9047</v>
      </c>
      <c r="E213" s="4">
        <v>1408</v>
      </c>
      <c r="F213" s="5">
        <f t="shared" si="3"/>
        <v>20049</v>
      </c>
    </row>
    <row r="214" spans="2:6" x14ac:dyDescent="0.2">
      <c r="B214" s="24">
        <v>43952</v>
      </c>
      <c r="C214" s="4">
        <v>12232</v>
      </c>
      <c r="D214" s="4">
        <v>11075</v>
      </c>
      <c r="E214" s="4">
        <v>1217</v>
      </c>
      <c r="F214" s="5">
        <f t="shared" si="3"/>
        <v>24524</v>
      </c>
    </row>
    <row r="215" spans="2:6" x14ac:dyDescent="0.2">
      <c r="B215" s="24">
        <v>43983</v>
      </c>
      <c r="C215" s="4">
        <v>12468</v>
      </c>
      <c r="D215" s="4">
        <v>10037</v>
      </c>
      <c r="E215" s="4">
        <v>1488</v>
      </c>
      <c r="F215" s="5">
        <f t="shared" si="3"/>
        <v>23993</v>
      </c>
    </row>
    <row r="216" spans="2:6" x14ac:dyDescent="0.2">
      <c r="B216" s="24">
        <v>44013</v>
      </c>
      <c r="C216" s="4">
        <v>14417</v>
      </c>
      <c r="D216" s="4">
        <v>9446</v>
      </c>
      <c r="E216" s="4">
        <v>1907</v>
      </c>
      <c r="F216" s="5">
        <f t="shared" si="3"/>
        <v>25770</v>
      </c>
    </row>
    <row r="217" spans="2:6" x14ac:dyDescent="0.2">
      <c r="B217" s="24">
        <v>44044</v>
      </c>
      <c r="C217" s="4">
        <v>13218</v>
      </c>
      <c r="D217" s="4">
        <v>10210</v>
      </c>
      <c r="E217" s="4">
        <v>1471</v>
      </c>
      <c r="F217" s="5">
        <f t="shared" si="3"/>
        <v>24899</v>
      </c>
    </row>
    <row r="218" spans="2:6" x14ac:dyDescent="0.2">
      <c r="B218" s="24">
        <v>44075</v>
      </c>
      <c r="C218" s="4">
        <v>10253</v>
      </c>
      <c r="D218" s="4">
        <v>9599</v>
      </c>
      <c r="E218" s="4">
        <v>1963</v>
      </c>
      <c r="F218" s="5">
        <f t="shared" si="3"/>
        <v>21815</v>
      </c>
    </row>
    <row r="219" spans="2:6" x14ac:dyDescent="0.2">
      <c r="B219" s="24">
        <v>44105</v>
      </c>
      <c r="C219" s="4">
        <v>11547</v>
      </c>
      <c r="D219" s="4">
        <v>9556</v>
      </c>
      <c r="E219" s="4">
        <v>1530</v>
      </c>
      <c r="F219" s="5">
        <f t="shared" si="3"/>
        <v>22633</v>
      </c>
    </row>
    <row r="220" spans="2:6" x14ac:dyDescent="0.2">
      <c r="B220" s="24">
        <v>44136</v>
      </c>
      <c r="C220" s="4">
        <v>9908</v>
      </c>
      <c r="D220" s="4">
        <v>9552</v>
      </c>
      <c r="E220" s="4">
        <v>1328</v>
      </c>
      <c r="F220" s="5">
        <f t="shared" si="3"/>
        <v>20788</v>
      </c>
    </row>
    <row r="221" spans="2:6" x14ac:dyDescent="0.2">
      <c r="B221" s="24">
        <v>44166</v>
      </c>
      <c r="C221" s="4">
        <v>10654</v>
      </c>
      <c r="D221" s="4">
        <v>8011</v>
      </c>
      <c r="E221" s="4">
        <v>1384</v>
      </c>
      <c r="F221" s="5">
        <f t="shared" si="3"/>
        <v>20049</v>
      </c>
    </row>
    <row r="222" spans="2:6" x14ac:dyDescent="0.2">
      <c r="B222" s="24">
        <v>44197</v>
      </c>
      <c r="C222" s="4">
        <v>7958</v>
      </c>
      <c r="D222" s="4">
        <v>8547</v>
      </c>
      <c r="E222" s="4">
        <v>1475</v>
      </c>
      <c r="F222" s="5">
        <f t="shared" si="3"/>
        <v>17980</v>
      </c>
    </row>
    <row r="223" spans="2:6" x14ac:dyDescent="0.2">
      <c r="B223" s="24">
        <v>44228</v>
      </c>
      <c r="C223" s="4">
        <v>8791</v>
      </c>
      <c r="D223" s="4">
        <v>8206</v>
      </c>
      <c r="E223" s="4">
        <v>1536</v>
      </c>
      <c r="F223" s="5">
        <f t="shared" si="3"/>
        <v>18533</v>
      </c>
    </row>
    <row r="224" spans="2:6" x14ac:dyDescent="0.2">
      <c r="B224" s="24">
        <v>44256</v>
      </c>
      <c r="C224" s="4">
        <v>9998</v>
      </c>
      <c r="D224" s="4">
        <v>9256</v>
      </c>
      <c r="E224" s="4">
        <v>1774</v>
      </c>
      <c r="F224" s="5">
        <f t="shared" si="3"/>
        <v>21028</v>
      </c>
    </row>
    <row r="225" spans="2:6" x14ac:dyDescent="0.2">
      <c r="B225" s="24">
        <v>44287</v>
      </c>
      <c r="C225" s="4">
        <v>10281</v>
      </c>
      <c r="D225" s="4">
        <v>9554</v>
      </c>
      <c r="E225" s="4">
        <v>1857</v>
      </c>
      <c r="F225" s="5">
        <f t="shared" si="3"/>
        <v>21692</v>
      </c>
    </row>
    <row r="226" spans="2:6" x14ac:dyDescent="0.2">
      <c r="B226" s="24">
        <v>44317</v>
      </c>
      <c r="C226" s="4">
        <v>13263</v>
      </c>
      <c r="D226" s="4">
        <v>11223</v>
      </c>
      <c r="E226" s="4">
        <v>1689</v>
      </c>
      <c r="F226" s="4">
        <f t="shared" si="3"/>
        <v>26175</v>
      </c>
    </row>
    <row r="227" spans="2:6" x14ac:dyDescent="0.2">
      <c r="B227" s="24">
        <v>44348</v>
      </c>
      <c r="C227" s="4">
        <v>13138</v>
      </c>
      <c r="D227" s="4">
        <v>10801</v>
      </c>
      <c r="E227" s="4">
        <v>1496</v>
      </c>
      <c r="F227" s="5">
        <f t="shared" si="3"/>
        <v>25435</v>
      </c>
    </row>
    <row r="228" spans="2:6" x14ac:dyDescent="0.2">
      <c r="B228" s="24">
        <v>44378</v>
      </c>
      <c r="C228" s="4">
        <v>14042</v>
      </c>
      <c r="D228" s="4">
        <v>9245</v>
      </c>
      <c r="E228" s="4">
        <v>1880</v>
      </c>
      <c r="F228" s="5">
        <f t="shared" si="3"/>
        <v>25167</v>
      </c>
    </row>
    <row r="229" spans="2:6" x14ac:dyDescent="0.2">
      <c r="B229" s="24">
        <v>44409</v>
      </c>
      <c r="C229" s="4">
        <v>13036</v>
      </c>
      <c r="D229" s="4">
        <v>9540</v>
      </c>
      <c r="E229" s="4">
        <v>1825</v>
      </c>
      <c r="F229" s="5">
        <f t="shared" si="3"/>
        <v>24401</v>
      </c>
    </row>
    <row r="230" spans="2:6" x14ac:dyDescent="0.2">
      <c r="B230" s="24">
        <v>44440</v>
      </c>
      <c r="C230" s="4">
        <v>11405</v>
      </c>
      <c r="D230" s="4">
        <v>10743</v>
      </c>
      <c r="E230" s="4">
        <v>1955</v>
      </c>
      <c r="F230" s="5">
        <f t="shared" si="3"/>
        <v>24103</v>
      </c>
    </row>
    <row r="231" spans="2:6" x14ac:dyDescent="0.2">
      <c r="B231" s="24">
        <v>44470</v>
      </c>
      <c r="C231" s="4">
        <v>11845</v>
      </c>
      <c r="D231" s="4">
        <v>9611</v>
      </c>
      <c r="E231" s="4">
        <v>1817</v>
      </c>
      <c r="F231" s="5">
        <f t="shared" si="3"/>
        <v>23273</v>
      </c>
    </row>
    <row r="232" spans="2:6" x14ac:dyDescent="0.2">
      <c r="B232" s="24">
        <v>44501</v>
      </c>
      <c r="C232" s="4">
        <v>10018</v>
      </c>
      <c r="D232" s="4">
        <v>9294</v>
      </c>
      <c r="E232" s="4">
        <v>1841</v>
      </c>
      <c r="F232" s="5">
        <f t="shared" si="3"/>
        <v>21153</v>
      </c>
    </row>
    <row r="233" spans="2:6" x14ac:dyDescent="0.2">
      <c r="B233" s="24">
        <v>44531</v>
      </c>
      <c r="C233" s="4">
        <v>9541</v>
      </c>
      <c r="D233" s="4">
        <v>8074</v>
      </c>
      <c r="E233" s="4">
        <v>1820</v>
      </c>
      <c r="F233" s="5">
        <f t="shared" si="3"/>
        <v>19435</v>
      </c>
    </row>
    <row r="234" spans="2:6" x14ac:dyDescent="0.2">
      <c r="B234" s="24">
        <v>44562</v>
      </c>
      <c r="C234" s="4">
        <v>9684</v>
      </c>
      <c r="D234" s="4">
        <v>8848</v>
      </c>
      <c r="E234" s="4">
        <v>1699</v>
      </c>
      <c r="F234" s="5">
        <f t="shared" si="3"/>
        <v>20231</v>
      </c>
    </row>
    <row r="235" spans="2:6" x14ac:dyDescent="0.2">
      <c r="B235" s="24">
        <v>44593</v>
      </c>
      <c r="C235" s="4">
        <v>9677</v>
      </c>
      <c r="D235" s="4">
        <v>8310</v>
      </c>
      <c r="E235" s="4">
        <v>1611</v>
      </c>
      <c r="F235" s="5">
        <f t="shared" si="3"/>
        <v>19598</v>
      </c>
    </row>
    <row r="236" spans="2:6" x14ac:dyDescent="0.2">
      <c r="B236" s="24">
        <v>44621</v>
      </c>
      <c r="C236" s="4">
        <v>9802</v>
      </c>
      <c r="D236" s="4">
        <v>9169</v>
      </c>
      <c r="E236" s="4">
        <v>1564</v>
      </c>
      <c r="F236" s="5">
        <f t="shared" si="3"/>
        <v>20535</v>
      </c>
    </row>
    <row r="237" spans="2:6" x14ac:dyDescent="0.2">
      <c r="B237" s="24">
        <v>44652</v>
      </c>
      <c r="C237" s="4">
        <v>10469</v>
      </c>
      <c r="D237" s="4">
        <v>9821</v>
      </c>
      <c r="E237" s="4">
        <v>1568</v>
      </c>
      <c r="F237" s="5">
        <f t="shared" si="3"/>
        <v>21858</v>
      </c>
    </row>
    <row r="238" spans="2:6" x14ac:dyDescent="0.2">
      <c r="B238" s="24">
        <v>44682</v>
      </c>
      <c r="C238" s="4">
        <v>12860</v>
      </c>
      <c r="D238" s="4">
        <v>11118</v>
      </c>
      <c r="E238" s="4">
        <v>1360</v>
      </c>
      <c r="F238" s="5">
        <f t="shared" si="3"/>
        <v>25338</v>
      </c>
    </row>
    <row r="239" spans="2:6" x14ac:dyDescent="0.2">
      <c r="B239" s="24">
        <v>44713</v>
      </c>
      <c r="C239" s="4">
        <v>13020</v>
      </c>
      <c r="D239" s="4">
        <v>10783</v>
      </c>
      <c r="E239" s="4">
        <v>1340</v>
      </c>
      <c r="F239" s="5">
        <f t="shared" si="3"/>
        <v>25143</v>
      </c>
    </row>
    <row r="240" spans="2:6" x14ac:dyDescent="0.2">
      <c r="B240" s="24">
        <v>44743</v>
      </c>
      <c r="C240" s="4">
        <v>14049</v>
      </c>
      <c r="D240" s="4">
        <v>9222</v>
      </c>
      <c r="E240" s="4">
        <v>1724</v>
      </c>
      <c r="F240" s="5">
        <f t="shared" si="3"/>
        <v>24995</v>
      </c>
    </row>
    <row r="241" spans="2:6" x14ac:dyDescent="0.2">
      <c r="B241" s="24">
        <v>44774</v>
      </c>
      <c r="C241" s="4">
        <v>12979</v>
      </c>
      <c r="D241" s="4">
        <v>9484</v>
      </c>
      <c r="E241" s="4">
        <v>1524</v>
      </c>
      <c r="F241" s="5">
        <f t="shared" si="3"/>
        <v>23987</v>
      </c>
    </row>
    <row r="242" spans="2:6" x14ac:dyDescent="0.2">
      <c r="B242" s="24">
        <v>44805</v>
      </c>
      <c r="C242" s="4">
        <v>10329</v>
      </c>
      <c r="D242" s="4">
        <v>9041</v>
      </c>
      <c r="E242" s="4">
        <v>1233</v>
      </c>
      <c r="F242" s="5">
        <f t="shared" si="3"/>
        <v>20603</v>
      </c>
    </row>
    <row r="243" spans="2:6" x14ac:dyDescent="0.2">
      <c r="B243" s="24">
        <v>44835</v>
      </c>
      <c r="C243" s="4">
        <v>10996</v>
      </c>
      <c r="D243" s="4">
        <v>9080</v>
      </c>
      <c r="E243" s="4">
        <v>1500</v>
      </c>
      <c r="F243" s="5">
        <f t="shared" si="3"/>
        <v>21576</v>
      </c>
    </row>
    <row r="244" spans="2:6" x14ac:dyDescent="0.2">
      <c r="B244" s="24">
        <v>44866</v>
      </c>
      <c r="C244" s="4">
        <v>9865</v>
      </c>
      <c r="D244" s="4">
        <v>8731</v>
      </c>
      <c r="E244" s="4">
        <v>1784</v>
      </c>
      <c r="F244" s="5">
        <f t="shared" si="3"/>
        <v>20380</v>
      </c>
    </row>
    <row r="245" spans="2:6" x14ac:dyDescent="0.2">
      <c r="B245" s="24">
        <v>44896</v>
      </c>
      <c r="C245" s="4">
        <v>9538</v>
      </c>
      <c r="D245" s="4">
        <v>7947</v>
      </c>
      <c r="E245" s="4">
        <v>1733</v>
      </c>
      <c r="F245" s="5">
        <f t="shared" si="3"/>
        <v>19218</v>
      </c>
    </row>
    <row r="246" spans="2:6" x14ac:dyDescent="0.2">
      <c r="B246" s="24">
        <v>44927</v>
      </c>
      <c r="C246" s="4">
        <v>9772</v>
      </c>
      <c r="D246" s="4">
        <v>9070</v>
      </c>
      <c r="E246" s="4">
        <v>1809</v>
      </c>
      <c r="F246" s="5">
        <f t="shared" si="3"/>
        <v>20651</v>
      </c>
    </row>
    <row r="247" spans="2:6" x14ac:dyDescent="0.2">
      <c r="B247" s="24">
        <v>44958</v>
      </c>
      <c r="C247" s="4">
        <v>8815</v>
      </c>
      <c r="D247" s="4">
        <v>8066</v>
      </c>
      <c r="E247" s="4">
        <v>1889</v>
      </c>
      <c r="F247" s="5">
        <f t="shared" si="3"/>
        <v>18770</v>
      </c>
    </row>
    <row r="248" spans="2:6" x14ac:dyDescent="0.2">
      <c r="B248" s="24">
        <v>44986</v>
      </c>
      <c r="C248" s="4">
        <v>9833</v>
      </c>
      <c r="D248" s="4">
        <v>9386</v>
      </c>
      <c r="E248" s="4">
        <v>2176</v>
      </c>
      <c r="F248" s="5">
        <f t="shared" si="3"/>
        <v>21395</v>
      </c>
    </row>
    <row r="249" spans="2:6" x14ac:dyDescent="0.2">
      <c r="B249" s="24">
        <v>45017</v>
      </c>
      <c r="C249" s="4">
        <v>10699</v>
      </c>
      <c r="D249" s="4">
        <v>10248</v>
      </c>
      <c r="E249" s="4">
        <v>1974</v>
      </c>
      <c r="F249" s="5">
        <f t="shared" si="3"/>
        <v>22921</v>
      </c>
    </row>
    <row r="250" spans="2:6" x14ac:dyDescent="0.2">
      <c r="B250" s="24">
        <v>45047</v>
      </c>
      <c r="C250" s="4">
        <v>14146</v>
      </c>
      <c r="D250" s="4">
        <v>11966</v>
      </c>
      <c r="E250" s="4">
        <v>1774</v>
      </c>
      <c r="F250" s="5">
        <f t="shared" si="3"/>
        <v>27886</v>
      </c>
    </row>
    <row r="251" spans="2:6" x14ac:dyDescent="0.2">
      <c r="B251" s="24">
        <v>45078</v>
      </c>
      <c r="C251" s="4">
        <v>13813</v>
      </c>
      <c r="D251" s="4">
        <v>11203</v>
      </c>
      <c r="E251" s="4">
        <v>1713</v>
      </c>
      <c r="F251" s="5">
        <f t="shared" si="3"/>
        <v>26729</v>
      </c>
    </row>
    <row r="252" spans="2:6" x14ac:dyDescent="0.2">
      <c r="B252" s="24">
        <v>45108</v>
      </c>
      <c r="C252" s="4">
        <v>15168</v>
      </c>
      <c r="D252" s="4">
        <v>11435</v>
      </c>
      <c r="E252" s="4">
        <v>2136</v>
      </c>
      <c r="F252" s="5">
        <f t="shared" si="3"/>
        <v>28739</v>
      </c>
    </row>
    <row r="253" spans="2:6" x14ac:dyDescent="0.2">
      <c r="B253" s="24">
        <v>45139</v>
      </c>
      <c r="C253" s="4">
        <v>14775</v>
      </c>
      <c r="D253" s="4">
        <v>10751</v>
      </c>
      <c r="E253" s="4">
        <v>2147</v>
      </c>
      <c r="F253" s="5">
        <f t="shared" si="3"/>
        <v>27673</v>
      </c>
    </row>
    <row r="254" spans="2:6" x14ac:dyDescent="0.2">
      <c r="B254" s="24">
        <v>45170</v>
      </c>
      <c r="C254" s="4">
        <v>11632</v>
      </c>
      <c r="D254" s="4">
        <v>10409</v>
      </c>
      <c r="E254" s="4">
        <v>2002</v>
      </c>
      <c r="F254" s="5">
        <f t="shared" si="3"/>
        <v>24043</v>
      </c>
    </row>
    <row r="255" spans="2:6" x14ac:dyDescent="0.2">
      <c r="B255" s="24">
        <v>45200</v>
      </c>
      <c r="C255" s="4">
        <v>11620</v>
      </c>
      <c r="D255" s="4">
        <v>9962</v>
      </c>
      <c r="E255" s="4">
        <v>2068</v>
      </c>
      <c r="F255" s="5">
        <f t="shared" si="3"/>
        <v>23650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pane xSplit="2" ySplit="5" topLeftCell="C222" activePane="bottomRight" state="frozen"/>
      <selection pane="topRight" activeCell="B172" sqref="B172"/>
      <selection pane="bottomLeft" activeCell="B172" sqref="B172"/>
      <selection pane="bottomRight" activeCell="E257" sqref="E257"/>
    </sheetView>
  </sheetViews>
  <sheetFormatPr baseColWidth="10" defaultColWidth="11.42578125" defaultRowHeight="12.75" x14ac:dyDescent="0.2"/>
  <cols>
    <col min="1" max="1" width="22.7109375" customWidth="1"/>
    <col min="3" max="3" width="15.28515625" bestFit="1" customWidth="1"/>
    <col min="4" max="4" width="14" bestFit="1" customWidth="1"/>
    <col min="257" max="257" width="22.7109375" customWidth="1"/>
    <col min="259" max="259" width="15.28515625" bestFit="1" customWidth="1"/>
    <col min="260" max="260" width="14" bestFit="1" customWidth="1"/>
    <col min="513" max="513" width="22.7109375" customWidth="1"/>
    <col min="515" max="515" width="15.28515625" bestFit="1" customWidth="1"/>
    <col min="516" max="516" width="14" bestFit="1" customWidth="1"/>
    <col min="769" max="769" width="22.7109375" customWidth="1"/>
    <col min="771" max="771" width="15.28515625" bestFit="1" customWidth="1"/>
    <col min="772" max="772" width="14" bestFit="1" customWidth="1"/>
    <col min="1025" max="1025" width="22.7109375" customWidth="1"/>
    <col min="1027" max="1027" width="15.28515625" bestFit="1" customWidth="1"/>
    <col min="1028" max="1028" width="14" bestFit="1" customWidth="1"/>
    <col min="1281" max="1281" width="22.7109375" customWidth="1"/>
    <col min="1283" max="1283" width="15.28515625" bestFit="1" customWidth="1"/>
    <col min="1284" max="1284" width="14" bestFit="1" customWidth="1"/>
    <col min="1537" max="1537" width="22.7109375" customWidth="1"/>
    <col min="1539" max="1539" width="15.28515625" bestFit="1" customWidth="1"/>
    <col min="1540" max="1540" width="14" bestFit="1" customWidth="1"/>
    <col min="1793" max="1793" width="22.7109375" customWidth="1"/>
    <col min="1795" max="1795" width="15.28515625" bestFit="1" customWidth="1"/>
    <col min="1796" max="1796" width="14" bestFit="1" customWidth="1"/>
    <col min="2049" max="2049" width="22.7109375" customWidth="1"/>
    <col min="2051" max="2051" width="15.28515625" bestFit="1" customWidth="1"/>
    <col min="2052" max="2052" width="14" bestFit="1" customWidth="1"/>
    <col min="2305" max="2305" width="22.7109375" customWidth="1"/>
    <col min="2307" max="2307" width="15.28515625" bestFit="1" customWidth="1"/>
    <col min="2308" max="2308" width="14" bestFit="1" customWidth="1"/>
    <col min="2561" max="2561" width="22.7109375" customWidth="1"/>
    <col min="2563" max="2563" width="15.28515625" bestFit="1" customWidth="1"/>
    <col min="2564" max="2564" width="14" bestFit="1" customWidth="1"/>
    <col min="2817" max="2817" width="22.7109375" customWidth="1"/>
    <col min="2819" max="2819" width="15.28515625" bestFit="1" customWidth="1"/>
    <col min="2820" max="2820" width="14" bestFit="1" customWidth="1"/>
    <col min="3073" max="3073" width="22.7109375" customWidth="1"/>
    <col min="3075" max="3075" width="15.28515625" bestFit="1" customWidth="1"/>
    <col min="3076" max="3076" width="14" bestFit="1" customWidth="1"/>
    <col min="3329" max="3329" width="22.7109375" customWidth="1"/>
    <col min="3331" max="3331" width="15.28515625" bestFit="1" customWidth="1"/>
    <col min="3332" max="3332" width="14" bestFit="1" customWidth="1"/>
    <col min="3585" max="3585" width="22.7109375" customWidth="1"/>
    <col min="3587" max="3587" width="15.28515625" bestFit="1" customWidth="1"/>
    <col min="3588" max="3588" width="14" bestFit="1" customWidth="1"/>
    <col min="3841" max="3841" width="22.7109375" customWidth="1"/>
    <col min="3843" max="3843" width="15.28515625" bestFit="1" customWidth="1"/>
    <col min="3844" max="3844" width="14" bestFit="1" customWidth="1"/>
    <col min="4097" max="4097" width="22.7109375" customWidth="1"/>
    <col min="4099" max="4099" width="15.28515625" bestFit="1" customWidth="1"/>
    <col min="4100" max="4100" width="14" bestFit="1" customWidth="1"/>
    <col min="4353" max="4353" width="22.7109375" customWidth="1"/>
    <col min="4355" max="4355" width="15.28515625" bestFit="1" customWidth="1"/>
    <col min="4356" max="4356" width="14" bestFit="1" customWidth="1"/>
    <col min="4609" max="4609" width="22.7109375" customWidth="1"/>
    <col min="4611" max="4611" width="15.28515625" bestFit="1" customWidth="1"/>
    <col min="4612" max="4612" width="14" bestFit="1" customWidth="1"/>
    <col min="4865" max="4865" width="22.7109375" customWidth="1"/>
    <col min="4867" max="4867" width="15.28515625" bestFit="1" customWidth="1"/>
    <col min="4868" max="4868" width="14" bestFit="1" customWidth="1"/>
    <col min="5121" max="5121" width="22.7109375" customWidth="1"/>
    <col min="5123" max="5123" width="15.28515625" bestFit="1" customWidth="1"/>
    <col min="5124" max="5124" width="14" bestFit="1" customWidth="1"/>
    <col min="5377" max="5377" width="22.7109375" customWidth="1"/>
    <col min="5379" max="5379" width="15.28515625" bestFit="1" customWidth="1"/>
    <col min="5380" max="5380" width="14" bestFit="1" customWidth="1"/>
    <col min="5633" max="5633" width="22.7109375" customWidth="1"/>
    <col min="5635" max="5635" width="15.28515625" bestFit="1" customWidth="1"/>
    <col min="5636" max="5636" width="14" bestFit="1" customWidth="1"/>
    <col min="5889" max="5889" width="22.7109375" customWidth="1"/>
    <col min="5891" max="5891" width="15.28515625" bestFit="1" customWidth="1"/>
    <col min="5892" max="5892" width="14" bestFit="1" customWidth="1"/>
    <col min="6145" max="6145" width="22.7109375" customWidth="1"/>
    <col min="6147" max="6147" width="15.28515625" bestFit="1" customWidth="1"/>
    <col min="6148" max="6148" width="14" bestFit="1" customWidth="1"/>
    <col min="6401" max="6401" width="22.7109375" customWidth="1"/>
    <col min="6403" max="6403" width="15.28515625" bestFit="1" customWidth="1"/>
    <col min="6404" max="6404" width="14" bestFit="1" customWidth="1"/>
    <col min="6657" max="6657" width="22.7109375" customWidth="1"/>
    <col min="6659" max="6659" width="15.28515625" bestFit="1" customWidth="1"/>
    <col min="6660" max="6660" width="14" bestFit="1" customWidth="1"/>
    <col min="6913" max="6913" width="22.7109375" customWidth="1"/>
    <col min="6915" max="6915" width="15.28515625" bestFit="1" customWidth="1"/>
    <col min="6916" max="6916" width="14" bestFit="1" customWidth="1"/>
    <col min="7169" max="7169" width="22.7109375" customWidth="1"/>
    <col min="7171" max="7171" width="15.28515625" bestFit="1" customWidth="1"/>
    <col min="7172" max="7172" width="14" bestFit="1" customWidth="1"/>
    <col min="7425" max="7425" width="22.7109375" customWidth="1"/>
    <col min="7427" max="7427" width="15.28515625" bestFit="1" customWidth="1"/>
    <col min="7428" max="7428" width="14" bestFit="1" customWidth="1"/>
    <col min="7681" max="7681" width="22.7109375" customWidth="1"/>
    <col min="7683" max="7683" width="15.28515625" bestFit="1" customWidth="1"/>
    <col min="7684" max="7684" width="14" bestFit="1" customWidth="1"/>
    <col min="7937" max="7937" width="22.7109375" customWidth="1"/>
    <col min="7939" max="7939" width="15.28515625" bestFit="1" customWidth="1"/>
    <col min="7940" max="7940" width="14" bestFit="1" customWidth="1"/>
    <col min="8193" max="8193" width="22.7109375" customWidth="1"/>
    <col min="8195" max="8195" width="15.28515625" bestFit="1" customWidth="1"/>
    <col min="8196" max="8196" width="14" bestFit="1" customWidth="1"/>
    <col min="8449" max="8449" width="22.7109375" customWidth="1"/>
    <col min="8451" max="8451" width="15.28515625" bestFit="1" customWidth="1"/>
    <col min="8452" max="8452" width="14" bestFit="1" customWidth="1"/>
    <col min="8705" max="8705" width="22.7109375" customWidth="1"/>
    <col min="8707" max="8707" width="15.28515625" bestFit="1" customWidth="1"/>
    <col min="8708" max="8708" width="14" bestFit="1" customWidth="1"/>
    <col min="8961" max="8961" width="22.7109375" customWidth="1"/>
    <col min="8963" max="8963" width="15.28515625" bestFit="1" customWidth="1"/>
    <col min="8964" max="8964" width="14" bestFit="1" customWidth="1"/>
    <col min="9217" max="9217" width="22.7109375" customWidth="1"/>
    <col min="9219" max="9219" width="15.28515625" bestFit="1" customWidth="1"/>
    <col min="9220" max="9220" width="14" bestFit="1" customWidth="1"/>
    <col min="9473" max="9473" width="22.7109375" customWidth="1"/>
    <col min="9475" max="9475" width="15.28515625" bestFit="1" customWidth="1"/>
    <col min="9476" max="9476" width="14" bestFit="1" customWidth="1"/>
    <col min="9729" max="9729" width="22.7109375" customWidth="1"/>
    <col min="9731" max="9731" width="15.28515625" bestFit="1" customWidth="1"/>
    <col min="9732" max="9732" width="14" bestFit="1" customWidth="1"/>
    <col min="9985" max="9985" width="22.7109375" customWidth="1"/>
    <col min="9987" max="9987" width="15.28515625" bestFit="1" customWidth="1"/>
    <col min="9988" max="9988" width="14" bestFit="1" customWidth="1"/>
    <col min="10241" max="10241" width="22.7109375" customWidth="1"/>
    <col min="10243" max="10243" width="15.28515625" bestFit="1" customWidth="1"/>
    <col min="10244" max="10244" width="14" bestFit="1" customWidth="1"/>
    <col min="10497" max="10497" width="22.7109375" customWidth="1"/>
    <col min="10499" max="10499" width="15.28515625" bestFit="1" customWidth="1"/>
    <col min="10500" max="10500" width="14" bestFit="1" customWidth="1"/>
    <col min="10753" max="10753" width="22.7109375" customWidth="1"/>
    <col min="10755" max="10755" width="15.28515625" bestFit="1" customWidth="1"/>
    <col min="10756" max="10756" width="14" bestFit="1" customWidth="1"/>
    <col min="11009" max="11009" width="22.7109375" customWidth="1"/>
    <col min="11011" max="11011" width="15.28515625" bestFit="1" customWidth="1"/>
    <col min="11012" max="11012" width="14" bestFit="1" customWidth="1"/>
    <col min="11265" max="11265" width="22.7109375" customWidth="1"/>
    <col min="11267" max="11267" width="15.28515625" bestFit="1" customWidth="1"/>
    <col min="11268" max="11268" width="14" bestFit="1" customWidth="1"/>
    <col min="11521" max="11521" width="22.7109375" customWidth="1"/>
    <col min="11523" max="11523" width="15.28515625" bestFit="1" customWidth="1"/>
    <col min="11524" max="11524" width="14" bestFit="1" customWidth="1"/>
    <col min="11777" max="11777" width="22.7109375" customWidth="1"/>
    <col min="11779" max="11779" width="15.28515625" bestFit="1" customWidth="1"/>
    <col min="11780" max="11780" width="14" bestFit="1" customWidth="1"/>
    <col min="12033" max="12033" width="22.7109375" customWidth="1"/>
    <col min="12035" max="12035" width="15.28515625" bestFit="1" customWidth="1"/>
    <col min="12036" max="12036" width="14" bestFit="1" customWidth="1"/>
    <col min="12289" max="12289" width="22.7109375" customWidth="1"/>
    <col min="12291" max="12291" width="15.28515625" bestFit="1" customWidth="1"/>
    <col min="12292" max="12292" width="14" bestFit="1" customWidth="1"/>
    <col min="12545" max="12545" width="22.7109375" customWidth="1"/>
    <col min="12547" max="12547" width="15.28515625" bestFit="1" customWidth="1"/>
    <col min="12548" max="12548" width="14" bestFit="1" customWidth="1"/>
    <col min="12801" max="12801" width="22.7109375" customWidth="1"/>
    <col min="12803" max="12803" width="15.28515625" bestFit="1" customWidth="1"/>
    <col min="12804" max="12804" width="14" bestFit="1" customWidth="1"/>
    <col min="13057" max="13057" width="22.7109375" customWidth="1"/>
    <col min="13059" max="13059" width="15.28515625" bestFit="1" customWidth="1"/>
    <col min="13060" max="13060" width="14" bestFit="1" customWidth="1"/>
    <col min="13313" max="13313" width="22.7109375" customWidth="1"/>
    <col min="13315" max="13315" width="15.28515625" bestFit="1" customWidth="1"/>
    <col min="13316" max="13316" width="14" bestFit="1" customWidth="1"/>
    <col min="13569" max="13569" width="22.7109375" customWidth="1"/>
    <col min="13571" max="13571" width="15.28515625" bestFit="1" customWidth="1"/>
    <col min="13572" max="13572" width="14" bestFit="1" customWidth="1"/>
    <col min="13825" max="13825" width="22.7109375" customWidth="1"/>
    <col min="13827" max="13827" width="15.28515625" bestFit="1" customWidth="1"/>
    <col min="13828" max="13828" width="14" bestFit="1" customWidth="1"/>
    <col min="14081" max="14081" width="22.7109375" customWidth="1"/>
    <col min="14083" max="14083" width="15.28515625" bestFit="1" customWidth="1"/>
    <col min="14084" max="14084" width="14" bestFit="1" customWidth="1"/>
    <col min="14337" max="14337" width="22.7109375" customWidth="1"/>
    <col min="14339" max="14339" width="15.28515625" bestFit="1" customWidth="1"/>
    <col min="14340" max="14340" width="14" bestFit="1" customWidth="1"/>
    <col min="14593" max="14593" width="22.7109375" customWidth="1"/>
    <col min="14595" max="14595" width="15.28515625" bestFit="1" customWidth="1"/>
    <col min="14596" max="14596" width="14" bestFit="1" customWidth="1"/>
    <col min="14849" max="14849" width="22.7109375" customWidth="1"/>
    <col min="14851" max="14851" width="15.28515625" bestFit="1" customWidth="1"/>
    <col min="14852" max="14852" width="14" bestFit="1" customWidth="1"/>
    <col min="15105" max="15105" width="22.7109375" customWidth="1"/>
    <col min="15107" max="15107" width="15.28515625" bestFit="1" customWidth="1"/>
    <col min="15108" max="15108" width="14" bestFit="1" customWidth="1"/>
    <col min="15361" max="15361" width="22.7109375" customWidth="1"/>
    <col min="15363" max="15363" width="15.28515625" bestFit="1" customWidth="1"/>
    <col min="15364" max="15364" width="14" bestFit="1" customWidth="1"/>
    <col min="15617" max="15617" width="22.7109375" customWidth="1"/>
    <col min="15619" max="15619" width="15.28515625" bestFit="1" customWidth="1"/>
    <col min="15620" max="15620" width="14" bestFit="1" customWidth="1"/>
    <col min="15873" max="15873" width="22.7109375" customWidth="1"/>
    <col min="15875" max="15875" width="15.28515625" bestFit="1" customWidth="1"/>
    <col min="15876" max="15876" width="14" bestFit="1" customWidth="1"/>
    <col min="16129" max="16129" width="22.7109375" customWidth="1"/>
    <col min="16131" max="16131" width="15.28515625" bestFit="1" customWidth="1"/>
    <col min="16132" max="16132" width="14" bestFit="1" customWidth="1"/>
  </cols>
  <sheetData>
    <row r="1" spans="1:6" ht="25.5" x14ac:dyDescent="0.2">
      <c r="A1" s="8" t="s">
        <v>249</v>
      </c>
      <c r="B1" s="1"/>
    </row>
    <row r="2" spans="1:6" x14ac:dyDescent="0.2">
      <c r="A2" s="6" t="s">
        <v>243</v>
      </c>
    </row>
    <row r="3" spans="1:6" x14ac:dyDescent="0.2">
      <c r="A3" s="7" t="s">
        <v>244</v>
      </c>
    </row>
    <row r="5" spans="1:6" x14ac:dyDescent="0.2">
      <c r="C5" s="1" t="s">
        <v>250</v>
      </c>
      <c r="D5" s="1" t="s">
        <v>251</v>
      </c>
      <c r="E5" s="1" t="s">
        <v>252</v>
      </c>
      <c r="F5" s="1" t="s">
        <v>83</v>
      </c>
    </row>
    <row r="6" spans="1:6" x14ac:dyDescent="0.2">
      <c r="B6" s="24">
        <v>37622</v>
      </c>
      <c r="C6" s="4">
        <v>2156</v>
      </c>
      <c r="D6" s="4">
        <v>282</v>
      </c>
      <c r="E6" s="4">
        <v>128</v>
      </c>
      <c r="F6" s="5">
        <f>SUM(C6:E6)</f>
        <v>2566</v>
      </c>
    </row>
    <row r="7" spans="1:6" x14ac:dyDescent="0.2">
      <c r="B7" s="24">
        <v>37653</v>
      </c>
      <c r="C7" s="4">
        <v>2309</v>
      </c>
      <c r="D7" s="4">
        <v>339</v>
      </c>
      <c r="E7" s="4">
        <v>159</v>
      </c>
      <c r="F7" s="5">
        <f t="shared" ref="F7:F70" si="0">SUM(C7:E7)</f>
        <v>2807</v>
      </c>
    </row>
    <row r="8" spans="1:6" x14ac:dyDescent="0.2">
      <c r="B8" s="24">
        <v>37681</v>
      </c>
      <c r="C8" s="4">
        <v>2768</v>
      </c>
      <c r="D8" s="4">
        <v>326</v>
      </c>
      <c r="E8" s="4">
        <v>257</v>
      </c>
      <c r="F8" s="5">
        <f t="shared" si="0"/>
        <v>3351</v>
      </c>
    </row>
    <row r="9" spans="1:6" x14ac:dyDescent="0.2">
      <c r="B9" s="24">
        <v>37712</v>
      </c>
      <c r="C9" s="4">
        <v>3097</v>
      </c>
      <c r="D9" s="4">
        <v>402</v>
      </c>
      <c r="E9" s="4">
        <v>203</v>
      </c>
      <c r="F9" s="5">
        <f t="shared" si="0"/>
        <v>3702</v>
      </c>
    </row>
    <row r="10" spans="1:6" x14ac:dyDescent="0.2">
      <c r="B10" s="24">
        <v>37742</v>
      </c>
      <c r="C10" s="4">
        <v>2961</v>
      </c>
      <c r="D10" s="4">
        <v>308</v>
      </c>
      <c r="E10" s="4">
        <v>246</v>
      </c>
      <c r="F10" s="5">
        <f t="shared" si="0"/>
        <v>3515</v>
      </c>
    </row>
    <row r="11" spans="1:6" x14ac:dyDescent="0.2">
      <c r="B11" s="24">
        <v>37773</v>
      </c>
      <c r="C11" s="4">
        <v>3315</v>
      </c>
      <c r="D11" s="4">
        <v>364</v>
      </c>
      <c r="E11" s="4">
        <v>223</v>
      </c>
      <c r="F11" s="5">
        <f t="shared" si="0"/>
        <v>3902</v>
      </c>
    </row>
    <row r="12" spans="1:6" x14ac:dyDescent="0.2">
      <c r="B12" s="24">
        <v>37803</v>
      </c>
      <c r="C12" s="4">
        <v>3556</v>
      </c>
      <c r="D12" s="4">
        <v>507</v>
      </c>
      <c r="E12" s="4">
        <v>287</v>
      </c>
      <c r="F12" s="5">
        <f t="shared" si="0"/>
        <v>4350</v>
      </c>
    </row>
    <row r="13" spans="1:6" x14ac:dyDescent="0.2">
      <c r="B13" s="24">
        <v>37834</v>
      </c>
      <c r="C13" s="4">
        <v>3508</v>
      </c>
      <c r="D13" s="4">
        <v>479</v>
      </c>
      <c r="E13" s="4">
        <v>253</v>
      </c>
      <c r="F13" s="5">
        <f t="shared" si="0"/>
        <v>4240</v>
      </c>
    </row>
    <row r="14" spans="1:6" x14ac:dyDescent="0.2">
      <c r="B14" s="24">
        <v>37865</v>
      </c>
      <c r="C14" s="4">
        <v>2975</v>
      </c>
      <c r="D14" s="4">
        <v>450</v>
      </c>
      <c r="E14" s="4">
        <v>197</v>
      </c>
      <c r="F14" s="5">
        <f t="shared" si="0"/>
        <v>3622</v>
      </c>
    </row>
    <row r="15" spans="1:6" x14ac:dyDescent="0.2">
      <c r="B15" s="24">
        <v>37895</v>
      </c>
      <c r="C15" s="4">
        <v>2485</v>
      </c>
      <c r="D15" s="4">
        <v>361</v>
      </c>
      <c r="E15" s="4">
        <v>175</v>
      </c>
      <c r="F15" s="5">
        <f t="shared" si="0"/>
        <v>3021</v>
      </c>
    </row>
    <row r="16" spans="1:6" x14ac:dyDescent="0.2">
      <c r="B16" s="24">
        <v>37926</v>
      </c>
      <c r="C16" s="4">
        <v>2422</v>
      </c>
      <c r="D16" s="4">
        <v>409</v>
      </c>
      <c r="E16" s="4">
        <v>199</v>
      </c>
      <c r="F16" s="5">
        <f t="shared" si="0"/>
        <v>3030</v>
      </c>
    </row>
    <row r="17" spans="2:6" x14ac:dyDescent="0.2">
      <c r="B17" s="24">
        <v>37956</v>
      </c>
      <c r="C17" s="4">
        <v>2389</v>
      </c>
      <c r="D17" s="4">
        <v>581</v>
      </c>
      <c r="E17" s="4">
        <v>270</v>
      </c>
      <c r="F17" s="5">
        <f t="shared" si="0"/>
        <v>3240</v>
      </c>
    </row>
    <row r="18" spans="2:6" x14ac:dyDescent="0.2">
      <c r="B18" s="24">
        <v>37987</v>
      </c>
      <c r="C18" s="4">
        <v>2160</v>
      </c>
      <c r="D18" s="4">
        <v>291</v>
      </c>
      <c r="E18" s="4">
        <v>137</v>
      </c>
      <c r="F18" s="5">
        <f t="shared" si="0"/>
        <v>2588</v>
      </c>
    </row>
    <row r="19" spans="2:6" x14ac:dyDescent="0.2">
      <c r="B19" s="24">
        <v>38018</v>
      </c>
      <c r="C19" s="4">
        <v>2331</v>
      </c>
      <c r="D19" s="4">
        <v>352</v>
      </c>
      <c r="E19" s="4">
        <v>184</v>
      </c>
      <c r="F19" s="5">
        <f t="shared" si="0"/>
        <v>2867</v>
      </c>
    </row>
    <row r="20" spans="2:6" x14ac:dyDescent="0.2">
      <c r="B20" s="24">
        <v>38047</v>
      </c>
      <c r="C20" s="4">
        <v>2808</v>
      </c>
      <c r="D20" s="4">
        <v>341</v>
      </c>
      <c r="E20" s="4">
        <v>264</v>
      </c>
      <c r="F20" s="5">
        <f t="shared" si="0"/>
        <v>3413</v>
      </c>
    </row>
    <row r="21" spans="2:6" x14ac:dyDescent="0.2">
      <c r="B21" s="24">
        <v>38078</v>
      </c>
      <c r="C21" s="4">
        <v>3181</v>
      </c>
      <c r="D21" s="4">
        <v>435</v>
      </c>
      <c r="E21" s="4">
        <v>221</v>
      </c>
      <c r="F21" s="5">
        <f t="shared" si="0"/>
        <v>3837</v>
      </c>
    </row>
    <row r="22" spans="2:6" x14ac:dyDescent="0.2">
      <c r="B22" s="24">
        <v>38108</v>
      </c>
      <c r="C22" s="4">
        <v>3020</v>
      </c>
      <c r="D22" s="4">
        <v>325</v>
      </c>
      <c r="E22" s="4">
        <v>260</v>
      </c>
      <c r="F22" s="5">
        <f t="shared" si="0"/>
        <v>3605</v>
      </c>
    </row>
    <row r="23" spans="2:6" x14ac:dyDescent="0.2">
      <c r="B23" s="24">
        <v>38139</v>
      </c>
      <c r="C23" s="4">
        <v>3359</v>
      </c>
      <c r="D23" s="4">
        <v>418</v>
      </c>
      <c r="E23" s="4">
        <v>242</v>
      </c>
      <c r="F23" s="5">
        <f t="shared" si="0"/>
        <v>4019</v>
      </c>
    </row>
    <row r="24" spans="2:6" x14ac:dyDescent="0.2">
      <c r="B24" s="24">
        <v>38169</v>
      </c>
      <c r="C24" s="4">
        <v>3594</v>
      </c>
      <c r="D24" s="4">
        <v>526</v>
      </c>
      <c r="E24" s="4">
        <v>296</v>
      </c>
      <c r="F24" s="5">
        <f t="shared" si="0"/>
        <v>4416</v>
      </c>
    </row>
    <row r="25" spans="2:6" x14ac:dyDescent="0.2">
      <c r="B25" s="24">
        <v>38200</v>
      </c>
      <c r="C25" s="4">
        <v>3769</v>
      </c>
      <c r="D25" s="4">
        <v>539</v>
      </c>
      <c r="E25" s="4">
        <v>269</v>
      </c>
      <c r="F25" s="5">
        <f t="shared" si="0"/>
        <v>4577</v>
      </c>
    </row>
    <row r="26" spans="2:6" x14ac:dyDescent="0.2">
      <c r="B26" s="24">
        <v>38231</v>
      </c>
      <c r="C26" s="4">
        <v>3085</v>
      </c>
      <c r="D26" s="4">
        <v>498</v>
      </c>
      <c r="E26" s="4">
        <v>211</v>
      </c>
      <c r="F26" s="5">
        <f t="shared" si="0"/>
        <v>3794</v>
      </c>
    </row>
    <row r="27" spans="2:6" x14ac:dyDescent="0.2">
      <c r="B27" s="24">
        <v>38261</v>
      </c>
      <c r="C27" s="4">
        <v>2569</v>
      </c>
      <c r="D27" s="4">
        <v>375</v>
      </c>
      <c r="E27" s="4">
        <v>193</v>
      </c>
      <c r="F27" s="5">
        <f t="shared" si="0"/>
        <v>3137</v>
      </c>
    </row>
    <row r="28" spans="2:6" x14ac:dyDescent="0.2">
      <c r="B28" s="24">
        <v>38292</v>
      </c>
      <c r="C28" s="4">
        <v>2561</v>
      </c>
      <c r="D28" s="4">
        <v>457</v>
      </c>
      <c r="E28" s="4">
        <v>223</v>
      </c>
      <c r="F28" s="5">
        <f t="shared" si="0"/>
        <v>3241</v>
      </c>
    </row>
    <row r="29" spans="2:6" x14ac:dyDescent="0.2">
      <c r="B29" s="24">
        <v>38322</v>
      </c>
      <c r="C29" s="4">
        <v>2437</v>
      </c>
      <c r="D29" s="4">
        <v>618</v>
      </c>
      <c r="E29" s="4">
        <v>286</v>
      </c>
      <c r="F29" s="5">
        <f t="shared" si="0"/>
        <v>3341</v>
      </c>
    </row>
    <row r="30" spans="2:6" x14ac:dyDescent="0.2">
      <c r="B30" s="24">
        <v>38353</v>
      </c>
      <c r="C30" s="4">
        <v>2148</v>
      </c>
      <c r="D30" s="4">
        <v>345</v>
      </c>
      <c r="E30" s="4">
        <v>161</v>
      </c>
      <c r="F30" s="5">
        <f t="shared" si="0"/>
        <v>2654</v>
      </c>
    </row>
    <row r="31" spans="2:6" x14ac:dyDescent="0.2">
      <c r="B31" s="24">
        <v>38384</v>
      </c>
      <c r="C31" s="4">
        <v>2434</v>
      </c>
      <c r="D31" s="4">
        <v>318</v>
      </c>
      <c r="E31" s="4">
        <v>189</v>
      </c>
      <c r="F31" s="5">
        <f t="shared" si="0"/>
        <v>2941</v>
      </c>
    </row>
    <row r="32" spans="2:6" x14ac:dyDescent="0.2">
      <c r="B32" s="24">
        <v>38412</v>
      </c>
      <c r="C32" s="4">
        <v>2910</v>
      </c>
      <c r="D32" s="4">
        <v>374</v>
      </c>
      <c r="E32" s="4">
        <v>272</v>
      </c>
      <c r="F32" s="5">
        <f t="shared" si="0"/>
        <v>3556</v>
      </c>
    </row>
    <row r="33" spans="2:6" x14ac:dyDescent="0.2">
      <c r="B33" s="24">
        <v>38443</v>
      </c>
      <c r="C33" s="4">
        <v>3087</v>
      </c>
      <c r="D33" s="4">
        <v>461</v>
      </c>
      <c r="E33" s="4">
        <v>233</v>
      </c>
      <c r="F33" s="5">
        <f t="shared" si="0"/>
        <v>3781</v>
      </c>
    </row>
    <row r="34" spans="2:6" x14ac:dyDescent="0.2">
      <c r="B34" s="24">
        <v>38473</v>
      </c>
      <c r="C34" s="4">
        <v>3148</v>
      </c>
      <c r="D34" s="4">
        <v>374</v>
      </c>
      <c r="E34" s="4">
        <v>274</v>
      </c>
      <c r="F34" s="5">
        <f t="shared" si="0"/>
        <v>3796</v>
      </c>
    </row>
    <row r="35" spans="2:6" x14ac:dyDescent="0.2">
      <c r="B35" s="24">
        <v>38504</v>
      </c>
      <c r="C35" s="4">
        <v>3387</v>
      </c>
      <c r="D35" s="4">
        <v>449</v>
      </c>
      <c r="E35" s="4">
        <v>251</v>
      </c>
      <c r="F35" s="5">
        <f t="shared" si="0"/>
        <v>4087</v>
      </c>
    </row>
    <row r="36" spans="2:6" x14ac:dyDescent="0.2">
      <c r="B36" s="24">
        <v>38534</v>
      </c>
      <c r="C36" s="4">
        <v>3618</v>
      </c>
      <c r="D36" s="4">
        <v>540</v>
      </c>
      <c r="E36" s="4">
        <v>303</v>
      </c>
      <c r="F36" s="5">
        <f t="shared" si="0"/>
        <v>4461</v>
      </c>
    </row>
    <row r="37" spans="2:6" x14ac:dyDescent="0.2">
      <c r="B37" s="24">
        <v>38565</v>
      </c>
      <c r="C37" s="4">
        <v>3809</v>
      </c>
      <c r="D37" s="4">
        <v>559</v>
      </c>
      <c r="E37" s="4">
        <v>276</v>
      </c>
      <c r="F37" s="5">
        <f t="shared" si="0"/>
        <v>4644</v>
      </c>
    </row>
    <row r="38" spans="2:6" x14ac:dyDescent="0.2">
      <c r="B38" s="24">
        <v>38596</v>
      </c>
      <c r="C38" s="4">
        <v>3149</v>
      </c>
      <c r="D38" s="4">
        <v>506</v>
      </c>
      <c r="E38" s="4">
        <v>217</v>
      </c>
      <c r="F38" s="5">
        <f t="shared" si="0"/>
        <v>3872</v>
      </c>
    </row>
    <row r="39" spans="2:6" x14ac:dyDescent="0.2">
      <c r="B39" s="24">
        <v>38626</v>
      </c>
      <c r="C39" s="4">
        <v>2588</v>
      </c>
      <c r="D39" s="4">
        <v>380</v>
      </c>
      <c r="E39" s="4">
        <v>200</v>
      </c>
      <c r="F39" s="5">
        <f t="shared" si="0"/>
        <v>3168</v>
      </c>
    </row>
    <row r="40" spans="2:6" x14ac:dyDescent="0.2">
      <c r="B40" s="24">
        <v>38657</v>
      </c>
      <c r="C40" s="4">
        <v>2613</v>
      </c>
      <c r="D40" s="4">
        <v>463</v>
      </c>
      <c r="E40" s="4">
        <v>230</v>
      </c>
      <c r="F40" s="5">
        <f t="shared" si="0"/>
        <v>3306</v>
      </c>
    </row>
    <row r="41" spans="2:6" x14ac:dyDescent="0.2">
      <c r="B41" s="24">
        <v>38687</v>
      </c>
      <c r="C41" s="4">
        <v>2511</v>
      </c>
      <c r="D41" s="4">
        <v>629</v>
      </c>
      <c r="E41" s="4">
        <v>296</v>
      </c>
      <c r="F41" s="5">
        <f t="shared" si="0"/>
        <v>3436</v>
      </c>
    </row>
    <row r="42" spans="2:6" x14ac:dyDescent="0.2">
      <c r="B42" s="24">
        <v>38718</v>
      </c>
      <c r="C42" s="4">
        <v>2195</v>
      </c>
      <c r="D42" s="4">
        <v>349</v>
      </c>
      <c r="E42" s="4">
        <v>172</v>
      </c>
      <c r="F42" s="5">
        <f t="shared" si="0"/>
        <v>2716</v>
      </c>
    </row>
    <row r="43" spans="2:6" x14ac:dyDescent="0.2">
      <c r="B43" s="24">
        <v>38749</v>
      </c>
      <c r="C43" s="4">
        <v>2492</v>
      </c>
      <c r="D43" s="4">
        <v>348</v>
      </c>
      <c r="E43" s="4">
        <v>213</v>
      </c>
      <c r="F43" s="5">
        <f t="shared" si="0"/>
        <v>3053</v>
      </c>
    </row>
    <row r="44" spans="2:6" x14ac:dyDescent="0.2">
      <c r="B44" s="24">
        <v>38777</v>
      </c>
      <c r="C44" s="4">
        <v>3003</v>
      </c>
      <c r="D44" s="4">
        <v>385</v>
      </c>
      <c r="E44" s="4">
        <v>282</v>
      </c>
      <c r="F44" s="5">
        <f t="shared" si="0"/>
        <v>3670</v>
      </c>
    </row>
    <row r="45" spans="2:6" x14ac:dyDescent="0.2">
      <c r="B45" s="24">
        <v>38808</v>
      </c>
      <c r="C45" s="4">
        <v>3281</v>
      </c>
      <c r="D45" s="4">
        <v>480</v>
      </c>
      <c r="E45" s="4">
        <v>266</v>
      </c>
      <c r="F45" s="5">
        <f t="shared" si="0"/>
        <v>4027</v>
      </c>
    </row>
    <row r="46" spans="2:6" x14ac:dyDescent="0.2">
      <c r="B46" s="24">
        <v>38838</v>
      </c>
      <c r="C46" s="4">
        <v>3255</v>
      </c>
      <c r="D46" s="4">
        <v>411</v>
      </c>
      <c r="E46" s="4">
        <v>306</v>
      </c>
      <c r="F46" s="5">
        <f t="shared" si="0"/>
        <v>3972</v>
      </c>
    </row>
    <row r="47" spans="2:6" x14ac:dyDescent="0.2">
      <c r="B47" s="24">
        <v>38869</v>
      </c>
      <c r="C47" s="4">
        <v>3556</v>
      </c>
      <c r="D47" s="4">
        <v>481</v>
      </c>
      <c r="E47" s="4">
        <v>271</v>
      </c>
      <c r="F47" s="5">
        <f t="shared" si="0"/>
        <v>4308</v>
      </c>
    </row>
    <row r="48" spans="2:6" x14ac:dyDescent="0.2">
      <c r="B48" s="24">
        <v>38899</v>
      </c>
      <c r="C48" s="4">
        <v>3783</v>
      </c>
      <c r="D48" s="4">
        <v>546</v>
      </c>
      <c r="E48" s="4">
        <v>332</v>
      </c>
      <c r="F48" s="5">
        <f t="shared" si="0"/>
        <v>4661</v>
      </c>
    </row>
    <row r="49" spans="2:6" x14ac:dyDescent="0.2">
      <c r="B49" s="24">
        <v>38930</v>
      </c>
      <c r="C49" s="4">
        <v>4004</v>
      </c>
      <c r="D49" s="4">
        <v>579</v>
      </c>
      <c r="E49" s="4">
        <v>289</v>
      </c>
      <c r="F49" s="5">
        <f t="shared" si="0"/>
        <v>4872</v>
      </c>
    </row>
    <row r="50" spans="2:6" x14ac:dyDescent="0.2">
      <c r="B50" s="24">
        <v>38961</v>
      </c>
      <c r="C50" s="4">
        <v>3286</v>
      </c>
      <c r="D50" s="4">
        <v>509</v>
      </c>
      <c r="E50" s="4">
        <v>231</v>
      </c>
      <c r="F50" s="5">
        <f t="shared" si="0"/>
        <v>4026</v>
      </c>
    </row>
    <row r="51" spans="2:6" x14ac:dyDescent="0.2">
      <c r="B51" s="24">
        <v>38991</v>
      </c>
      <c r="C51" s="4">
        <v>2792</v>
      </c>
      <c r="D51" s="4">
        <v>390</v>
      </c>
      <c r="E51" s="4">
        <v>220</v>
      </c>
      <c r="F51" s="5">
        <f t="shared" si="0"/>
        <v>3402</v>
      </c>
    </row>
    <row r="52" spans="2:6" x14ac:dyDescent="0.2">
      <c r="B52" s="24">
        <v>39022</v>
      </c>
      <c r="C52" s="4">
        <v>2940</v>
      </c>
      <c r="D52" s="4">
        <v>471</v>
      </c>
      <c r="E52" s="4">
        <v>237</v>
      </c>
      <c r="F52" s="5">
        <f t="shared" si="0"/>
        <v>3648</v>
      </c>
    </row>
    <row r="53" spans="2:6" x14ac:dyDescent="0.2">
      <c r="B53" s="24">
        <v>39052</v>
      </c>
      <c r="C53" s="4">
        <v>2919</v>
      </c>
      <c r="D53" s="4">
        <v>647</v>
      </c>
      <c r="E53" s="4">
        <v>308</v>
      </c>
      <c r="F53" s="5">
        <f t="shared" si="0"/>
        <v>3874</v>
      </c>
    </row>
    <row r="54" spans="2:6" x14ac:dyDescent="0.2">
      <c r="B54" s="24">
        <v>39083</v>
      </c>
      <c r="C54" s="4">
        <v>2621</v>
      </c>
      <c r="D54" s="4">
        <v>304</v>
      </c>
      <c r="E54" s="4">
        <v>206</v>
      </c>
      <c r="F54" s="5">
        <f t="shared" si="0"/>
        <v>3131</v>
      </c>
    </row>
    <row r="55" spans="2:6" x14ac:dyDescent="0.2">
      <c r="B55" s="24">
        <v>39114</v>
      </c>
      <c r="C55" s="4">
        <v>5211</v>
      </c>
      <c r="D55" s="4">
        <v>556</v>
      </c>
      <c r="E55" s="4">
        <v>461</v>
      </c>
      <c r="F55" s="5">
        <f t="shared" si="0"/>
        <v>6228</v>
      </c>
    </row>
    <row r="56" spans="2:6" x14ac:dyDescent="0.2">
      <c r="B56" s="24">
        <v>39142</v>
      </c>
      <c r="C56" s="4">
        <v>3190</v>
      </c>
      <c r="D56" s="4">
        <v>371</v>
      </c>
      <c r="E56" s="4">
        <v>268</v>
      </c>
      <c r="F56" s="5">
        <f t="shared" si="0"/>
        <v>3829</v>
      </c>
    </row>
    <row r="57" spans="2:6" x14ac:dyDescent="0.2">
      <c r="B57" s="24">
        <v>39173</v>
      </c>
      <c r="C57" s="4">
        <v>3342</v>
      </c>
      <c r="D57" s="4">
        <v>438</v>
      </c>
      <c r="E57" s="4">
        <v>280</v>
      </c>
      <c r="F57" s="5">
        <f t="shared" si="0"/>
        <v>4060</v>
      </c>
    </row>
    <row r="58" spans="2:6" x14ac:dyDescent="0.2">
      <c r="B58" s="24">
        <v>39203</v>
      </c>
      <c r="C58" s="4">
        <v>3327</v>
      </c>
      <c r="D58" s="4">
        <v>493</v>
      </c>
      <c r="E58" s="4">
        <v>291</v>
      </c>
      <c r="F58" s="5">
        <f t="shared" si="0"/>
        <v>4111</v>
      </c>
    </row>
    <row r="59" spans="2:6" x14ac:dyDescent="0.2">
      <c r="B59" s="24">
        <v>39234</v>
      </c>
      <c r="C59" s="4">
        <v>3607</v>
      </c>
      <c r="D59" s="4">
        <v>522</v>
      </c>
      <c r="E59" s="4">
        <v>288</v>
      </c>
      <c r="F59" s="5">
        <f t="shared" si="0"/>
        <v>4417</v>
      </c>
    </row>
    <row r="60" spans="2:6" x14ac:dyDescent="0.2">
      <c r="B60" s="24">
        <v>39264</v>
      </c>
      <c r="C60" s="4">
        <v>3918</v>
      </c>
      <c r="D60" s="4">
        <v>570</v>
      </c>
      <c r="E60" s="4">
        <v>360</v>
      </c>
      <c r="F60" s="5">
        <f t="shared" si="0"/>
        <v>4848</v>
      </c>
    </row>
    <row r="61" spans="2:6" x14ac:dyDescent="0.2">
      <c r="B61" s="24">
        <v>39295</v>
      </c>
      <c r="C61" s="4">
        <v>4159</v>
      </c>
      <c r="D61" s="4">
        <v>592</v>
      </c>
      <c r="E61" s="4">
        <v>267</v>
      </c>
      <c r="F61" s="5">
        <f t="shared" si="0"/>
        <v>5018</v>
      </c>
    </row>
    <row r="62" spans="2:6" x14ac:dyDescent="0.2">
      <c r="B62" s="24">
        <v>39326</v>
      </c>
      <c r="C62" s="4">
        <v>3231</v>
      </c>
      <c r="D62" s="4">
        <v>475</v>
      </c>
      <c r="E62" s="4">
        <v>233</v>
      </c>
      <c r="F62" s="5">
        <f t="shared" si="0"/>
        <v>3939</v>
      </c>
    </row>
    <row r="63" spans="2:6" x14ac:dyDescent="0.2">
      <c r="B63" s="24">
        <v>39356</v>
      </c>
      <c r="C63" s="4">
        <v>3068</v>
      </c>
      <c r="D63" s="4">
        <v>392</v>
      </c>
      <c r="E63" s="4">
        <v>223</v>
      </c>
      <c r="F63" s="5">
        <f t="shared" si="0"/>
        <v>3683</v>
      </c>
    </row>
    <row r="64" spans="2:6" x14ac:dyDescent="0.2">
      <c r="B64" s="24">
        <v>39387</v>
      </c>
      <c r="C64" s="4">
        <v>3054</v>
      </c>
      <c r="D64" s="4">
        <v>463</v>
      </c>
      <c r="E64" s="4">
        <v>273</v>
      </c>
      <c r="F64" s="5">
        <f t="shared" si="0"/>
        <v>3790</v>
      </c>
    </row>
    <row r="65" spans="2:6" x14ac:dyDescent="0.2">
      <c r="B65" s="24">
        <v>39417</v>
      </c>
      <c r="C65" s="4">
        <v>3008</v>
      </c>
      <c r="D65" s="4">
        <v>672</v>
      </c>
      <c r="E65" s="4">
        <v>322</v>
      </c>
      <c r="F65" s="5">
        <f t="shared" si="0"/>
        <v>4002</v>
      </c>
    </row>
    <row r="66" spans="2:6" x14ac:dyDescent="0.2">
      <c r="B66" s="24">
        <v>39448</v>
      </c>
      <c r="C66" s="4">
        <v>3172</v>
      </c>
      <c r="D66" s="4">
        <v>325</v>
      </c>
      <c r="E66" s="4">
        <v>163</v>
      </c>
      <c r="F66" s="5">
        <f t="shared" si="0"/>
        <v>3660</v>
      </c>
    </row>
    <row r="67" spans="2:6" x14ac:dyDescent="0.2">
      <c r="B67" s="24">
        <v>39479</v>
      </c>
      <c r="C67" s="4">
        <v>2823</v>
      </c>
      <c r="D67" s="4">
        <v>250</v>
      </c>
      <c r="E67" s="4">
        <v>282</v>
      </c>
      <c r="F67" s="5">
        <f t="shared" si="0"/>
        <v>3355</v>
      </c>
    </row>
    <row r="68" spans="2:6" x14ac:dyDescent="0.2">
      <c r="B68" s="24">
        <v>39508</v>
      </c>
      <c r="C68" s="4">
        <v>2752</v>
      </c>
      <c r="D68" s="4">
        <v>309</v>
      </c>
      <c r="E68" s="4">
        <v>306</v>
      </c>
      <c r="F68" s="5">
        <f t="shared" si="0"/>
        <v>3367</v>
      </c>
    </row>
    <row r="69" spans="2:6" x14ac:dyDescent="0.2">
      <c r="B69" s="24">
        <v>39539</v>
      </c>
      <c r="C69" s="4">
        <v>2991</v>
      </c>
      <c r="D69" s="4">
        <v>458</v>
      </c>
      <c r="E69" s="4">
        <v>232</v>
      </c>
      <c r="F69" s="5">
        <f t="shared" si="0"/>
        <v>3681</v>
      </c>
    </row>
    <row r="70" spans="2:6" x14ac:dyDescent="0.2">
      <c r="B70" s="24">
        <v>39569</v>
      </c>
      <c r="C70" s="4">
        <v>3291</v>
      </c>
      <c r="D70" s="4">
        <v>421</v>
      </c>
      <c r="E70" s="4">
        <v>245</v>
      </c>
      <c r="F70" s="5">
        <f t="shared" si="0"/>
        <v>3957</v>
      </c>
    </row>
    <row r="71" spans="2:6" x14ac:dyDescent="0.2">
      <c r="B71" s="24">
        <v>39600</v>
      </c>
      <c r="C71" s="4">
        <v>2860</v>
      </c>
      <c r="D71" s="4">
        <v>536</v>
      </c>
      <c r="E71" s="4">
        <v>248</v>
      </c>
      <c r="F71" s="5">
        <f t="shared" ref="F71:F106" si="1">SUM(C71:E71)</f>
        <v>3644</v>
      </c>
    </row>
    <row r="72" spans="2:6" x14ac:dyDescent="0.2">
      <c r="B72" s="24">
        <v>39630</v>
      </c>
      <c r="C72" s="4">
        <v>3995</v>
      </c>
      <c r="D72" s="4">
        <v>611</v>
      </c>
      <c r="E72" s="4">
        <v>313</v>
      </c>
      <c r="F72" s="5">
        <f t="shared" si="1"/>
        <v>4919</v>
      </c>
    </row>
    <row r="73" spans="2:6" x14ac:dyDescent="0.2">
      <c r="B73" s="24">
        <v>39661</v>
      </c>
      <c r="C73" s="4">
        <v>3742</v>
      </c>
      <c r="D73" s="4">
        <v>604</v>
      </c>
      <c r="E73" s="4">
        <v>372</v>
      </c>
      <c r="F73" s="5">
        <f t="shared" si="1"/>
        <v>4718</v>
      </c>
    </row>
    <row r="74" spans="2:6" x14ac:dyDescent="0.2">
      <c r="B74" s="24">
        <v>39692</v>
      </c>
      <c r="C74" s="4">
        <v>3326</v>
      </c>
      <c r="D74" s="4">
        <v>507</v>
      </c>
      <c r="E74" s="4">
        <v>249</v>
      </c>
      <c r="F74" s="5">
        <f t="shared" si="1"/>
        <v>4082</v>
      </c>
    </row>
    <row r="75" spans="2:6" x14ac:dyDescent="0.2">
      <c r="B75" s="24">
        <v>39722</v>
      </c>
      <c r="C75" s="4">
        <v>2605</v>
      </c>
      <c r="D75" s="4">
        <v>403</v>
      </c>
      <c r="E75" s="4">
        <v>199</v>
      </c>
      <c r="F75" s="5">
        <f t="shared" si="1"/>
        <v>3207</v>
      </c>
    </row>
    <row r="76" spans="2:6" x14ac:dyDescent="0.2">
      <c r="B76" s="24">
        <v>39753</v>
      </c>
      <c r="C76" s="4">
        <v>2531</v>
      </c>
      <c r="D76" s="4">
        <v>506</v>
      </c>
      <c r="E76" s="4">
        <v>110</v>
      </c>
      <c r="F76" s="5">
        <f t="shared" si="1"/>
        <v>3147</v>
      </c>
    </row>
    <row r="77" spans="2:6" x14ac:dyDescent="0.2">
      <c r="B77" s="24">
        <v>39783</v>
      </c>
      <c r="C77" s="4">
        <v>2687</v>
      </c>
      <c r="D77" s="4">
        <v>638</v>
      </c>
      <c r="E77" s="4">
        <v>305</v>
      </c>
      <c r="F77" s="5">
        <f t="shared" si="1"/>
        <v>3630</v>
      </c>
    </row>
    <row r="78" spans="2:6" x14ac:dyDescent="0.2">
      <c r="B78" s="24">
        <v>39814</v>
      </c>
      <c r="C78" s="4">
        <v>2675</v>
      </c>
      <c r="D78" s="4">
        <v>264</v>
      </c>
      <c r="E78" s="4">
        <v>142</v>
      </c>
      <c r="F78" s="5">
        <f t="shared" si="1"/>
        <v>3081</v>
      </c>
    </row>
    <row r="79" spans="2:6" x14ac:dyDescent="0.2">
      <c r="B79" s="24">
        <v>39845</v>
      </c>
      <c r="C79" s="4">
        <v>2590</v>
      </c>
      <c r="D79" s="4">
        <v>225</v>
      </c>
      <c r="E79" s="4">
        <v>250</v>
      </c>
      <c r="F79" s="5">
        <f t="shared" si="1"/>
        <v>3065</v>
      </c>
    </row>
    <row r="80" spans="2:6" x14ac:dyDescent="0.2">
      <c r="B80" s="24">
        <v>39873</v>
      </c>
      <c r="C80" s="4">
        <v>2850</v>
      </c>
      <c r="D80" s="4">
        <v>293</v>
      </c>
      <c r="E80" s="4">
        <v>274</v>
      </c>
      <c r="F80" s="5">
        <f t="shared" si="1"/>
        <v>3417</v>
      </c>
    </row>
    <row r="81" spans="2:6" x14ac:dyDescent="0.2">
      <c r="B81" s="24">
        <v>39904</v>
      </c>
      <c r="C81" s="4">
        <v>3490</v>
      </c>
      <c r="D81" s="4">
        <v>409</v>
      </c>
      <c r="E81" s="4">
        <v>278</v>
      </c>
      <c r="F81" s="5">
        <f t="shared" si="1"/>
        <v>4177</v>
      </c>
    </row>
    <row r="82" spans="2:6" x14ac:dyDescent="0.2">
      <c r="B82" s="24">
        <v>39934</v>
      </c>
      <c r="C82" s="4">
        <v>3736</v>
      </c>
      <c r="D82" s="4">
        <v>427</v>
      </c>
      <c r="E82" s="4">
        <v>271</v>
      </c>
      <c r="F82" s="5">
        <f t="shared" si="1"/>
        <v>4434</v>
      </c>
    </row>
    <row r="83" spans="2:6" x14ac:dyDescent="0.2">
      <c r="B83" s="24">
        <v>39965</v>
      </c>
      <c r="C83" s="4">
        <v>3657</v>
      </c>
      <c r="D83" s="4">
        <v>567</v>
      </c>
      <c r="E83" s="4">
        <v>307</v>
      </c>
      <c r="F83" s="5">
        <f t="shared" si="1"/>
        <v>4531</v>
      </c>
    </row>
    <row r="84" spans="2:6" x14ac:dyDescent="0.2">
      <c r="B84" s="24">
        <v>39995</v>
      </c>
      <c r="C84" s="4">
        <v>4041</v>
      </c>
      <c r="D84" s="4">
        <v>628</v>
      </c>
      <c r="E84" s="4">
        <v>335</v>
      </c>
      <c r="F84" s="5">
        <f t="shared" si="1"/>
        <v>5004</v>
      </c>
    </row>
    <row r="85" spans="2:6" x14ac:dyDescent="0.2">
      <c r="B85" s="24">
        <v>40026</v>
      </c>
      <c r="C85" s="4">
        <v>3840</v>
      </c>
      <c r="D85" s="4">
        <v>556</v>
      </c>
      <c r="E85" s="4">
        <v>309</v>
      </c>
      <c r="F85" s="5">
        <f t="shared" si="1"/>
        <v>4705</v>
      </c>
    </row>
    <row r="86" spans="2:6" x14ac:dyDescent="0.2">
      <c r="B86" s="24">
        <v>40057</v>
      </c>
      <c r="C86" s="4">
        <v>3350</v>
      </c>
      <c r="D86" s="4">
        <v>493</v>
      </c>
      <c r="E86" s="4">
        <v>247</v>
      </c>
      <c r="F86" s="5">
        <f t="shared" si="1"/>
        <v>4090</v>
      </c>
    </row>
    <row r="87" spans="2:6" x14ac:dyDescent="0.2">
      <c r="B87" s="24">
        <v>40087</v>
      </c>
      <c r="C87" s="4">
        <v>2685</v>
      </c>
      <c r="D87" s="4">
        <v>395</v>
      </c>
      <c r="E87" s="4">
        <v>194</v>
      </c>
      <c r="F87" s="5">
        <f t="shared" si="1"/>
        <v>3274</v>
      </c>
    </row>
    <row r="88" spans="2:6" x14ac:dyDescent="0.2">
      <c r="B88" s="24">
        <v>40118</v>
      </c>
      <c r="C88" s="4">
        <v>2541</v>
      </c>
      <c r="D88" s="4">
        <v>481</v>
      </c>
      <c r="E88" s="4">
        <v>177</v>
      </c>
      <c r="F88" s="5">
        <f t="shared" si="1"/>
        <v>3199</v>
      </c>
    </row>
    <row r="89" spans="2:6" x14ac:dyDescent="0.2">
      <c r="B89" s="24">
        <v>40148</v>
      </c>
      <c r="C89" s="4">
        <v>2685</v>
      </c>
      <c r="D89" s="4">
        <v>642</v>
      </c>
      <c r="E89" s="4">
        <v>349</v>
      </c>
      <c r="F89" s="5">
        <f t="shared" si="1"/>
        <v>3676</v>
      </c>
    </row>
    <row r="90" spans="2:6" x14ac:dyDescent="0.2">
      <c r="B90" s="24">
        <v>40179</v>
      </c>
      <c r="C90" s="4">
        <v>2685</v>
      </c>
      <c r="D90" s="4">
        <v>224</v>
      </c>
      <c r="E90" s="4">
        <v>149</v>
      </c>
      <c r="F90" s="5">
        <f t="shared" si="1"/>
        <v>3058</v>
      </c>
    </row>
    <row r="91" spans="2:6" x14ac:dyDescent="0.2">
      <c r="B91" s="24">
        <v>40210</v>
      </c>
      <c r="C91" s="4">
        <v>2492</v>
      </c>
      <c r="D91" s="4">
        <v>213</v>
      </c>
      <c r="E91" s="4">
        <v>249</v>
      </c>
      <c r="F91" s="5">
        <f t="shared" si="1"/>
        <v>2954</v>
      </c>
    </row>
    <row r="92" spans="2:6" x14ac:dyDescent="0.2">
      <c r="B92" s="24">
        <v>40238</v>
      </c>
      <c r="C92" s="4">
        <v>2819</v>
      </c>
      <c r="D92" s="4">
        <v>259</v>
      </c>
      <c r="E92" s="4">
        <v>283</v>
      </c>
      <c r="F92" s="5">
        <f t="shared" si="1"/>
        <v>3361</v>
      </c>
    </row>
    <row r="93" spans="2:6" x14ac:dyDescent="0.2">
      <c r="B93" s="24">
        <v>40269</v>
      </c>
      <c r="C93" s="4">
        <v>3390</v>
      </c>
      <c r="D93" s="4">
        <v>378</v>
      </c>
      <c r="E93" s="4">
        <v>265</v>
      </c>
      <c r="F93" s="5">
        <f t="shared" si="1"/>
        <v>4033</v>
      </c>
    </row>
    <row r="94" spans="2:6" x14ac:dyDescent="0.2">
      <c r="B94" s="24">
        <v>40299</v>
      </c>
      <c r="C94" s="4">
        <v>3639</v>
      </c>
      <c r="D94" s="4">
        <v>343</v>
      </c>
      <c r="E94" s="4">
        <v>285</v>
      </c>
      <c r="F94" s="5">
        <f t="shared" si="1"/>
        <v>4267</v>
      </c>
    </row>
    <row r="95" spans="2:6" x14ac:dyDescent="0.2">
      <c r="B95" s="24">
        <v>40330</v>
      </c>
      <c r="C95" s="4">
        <v>3604</v>
      </c>
      <c r="D95" s="4">
        <v>482</v>
      </c>
      <c r="E95" s="4">
        <v>398</v>
      </c>
      <c r="F95" s="5">
        <f t="shared" si="1"/>
        <v>4484</v>
      </c>
    </row>
    <row r="96" spans="2:6" x14ac:dyDescent="0.2">
      <c r="B96" s="24">
        <v>40360</v>
      </c>
      <c r="C96" s="4">
        <v>4055</v>
      </c>
      <c r="D96" s="4">
        <v>551</v>
      </c>
      <c r="E96" s="4">
        <v>369</v>
      </c>
      <c r="F96" s="5">
        <f t="shared" si="1"/>
        <v>4975</v>
      </c>
    </row>
    <row r="97" spans="2:6" x14ac:dyDescent="0.2">
      <c r="B97" s="24">
        <v>40391</v>
      </c>
      <c r="C97" s="4">
        <v>3861</v>
      </c>
      <c r="D97" s="4">
        <v>564</v>
      </c>
      <c r="E97" s="4">
        <v>314</v>
      </c>
      <c r="F97" s="5">
        <f t="shared" si="1"/>
        <v>4739</v>
      </c>
    </row>
    <row r="98" spans="2:6" x14ac:dyDescent="0.2">
      <c r="B98" s="24">
        <v>40422</v>
      </c>
      <c r="C98" s="4">
        <v>3174</v>
      </c>
      <c r="D98" s="4">
        <v>427</v>
      </c>
      <c r="E98" s="4">
        <v>261</v>
      </c>
      <c r="F98" s="5">
        <f t="shared" si="1"/>
        <v>3862</v>
      </c>
    </row>
    <row r="99" spans="2:6" x14ac:dyDescent="0.2">
      <c r="B99" s="24">
        <v>40452</v>
      </c>
      <c r="C99" s="4">
        <v>2672</v>
      </c>
      <c r="D99" s="4">
        <v>254</v>
      </c>
      <c r="E99" s="4">
        <v>194</v>
      </c>
      <c r="F99" s="5">
        <f t="shared" si="1"/>
        <v>3120</v>
      </c>
    </row>
    <row r="100" spans="2:6" x14ac:dyDescent="0.2">
      <c r="B100" s="24">
        <v>40483</v>
      </c>
      <c r="C100" s="4">
        <v>2151</v>
      </c>
      <c r="D100">
        <v>364</v>
      </c>
      <c r="E100" s="4">
        <v>225</v>
      </c>
      <c r="F100" s="5">
        <f t="shared" si="1"/>
        <v>2740</v>
      </c>
    </row>
    <row r="101" spans="2:6" x14ac:dyDescent="0.2">
      <c r="B101" s="24">
        <v>40513</v>
      </c>
      <c r="C101" s="4">
        <v>2619</v>
      </c>
      <c r="D101" s="4">
        <v>388</v>
      </c>
      <c r="E101" s="4">
        <v>306</v>
      </c>
      <c r="F101" s="5">
        <f t="shared" si="1"/>
        <v>3313</v>
      </c>
    </row>
    <row r="102" spans="2:6" x14ac:dyDescent="0.2">
      <c r="B102" s="24">
        <v>40544</v>
      </c>
      <c r="C102" s="4">
        <v>2734</v>
      </c>
      <c r="D102" s="4">
        <v>136</v>
      </c>
      <c r="E102" s="4">
        <v>204</v>
      </c>
      <c r="F102" s="5">
        <f t="shared" si="1"/>
        <v>3074</v>
      </c>
    </row>
    <row r="103" spans="2:6" x14ac:dyDescent="0.2">
      <c r="B103" s="24">
        <v>40575</v>
      </c>
      <c r="C103" s="4">
        <v>2519</v>
      </c>
      <c r="D103" s="4">
        <v>165</v>
      </c>
      <c r="E103" s="4">
        <v>273</v>
      </c>
      <c r="F103" s="5">
        <f t="shared" si="1"/>
        <v>2957</v>
      </c>
    </row>
    <row r="104" spans="2:6" x14ac:dyDescent="0.2">
      <c r="B104" s="24">
        <v>40603</v>
      </c>
      <c r="C104" s="4">
        <v>2885</v>
      </c>
      <c r="D104" s="4">
        <v>195</v>
      </c>
      <c r="E104" s="4">
        <v>303</v>
      </c>
      <c r="F104" s="5">
        <f t="shared" si="1"/>
        <v>3383</v>
      </c>
    </row>
    <row r="105" spans="2:6" x14ac:dyDescent="0.2">
      <c r="B105" s="24">
        <v>40634</v>
      </c>
      <c r="C105" s="4">
        <v>3416</v>
      </c>
      <c r="D105" s="4">
        <v>296</v>
      </c>
      <c r="E105" s="4">
        <v>257</v>
      </c>
      <c r="F105" s="5">
        <f t="shared" si="1"/>
        <v>3969</v>
      </c>
    </row>
    <row r="106" spans="2:6" x14ac:dyDescent="0.2">
      <c r="B106" s="24">
        <v>40664</v>
      </c>
      <c r="C106" s="4">
        <v>3535</v>
      </c>
      <c r="D106" s="4">
        <v>140</v>
      </c>
      <c r="E106" s="4">
        <v>234</v>
      </c>
      <c r="F106" s="5">
        <f t="shared" si="1"/>
        <v>3909</v>
      </c>
    </row>
    <row r="107" spans="2:6" x14ac:dyDescent="0.2">
      <c r="B107" s="24">
        <v>40695</v>
      </c>
      <c r="C107" s="4">
        <v>3647</v>
      </c>
      <c r="D107" s="4">
        <v>263</v>
      </c>
      <c r="E107" s="4">
        <v>428</v>
      </c>
      <c r="F107" s="5">
        <f t="shared" ref="F107:F137" si="2">SUM(C107:E107)</f>
        <v>4338</v>
      </c>
    </row>
    <row r="108" spans="2:6" x14ac:dyDescent="0.2">
      <c r="B108" s="24">
        <v>40725</v>
      </c>
      <c r="C108" s="4">
        <v>4057</v>
      </c>
      <c r="D108" s="4">
        <v>393</v>
      </c>
      <c r="E108" s="4">
        <v>491</v>
      </c>
      <c r="F108" s="5">
        <f t="shared" si="2"/>
        <v>4941</v>
      </c>
    </row>
    <row r="109" spans="2:6" x14ac:dyDescent="0.2">
      <c r="B109" s="24">
        <v>40756</v>
      </c>
      <c r="C109" s="4">
        <v>3497</v>
      </c>
      <c r="D109" s="4">
        <v>454</v>
      </c>
      <c r="E109" s="4">
        <v>406</v>
      </c>
      <c r="F109" s="5">
        <f t="shared" si="2"/>
        <v>4357</v>
      </c>
    </row>
    <row r="110" spans="2:6" x14ac:dyDescent="0.2">
      <c r="B110" s="24">
        <v>40787</v>
      </c>
      <c r="C110" s="4">
        <v>3028</v>
      </c>
      <c r="D110" s="4">
        <v>298</v>
      </c>
      <c r="E110" s="4">
        <v>454</v>
      </c>
      <c r="F110" s="5">
        <f t="shared" si="2"/>
        <v>3780</v>
      </c>
    </row>
    <row r="111" spans="2:6" x14ac:dyDescent="0.2">
      <c r="B111" s="24">
        <v>40817</v>
      </c>
      <c r="C111" s="4">
        <v>2347</v>
      </c>
      <c r="D111" s="4">
        <v>243</v>
      </c>
      <c r="E111" s="4">
        <v>499</v>
      </c>
      <c r="F111" s="5">
        <f t="shared" si="2"/>
        <v>3089</v>
      </c>
    </row>
    <row r="112" spans="2:6" x14ac:dyDescent="0.2">
      <c r="B112" s="24">
        <v>40848</v>
      </c>
      <c r="C112" s="4">
        <v>2258</v>
      </c>
      <c r="D112" s="4">
        <v>315</v>
      </c>
      <c r="E112" s="4">
        <v>369</v>
      </c>
      <c r="F112" s="5">
        <f t="shared" si="2"/>
        <v>2942</v>
      </c>
    </row>
    <row r="113" spans="2:7" x14ac:dyDescent="0.2">
      <c r="B113" s="24">
        <v>40878</v>
      </c>
      <c r="C113" s="4">
        <v>2500</v>
      </c>
      <c r="D113" s="4">
        <v>374</v>
      </c>
      <c r="E113" s="4">
        <v>499</v>
      </c>
      <c r="F113" s="5">
        <f t="shared" si="2"/>
        <v>3373</v>
      </c>
    </row>
    <row r="114" spans="2:7" x14ac:dyDescent="0.2">
      <c r="B114" s="24">
        <v>40909</v>
      </c>
      <c r="C114" s="4">
        <v>2535</v>
      </c>
      <c r="D114" s="4">
        <v>95</v>
      </c>
      <c r="E114" s="4">
        <v>211</v>
      </c>
      <c r="F114" s="5">
        <f t="shared" si="2"/>
        <v>2841</v>
      </c>
    </row>
    <row r="115" spans="2:7" x14ac:dyDescent="0.2">
      <c r="B115" s="24">
        <v>40940</v>
      </c>
      <c r="C115" s="4">
        <v>2428</v>
      </c>
      <c r="D115" s="4">
        <v>106</v>
      </c>
      <c r="E115" s="4">
        <v>288</v>
      </c>
      <c r="F115" s="5">
        <f t="shared" si="2"/>
        <v>2822</v>
      </c>
    </row>
    <row r="116" spans="2:7" x14ac:dyDescent="0.2">
      <c r="B116" s="24">
        <v>40969</v>
      </c>
      <c r="C116" s="4">
        <v>2559</v>
      </c>
      <c r="D116" s="4">
        <v>207</v>
      </c>
      <c r="E116" s="4">
        <v>416</v>
      </c>
      <c r="F116" s="5">
        <f t="shared" si="2"/>
        <v>3182</v>
      </c>
    </row>
    <row r="117" spans="2:7" x14ac:dyDescent="0.2">
      <c r="B117" s="24">
        <v>41000</v>
      </c>
      <c r="C117" s="4">
        <v>3001</v>
      </c>
      <c r="D117" s="4">
        <v>320</v>
      </c>
      <c r="E117" s="4">
        <v>370</v>
      </c>
      <c r="F117" s="5">
        <f t="shared" si="2"/>
        <v>3691</v>
      </c>
      <c r="G117" s="4"/>
    </row>
    <row r="118" spans="2:7" x14ac:dyDescent="0.2">
      <c r="B118" s="24">
        <v>41030</v>
      </c>
      <c r="C118" s="4">
        <v>3621</v>
      </c>
      <c r="D118" s="4">
        <v>153</v>
      </c>
      <c r="E118" s="4">
        <f>195+89</f>
        <v>284</v>
      </c>
      <c r="F118" s="5">
        <f t="shared" si="2"/>
        <v>4058</v>
      </c>
      <c r="G118" s="4"/>
    </row>
    <row r="119" spans="2:7" x14ac:dyDescent="0.2">
      <c r="B119" s="24">
        <v>41061</v>
      </c>
      <c r="C119" s="4">
        <v>3657</v>
      </c>
      <c r="D119" s="4">
        <v>264</v>
      </c>
      <c r="E119" s="4">
        <f>318+141</f>
        <v>459</v>
      </c>
      <c r="F119" s="5">
        <f t="shared" si="2"/>
        <v>4380</v>
      </c>
      <c r="G119" s="4"/>
    </row>
    <row r="120" spans="2:7" x14ac:dyDescent="0.2">
      <c r="B120" s="24">
        <v>41091</v>
      </c>
      <c r="C120" s="4">
        <v>4076</v>
      </c>
      <c r="D120" s="4">
        <v>326</v>
      </c>
      <c r="E120" s="4">
        <f>362+277</f>
        <v>639</v>
      </c>
      <c r="F120" s="5">
        <f t="shared" si="2"/>
        <v>5041</v>
      </c>
    </row>
    <row r="121" spans="2:7" x14ac:dyDescent="0.2">
      <c r="B121" s="24">
        <v>41122</v>
      </c>
      <c r="C121" s="4">
        <v>3453</v>
      </c>
      <c r="D121" s="4">
        <v>318</v>
      </c>
      <c r="E121" s="4">
        <f>386+185</f>
        <v>571</v>
      </c>
      <c r="F121" s="5">
        <f t="shared" si="2"/>
        <v>4342</v>
      </c>
    </row>
    <row r="122" spans="2:7" x14ac:dyDescent="0.2">
      <c r="B122" s="24">
        <v>41153</v>
      </c>
      <c r="C122" s="4">
        <v>2992</v>
      </c>
      <c r="D122" s="4">
        <v>212</v>
      </c>
      <c r="E122" s="4">
        <f>256+224</f>
        <v>480</v>
      </c>
      <c r="F122" s="5">
        <f t="shared" si="2"/>
        <v>3684</v>
      </c>
    </row>
    <row r="123" spans="2:7" x14ac:dyDescent="0.2">
      <c r="B123" s="24">
        <v>41183</v>
      </c>
      <c r="C123" s="4">
        <v>2360</v>
      </c>
      <c r="D123" s="4">
        <v>272</v>
      </c>
      <c r="E123" s="4">
        <v>573</v>
      </c>
      <c r="F123" s="5">
        <f t="shared" si="2"/>
        <v>3205</v>
      </c>
    </row>
    <row r="124" spans="2:7" x14ac:dyDescent="0.2">
      <c r="B124" s="24">
        <v>41214</v>
      </c>
      <c r="C124" s="4">
        <v>2286</v>
      </c>
      <c r="D124" s="4">
        <v>248</v>
      </c>
      <c r="E124">
        <v>517</v>
      </c>
      <c r="F124" s="5">
        <f t="shared" si="2"/>
        <v>3051</v>
      </c>
    </row>
    <row r="125" spans="2:7" x14ac:dyDescent="0.2">
      <c r="B125" s="24">
        <v>41244</v>
      </c>
      <c r="C125" s="4">
        <v>2461</v>
      </c>
      <c r="D125" s="4">
        <v>380</v>
      </c>
      <c r="E125">
        <v>544</v>
      </c>
      <c r="F125" s="5">
        <f t="shared" si="2"/>
        <v>3385</v>
      </c>
    </row>
    <row r="126" spans="2:7" x14ac:dyDescent="0.2">
      <c r="B126" s="24">
        <v>41275</v>
      </c>
      <c r="C126" s="4">
        <v>2536</v>
      </c>
      <c r="D126" s="4">
        <v>96</v>
      </c>
      <c r="E126" s="4">
        <v>218</v>
      </c>
      <c r="F126" s="5">
        <f t="shared" si="2"/>
        <v>2850</v>
      </c>
    </row>
    <row r="127" spans="2:7" x14ac:dyDescent="0.2">
      <c r="B127" s="24">
        <v>41306</v>
      </c>
      <c r="C127" s="4">
        <v>2275</v>
      </c>
      <c r="D127" s="4">
        <v>95</v>
      </c>
      <c r="E127" s="4">
        <v>245</v>
      </c>
      <c r="F127" s="5">
        <f t="shared" si="2"/>
        <v>2615</v>
      </c>
    </row>
    <row r="128" spans="2:7" x14ac:dyDescent="0.2">
      <c r="B128" s="24">
        <v>41334</v>
      </c>
      <c r="C128" s="4">
        <v>2284</v>
      </c>
      <c r="D128" s="4">
        <v>188</v>
      </c>
      <c r="E128">
        <v>364</v>
      </c>
      <c r="F128" s="5">
        <f t="shared" si="2"/>
        <v>2836</v>
      </c>
    </row>
    <row r="129" spans="2:8" x14ac:dyDescent="0.2">
      <c r="B129" s="24">
        <v>41365</v>
      </c>
      <c r="C129" s="4">
        <v>3311</v>
      </c>
      <c r="D129" s="4">
        <v>340</v>
      </c>
      <c r="E129" s="4">
        <v>343</v>
      </c>
      <c r="F129" s="5">
        <f t="shared" si="2"/>
        <v>3994</v>
      </c>
    </row>
    <row r="130" spans="2:8" x14ac:dyDescent="0.2">
      <c r="B130" s="24">
        <v>41395</v>
      </c>
      <c r="C130" s="4">
        <v>3649</v>
      </c>
      <c r="D130" s="4">
        <v>146</v>
      </c>
      <c r="E130" s="4">
        <v>292</v>
      </c>
      <c r="F130" s="5">
        <f t="shared" si="2"/>
        <v>4087</v>
      </c>
    </row>
    <row r="131" spans="2:8" x14ac:dyDescent="0.2">
      <c r="B131" s="24">
        <v>41426</v>
      </c>
      <c r="C131" s="4">
        <v>3685</v>
      </c>
      <c r="D131" s="4">
        <v>160</v>
      </c>
      <c r="E131">
        <v>437</v>
      </c>
      <c r="F131" s="5">
        <f t="shared" si="2"/>
        <v>4282</v>
      </c>
    </row>
    <row r="132" spans="2:8" x14ac:dyDescent="0.2">
      <c r="B132" s="24">
        <v>41456</v>
      </c>
      <c r="C132" s="4">
        <v>4124</v>
      </c>
      <c r="D132" s="4">
        <v>300</v>
      </c>
      <c r="E132">
        <v>501</v>
      </c>
      <c r="F132" s="5">
        <f t="shared" si="2"/>
        <v>4925</v>
      </c>
    </row>
    <row r="133" spans="2:8" x14ac:dyDescent="0.2">
      <c r="B133" s="24">
        <v>41487</v>
      </c>
      <c r="C133" s="4">
        <v>3655</v>
      </c>
      <c r="D133" s="4">
        <v>280</v>
      </c>
      <c r="E133">
        <v>470</v>
      </c>
      <c r="F133" s="5">
        <f t="shared" si="2"/>
        <v>4405</v>
      </c>
    </row>
    <row r="134" spans="2:8" x14ac:dyDescent="0.2">
      <c r="B134" s="24">
        <v>41518</v>
      </c>
      <c r="C134" s="4">
        <v>3004</v>
      </c>
      <c r="D134" s="4">
        <v>168</v>
      </c>
      <c r="E134">
        <v>401</v>
      </c>
      <c r="F134" s="5">
        <f t="shared" si="2"/>
        <v>3573</v>
      </c>
    </row>
    <row r="135" spans="2:8" x14ac:dyDescent="0.2">
      <c r="B135" s="24">
        <v>41548</v>
      </c>
      <c r="C135" s="4">
        <v>2675</v>
      </c>
      <c r="D135" s="4">
        <v>268</v>
      </c>
      <c r="E135" s="4">
        <v>565</v>
      </c>
      <c r="F135" s="5">
        <f t="shared" si="2"/>
        <v>3508</v>
      </c>
    </row>
    <row r="136" spans="2:8" x14ac:dyDescent="0.2">
      <c r="B136" s="24">
        <v>41579</v>
      </c>
      <c r="C136" s="4">
        <v>2258</v>
      </c>
      <c r="D136" s="4">
        <v>211</v>
      </c>
      <c r="E136">
        <v>443</v>
      </c>
      <c r="F136" s="5">
        <f t="shared" si="2"/>
        <v>2912</v>
      </c>
    </row>
    <row r="137" spans="2:8" x14ac:dyDescent="0.2">
      <c r="B137" s="24">
        <v>41609</v>
      </c>
      <c r="C137" s="4">
        <v>2505</v>
      </c>
      <c r="D137" s="4">
        <v>321</v>
      </c>
      <c r="E137">
        <v>542</v>
      </c>
      <c r="F137" s="5">
        <f t="shared" si="2"/>
        <v>3368</v>
      </c>
    </row>
    <row r="138" spans="2:8" x14ac:dyDescent="0.2">
      <c r="B138" s="24">
        <v>41640</v>
      </c>
      <c r="C138" s="4">
        <v>2414</v>
      </c>
      <c r="D138" s="4">
        <v>99</v>
      </c>
      <c r="E138" s="4">
        <v>220</v>
      </c>
      <c r="F138" s="5">
        <v>2733</v>
      </c>
      <c r="H138" s="4"/>
    </row>
    <row r="139" spans="2:8" x14ac:dyDescent="0.2">
      <c r="B139" s="24">
        <v>41671</v>
      </c>
      <c r="C139" s="4">
        <v>2108</v>
      </c>
      <c r="D139" s="4">
        <v>99</v>
      </c>
      <c r="E139">
        <v>209</v>
      </c>
      <c r="F139" s="5">
        <v>2416</v>
      </c>
      <c r="H139" s="4"/>
    </row>
    <row r="140" spans="2:8" x14ac:dyDescent="0.2">
      <c r="B140" s="24">
        <v>41699</v>
      </c>
      <c r="C140" s="4">
        <v>2477</v>
      </c>
      <c r="D140" s="4">
        <v>167</v>
      </c>
      <c r="E140">
        <v>280</v>
      </c>
      <c r="F140" s="5">
        <v>2924</v>
      </c>
      <c r="H140" s="4"/>
    </row>
    <row r="141" spans="2:8" x14ac:dyDescent="0.2">
      <c r="B141" s="24">
        <v>41730</v>
      </c>
      <c r="C141" s="4">
        <v>3102</v>
      </c>
      <c r="D141" s="4">
        <v>343</v>
      </c>
      <c r="E141">
        <v>314</v>
      </c>
      <c r="F141" s="5">
        <v>3759</v>
      </c>
      <c r="H141" s="4"/>
    </row>
    <row r="142" spans="2:8" x14ac:dyDescent="0.2">
      <c r="B142" s="24">
        <v>41760</v>
      </c>
      <c r="C142" s="4">
        <v>3458</v>
      </c>
      <c r="D142" s="4">
        <v>151</v>
      </c>
      <c r="E142" s="4">
        <v>388</v>
      </c>
      <c r="F142" s="5">
        <v>3997</v>
      </c>
      <c r="H142" s="4"/>
    </row>
    <row r="143" spans="2:8" x14ac:dyDescent="0.2">
      <c r="B143" s="24">
        <v>41791</v>
      </c>
      <c r="C143" s="4">
        <v>3692</v>
      </c>
      <c r="D143" s="4">
        <v>164</v>
      </c>
      <c r="E143">
        <v>331</v>
      </c>
      <c r="F143" s="5">
        <v>4187</v>
      </c>
      <c r="H143" s="4"/>
    </row>
    <row r="144" spans="2:8" x14ac:dyDescent="0.2">
      <c r="B144" s="24">
        <v>41821</v>
      </c>
      <c r="C144" s="4">
        <v>3651</v>
      </c>
      <c r="D144" s="4">
        <v>304</v>
      </c>
      <c r="E144">
        <v>514</v>
      </c>
      <c r="F144" s="5">
        <v>4469</v>
      </c>
    </row>
    <row r="145" spans="2:8" x14ac:dyDescent="0.2">
      <c r="B145" s="24">
        <v>41852</v>
      </c>
      <c r="C145" s="4">
        <v>3499</v>
      </c>
      <c r="D145" s="4">
        <v>218</v>
      </c>
      <c r="E145" s="4">
        <v>458</v>
      </c>
      <c r="F145" s="5">
        <v>4175</v>
      </c>
      <c r="H145" s="4"/>
    </row>
    <row r="146" spans="2:8" x14ac:dyDescent="0.2">
      <c r="B146" s="24">
        <v>41883</v>
      </c>
      <c r="C146" s="4">
        <v>2911</v>
      </c>
      <c r="D146" s="4">
        <v>170</v>
      </c>
      <c r="E146">
        <v>379</v>
      </c>
      <c r="F146" s="5">
        <v>3460</v>
      </c>
    </row>
    <row r="147" spans="2:8" x14ac:dyDescent="0.2">
      <c r="B147" s="24">
        <v>41913</v>
      </c>
      <c r="C147" s="4">
        <v>2691</v>
      </c>
      <c r="D147" s="4">
        <v>148</v>
      </c>
      <c r="E147" s="4">
        <v>409</v>
      </c>
      <c r="F147" s="5">
        <v>3248</v>
      </c>
    </row>
    <row r="148" spans="2:8" x14ac:dyDescent="0.2">
      <c r="B148" s="24">
        <v>41944</v>
      </c>
      <c r="C148" s="4">
        <v>2169</v>
      </c>
      <c r="D148" s="4">
        <v>181</v>
      </c>
      <c r="E148">
        <v>319</v>
      </c>
      <c r="F148" s="5">
        <v>2669</v>
      </c>
    </row>
    <row r="149" spans="2:8" x14ac:dyDescent="0.2">
      <c r="B149" s="24">
        <v>41974</v>
      </c>
      <c r="C149" s="4">
        <v>2514</v>
      </c>
      <c r="D149" s="4">
        <v>267</v>
      </c>
      <c r="E149" s="4">
        <v>548</v>
      </c>
      <c r="F149" s="5">
        <v>3329</v>
      </c>
    </row>
    <row r="150" spans="2:8" x14ac:dyDescent="0.2">
      <c r="B150" s="24">
        <v>42005</v>
      </c>
      <c r="C150" s="4">
        <v>1956</v>
      </c>
      <c r="D150" s="4">
        <v>98</v>
      </c>
      <c r="E150">
        <v>229</v>
      </c>
      <c r="F150" s="5">
        <v>2283</v>
      </c>
    </row>
    <row r="151" spans="2:8" x14ac:dyDescent="0.2">
      <c r="B151" s="24">
        <v>42036</v>
      </c>
      <c r="C151" s="4">
        <v>1865</v>
      </c>
      <c r="D151" s="4">
        <v>82</v>
      </c>
      <c r="E151" s="4">
        <v>218</v>
      </c>
      <c r="F151" s="5">
        <v>2165</v>
      </c>
    </row>
    <row r="152" spans="2:8" x14ac:dyDescent="0.2">
      <c r="B152" s="24">
        <v>42064</v>
      </c>
      <c r="C152" s="4">
        <v>2597</v>
      </c>
      <c r="D152" s="4">
        <v>158</v>
      </c>
      <c r="E152" s="4">
        <v>280</v>
      </c>
      <c r="F152" s="5">
        <v>3035</v>
      </c>
    </row>
    <row r="153" spans="2:8" x14ac:dyDescent="0.2">
      <c r="B153" s="24">
        <v>42095</v>
      </c>
      <c r="C153" s="4">
        <v>3109</v>
      </c>
      <c r="D153" s="4">
        <v>267</v>
      </c>
      <c r="E153" s="4">
        <f>171+83</f>
        <v>254</v>
      </c>
      <c r="F153" s="5">
        <f>SUM(C153:E153)</f>
        <v>3630</v>
      </c>
    </row>
    <row r="154" spans="2:8" x14ac:dyDescent="0.2">
      <c r="B154" s="24">
        <v>42125</v>
      </c>
      <c r="C154" s="4">
        <v>3098</v>
      </c>
      <c r="D154" s="4">
        <v>135</v>
      </c>
      <c r="E154" s="4">
        <f>245+85</f>
        <v>330</v>
      </c>
      <c r="F154" s="5">
        <f>SUM(C154:E154)</f>
        <v>3563</v>
      </c>
    </row>
    <row r="155" spans="2:8" x14ac:dyDescent="0.2">
      <c r="B155" s="24">
        <v>42156</v>
      </c>
      <c r="C155" s="4">
        <v>3454</v>
      </c>
      <c r="D155" s="4">
        <v>167</v>
      </c>
      <c r="E155">
        <v>324</v>
      </c>
      <c r="F155" s="5">
        <f t="shared" ref="F155:F189" si="3">SUM(C155:E155)</f>
        <v>3945</v>
      </c>
    </row>
    <row r="156" spans="2:8" x14ac:dyDescent="0.2">
      <c r="B156" s="24">
        <v>42186</v>
      </c>
      <c r="C156" s="4">
        <v>3653</v>
      </c>
      <c r="D156" s="4">
        <v>253</v>
      </c>
      <c r="E156" s="4">
        <v>373</v>
      </c>
      <c r="F156" s="5">
        <f t="shared" si="3"/>
        <v>4279</v>
      </c>
    </row>
    <row r="157" spans="2:8" x14ac:dyDescent="0.2">
      <c r="B157" s="24">
        <v>42217</v>
      </c>
      <c r="C157" s="4">
        <v>3504</v>
      </c>
      <c r="D157" s="4">
        <v>220</v>
      </c>
      <c r="E157">
        <f>227+53</f>
        <v>280</v>
      </c>
      <c r="F157" s="5">
        <f t="shared" si="3"/>
        <v>4004</v>
      </c>
    </row>
    <row r="158" spans="2:8" x14ac:dyDescent="0.2">
      <c r="B158" s="24">
        <v>42248</v>
      </c>
      <c r="C158" s="4">
        <v>2918</v>
      </c>
      <c r="D158" s="4">
        <v>175</v>
      </c>
      <c r="E158">
        <f>150+144</f>
        <v>294</v>
      </c>
      <c r="F158" s="5">
        <f t="shared" si="3"/>
        <v>3387</v>
      </c>
    </row>
    <row r="159" spans="2:8" x14ac:dyDescent="0.2">
      <c r="B159" s="24">
        <v>42278</v>
      </c>
      <c r="C159" s="4">
        <v>2763</v>
      </c>
      <c r="D159" s="4">
        <v>102</v>
      </c>
      <c r="E159">
        <f>248+97</f>
        <v>345</v>
      </c>
      <c r="F159" s="5">
        <f t="shared" si="3"/>
        <v>3210</v>
      </c>
    </row>
    <row r="160" spans="2:8" x14ac:dyDescent="0.2">
      <c r="B160" s="24">
        <v>42309</v>
      </c>
      <c r="C160" s="4">
        <v>2332</v>
      </c>
      <c r="D160" s="4">
        <v>127</v>
      </c>
      <c r="E160">
        <f>164+76</f>
        <v>240</v>
      </c>
      <c r="F160" s="5">
        <f t="shared" si="3"/>
        <v>2699</v>
      </c>
    </row>
    <row r="161" spans="2:6" x14ac:dyDescent="0.2">
      <c r="B161" s="24">
        <v>42339</v>
      </c>
      <c r="C161" s="4">
        <v>2206</v>
      </c>
      <c r="D161" s="4">
        <v>282</v>
      </c>
      <c r="E161">
        <v>406</v>
      </c>
      <c r="F161" s="5">
        <f t="shared" si="3"/>
        <v>2894</v>
      </c>
    </row>
    <row r="162" spans="2:6" x14ac:dyDescent="0.2">
      <c r="B162" s="24">
        <v>42370</v>
      </c>
      <c r="C162" s="4">
        <v>1839</v>
      </c>
      <c r="D162" s="4">
        <v>79</v>
      </c>
      <c r="E162">
        <v>146</v>
      </c>
      <c r="F162" s="5">
        <f t="shared" si="3"/>
        <v>2064</v>
      </c>
    </row>
    <row r="163" spans="2:6" x14ac:dyDescent="0.2">
      <c r="B163" s="24">
        <v>42401</v>
      </c>
      <c r="C163" s="4">
        <v>2271</v>
      </c>
      <c r="D163" s="4">
        <v>116</v>
      </c>
      <c r="E163">
        <v>263</v>
      </c>
      <c r="F163" s="5">
        <f t="shared" si="3"/>
        <v>2650</v>
      </c>
    </row>
    <row r="164" spans="2:6" x14ac:dyDescent="0.2">
      <c r="B164" s="24">
        <v>42430</v>
      </c>
      <c r="C164" s="4">
        <v>2718</v>
      </c>
      <c r="D164" s="4">
        <v>159</v>
      </c>
      <c r="E164">
        <v>317</v>
      </c>
      <c r="F164" s="5">
        <f t="shared" si="3"/>
        <v>3194</v>
      </c>
    </row>
    <row r="165" spans="2:6" x14ac:dyDescent="0.2">
      <c r="B165" s="24">
        <v>42461</v>
      </c>
      <c r="C165" s="4">
        <v>2789</v>
      </c>
      <c r="D165" s="4">
        <v>155</v>
      </c>
      <c r="E165">
        <f>173+94</f>
        <v>267</v>
      </c>
      <c r="F165" s="5">
        <f t="shared" si="3"/>
        <v>3211</v>
      </c>
    </row>
    <row r="166" spans="2:6" x14ac:dyDescent="0.2">
      <c r="B166" s="24">
        <v>42491</v>
      </c>
      <c r="C166" s="4">
        <v>2857</v>
      </c>
      <c r="D166" s="4">
        <v>150</v>
      </c>
      <c r="E166" s="4">
        <f>246+107</f>
        <v>353</v>
      </c>
      <c r="F166" s="5">
        <f t="shared" si="3"/>
        <v>3360</v>
      </c>
    </row>
    <row r="167" spans="2:6" x14ac:dyDescent="0.2">
      <c r="B167" s="24">
        <v>42522</v>
      </c>
      <c r="C167" s="4">
        <v>2910</v>
      </c>
      <c r="D167" s="4">
        <v>187</v>
      </c>
      <c r="E167" s="4">
        <f>164+111</f>
        <v>275</v>
      </c>
      <c r="F167" s="5">
        <f t="shared" si="3"/>
        <v>3372</v>
      </c>
    </row>
    <row r="168" spans="2:6" x14ac:dyDescent="0.2">
      <c r="B168" s="24">
        <v>42552</v>
      </c>
      <c r="C168" s="4">
        <v>3654</v>
      </c>
      <c r="D168" s="4">
        <v>254</v>
      </c>
      <c r="E168">
        <f>277+108</f>
        <v>385</v>
      </c>
      <c r="F168" s="5">
        <f t="shared" si="3"/>
        <v>4293</v>
      </c>
    </row>
    <row r="169" spans="2:6" x14ac:dyDescent="0.2">
      <c r="B169" s="24">
        <v>42583</v>
      </c>
      <c r="C169" s="4">
        <v>3835</v>
      </c>
      <c r="D169" s="4">
        <v>238</v>
      </c>
      <c r="E169">
        <f>235+56</f>
        <v>291</v>
      </c>
      <c r="F169" s="5">
        <f t="shared" si="3"/>
        <v>4364</v>
      </c>
    </row>
    <row r="170" spans="2:6" x14ac:dyDescent="0.2">
      <c r="B170" s="24">
        <v>42614</v>
      </c>
      <c r="C170" s="4">
        <v>3129</v>
      </c>
      <c r="D170" s="4">
        <v>160</v>
      </c>
      <c r="E170">
        <f>164+126</f>
        <v>290</v>
      </c>
      <c r="F170" s="5">
        <f t="shared" si="3"/>
        <v>3579</v>
      </c>
    </row>
    <row r="171" spans="2:6" x14ac:dyDescent="0.2">
      <c r="B171" s="24">
        <v>42644</v>
      </c>
      <c r="C171" s="4">
        <v>2776</v>
      </c>
      <c r="D171" s="4">
        <v>159</v>
      </c>
      <c r="E171">
        <f>251+129</f>
        <v>380</v>
      </c>
      <c r="F171" s="5">
        <f t="shared" si="3"/>
        <v>3315</v>
      </c>
    </row>
    <row r="172" spans="2:6" x14ac:dyDescent="0.2">
      <c r="B172" s="24">
        <v>42675</v>
      </c>
      <c r="C172" s="4">
        <v>2548</v>
      </c>
      <c r="D172" s="4">
        <v>149</v>
      </c>
      <c r="E172">
        <f>159+71</f>
        <v>230</v>
      </c>
      <c r="F172" s="5">
        <f t="shared" si="3"/>
        <v>2927</v>
      </c>
    </row>
    <row r="173" spans="2:6" x14ac:dyDescent="0.2">
      <c r="B173" s="24">
        <v>42705</v>
      </c>
      <c r="C173" s="4">
        <v>2244</v>
      </c>
      <c r="D173" s="4">
        <v>241</v>
      </c>
      <c r="E173">
        <f>214+176</f>
        <v>390</v>
      </c>
      <c r="F173" s="5">
        <f t="shared" si="3"/>
        <v>2875</v>
      </c>
    </row>
    <row r="174" spans="2:6" x14ac:dyDescent="0.2">
      <c r="B174" s="24">
        <v>42736</v>
      </c>
      <c r="C174" s="4">
        <v>2104</v>
      </c>
      <c r="D174" s="4">
        <v>90</v>
      </c>
      <c r="E174">
        <f>125+51</f>
        <v>176</v>
      </c>
      <c r="F174" s="5">
        <f t="shared" si="3"/>
        <v>2370</v>
      </c>
    </row>
    <row r="175" spans="2:6" x14ac:dyDescent="0.2">
      <c r="B175" s="24">
        <v>42767</v>
      </c>
      <c r="C175" s="4">
        <v>2197</v>
      </c>
      <c r="D175" s="4">
        <v>129</v>
      </c>
      <c r="E175">
        <f>163+83</f>
        <v>246</v>
      </c>
      <c r="F175" s="5">
        <f t="shared" si="3"/>
        <v>2572</v>
      </c>
    </row>
    <row r="176" spans="2:6" x14ac:dyDescent="0.2">
      <c r="B176" s="24">
        <v>42795</v>
      </c>
      <c r="C176" s="4">
        <v>2784</v>
      </c>
      <c r="D176" s="4">
        <v>133</v>
      </c>
      <c r="E176">
        <f>213+66</f>
        <v>279</v>
      </c>
      <c r="F176" s="5">
        <f t="shared" si="3"/>
        <v>3196</v>
      </c>
    </row>
    <row r="177" spans="2:9" x14ac:dyDescent="0.2">
      <c r="B177" s="24">
        <v>42826</v>
      </c>
      <c r="C177" s="4">
        <v>2688</v>
      </c>
      <c r="D177" s="4">
        <v>113</v>
      </c>
      <c r="E177">
        <f>169+62</f>
        <v>231</v>
      </c>
      <c r="F177" s="5">
        <f t="shared" si="3"/>
        <v>3032</v>
      </c>
    </row>
    <row r="178" spans="2:9" x14ac:dyDescent="0.2">
      <c r="B178" s="24">
        <v>42856</v>
      </c>
      <c r="C178" s="4">
        <v>3092</v>
      </c>
      <c r="D178" s="4">
        <v>185</v>
      </c>
      <c r="E178">
        <f>253+111</f>
        <v>364</v>
      </c>
      <c r="F178" s="5">
        <f t="shared" si="3"/>
        <v>3641</v>
      </c>
    </row>
    <row r="179" spans="2:9" x14ac:dyDescent="0.2">
      <c r="B179" s="24">
        <v>42887</v>
      </c>
      <c r="C179" s="4">
        <v>3209</v>
      </c>
      <c r="D179" s="4">
        <v>214</v>
      </c>
      <c r="E179">
        <f>168+119</f>
        <v>287</v>
      </c>
      <c r="F179" s="5">
        <f t="shared" si="3"/>
        <v>3710</v>
      </c>
    </row>
    <row r="180" spans="2:9" x14ac:dyDescent="0.2">
      <c r="B180" s="24">
        <v>42917</v>
      </c>
      <c r="C180" s="4">
        <v>3669</v>
      </c>
      <c r="D180" s="4">
        <v>259</v>
      </c>
      <c r="E180">
        <f>265+115</f>
        <v>380</v>
      </c>
      <c r="F180" s="5">
        <f t="shared" si="3"/>
        <v>4308</v>
      </c>
    </row>
    <row r="181" spans="2:9" x14ac:dyDescent="0.2">
      <c r="B181" s="24">
        <v>42948</v>
      </c>
      <c r="C181" s="4">
        <v>3997</v>
      </c>
      <c r="D181" s="4">
        <v>257</v>
      </c>
      <c r="E181">
        <f>236+92</f>
        <v>328</v>
      </c>
      <c r="F181" s="5">
        <f t="shared" si="3"/>
        <v>4582</v>
      </c>
    </row>
    <row r="182" spans="2:9" x14ac:dyDescent="0.2">
      <c r="B182" s="24">
        <v>42979</v>
      </c>
      <c r="C182" s="4">
        <v>2855</v>
      </c>
      <c r="D182" s="4">
        <v>205</v>
      </c>
      <c r="E182">
        <f>166+90</f>
        <v>256</v>
      </c>
      <c r="F182" s="5">
        <f t="shared" si="3"/>
        <v>3316</v>
      </c>
    </row>
    <row r="183" spans="2:9" x14ac:dyDescent="0.2">
      <c r="B183" s="24">
        <v>43009</v>
      </c>
      <c r="C183" s="4">
        <v>2637</v>
      </c>
      <c r="D183" s="4">
        <v>213</v>
      </c>
      <c r="E183">
        <f>175+93</f>
        <v>268</v>
      </c>
      <c r="F183" s="5">
        <f t="shared" si="3"/>
        <v>3118</v>
      </c>
    </row>
    <row r="184" spans="2:9" x14ac:dyDescent="0.2">
      <c r="B184" s="24">
        <v>43040</v>
      </c>
      <c r="C184" s="4">
        <v>2616</v>
      </c>
      <c r="D184" s="4">
        <v>200</v>
      </c>
      <c r="E184" s="4">
        <f>134+68</f>
        <v>202</v>
      </c>
      <c r="F184" s="5">
        <f t="shared" si="3"/>
        <v>3018</v>
      </c>
    </row>
    <row r="185" spans="2:9" x14ac:dyDescent="0.2">
      <c r="B185" s="24">
        <v>43070</v>
      </c>
      <c r="C185" s="4">
        <v>2163</v>
      </c>
      <c r="D185" s="4">
        <v>197</v>
      </c>
      <c r="E185" s="4">
        <f>199+165</f>
        <v>364</v>
      </c>
      <c r="F185" s="5">
        <f t="shared" si="3"/>
        <v>2724</v>
      </c>
    </row>
    <row r="186" spans="2:9" x14ac:dyDescent="0.2">
      <c r="B186" s="24">
        <v>43101</v>
      </c>
      <c r="C186" s="4">
        <v>2149</v>
      </c>
      <c r="D186" s="4">
        <v>98</v>
      </c>
      <c r="E186">
        <f>91+53</f>
        <v>144</v>
      </c>
      <c r="F186" s="5">
        <f t="shared" si="3"/>
        <v>2391</v>
      </c>
      <c r="H186" s="4"/>
    </row>
    <row r="187" spans="2:9" x14ac:dyDescent="0.2">
      <c r="B187" s="24">
        <v>43132</v>
      </c>
      <c r="C187" s="4">
        <v>2202</v>
      </c>
      <c r="D187" s="4">
        <v>104</v>
      </c>
      <c r="E187">
        <f>173+62</f>
        <v>235</v>
      </c>
      <c r="F187" s="5">
        <f t="shared" si="3"/>
        <v>2541</v>
      </c>
      <c r="H187" s="4"/>
    </row>
    <row r="188" spans="2:9" x14ac:dyDescent="0.2">
      <c r="B188" s="24">
        <v>43160</v>
      </c>
      <c r="C188" s="4">
        <v>2531</v>
      </c>
      <c r="D188" s="4">
        <v>124</v>
      </c>
      <c r="E188">
        <f>161+50</f>
        <v>211</v>
      </c>
      <c r="F188" s="5">
        <f t="shared" si="3"/>
        <v>2866</v>
      </c>
      <c r="H188" s="4"/>
    </row>
    <row r="189" spans="2:9" x14ac:dyDescent="0.2">
      <c r="B189" s="24">
        <v>43191</v>
      </c>
      <c r="C189" s="4">
        <v>2777</v>
      </c>
      <c r="D189" s="4">
        <v>124</v>
      </c>
      <c r="E189">
        <f>154+58</f>
        <v>212</v>
      </c>
      <c r="F189" s="5">
        <f t="shared" si="3"/>
        <v>3113</v>
      </c>
      <c r="H189" s="4"/>
    </row>
    <row r="190" spans="2:9" x14ac:dyDescent="0.2">
      <c r="B190" s="24">
        <v>43221</v>
      </c>
      <c r="C190" s="4">
        <v>3174</v>
      </c>
      <c r="D190">
        <v>180</v>
      </c>
      <c r="E190">
        <v>315</v>
      </c>
      <c r="F190" s="5">
        <v>3669</v>
      </c>
      <c r="H190" s="4"/>
    </row>
    <row r="191" spans="2:9" x14ac:dyDescent="0.2">
      <c r="B191" s="24">
        <v>43252</v>
      </c>
      <c r="C191" s="4">
        <v>3243</v>
      </c>
      <c r="D191" s="4">
        <v>217</v>
      </c>
      <c r="E191" s="4">
        <f>153+114</f>
        <v>267</v>
      </c>
      <c r="F191" s="5">
        <f>SUM(C191:E191)</f>
        <v>3727</v>
      </c>
      <c r="H191" s="4"/>
      <c r="I191" s="4"/>
    </row>
    <row r="192" spans="2:9" x14ac:dyDescent="0.2">
      <c r="B192" s="24">
        <v>43282</v>
      </c>
      <c r="C192" s="4">
        <v>3685</v>
      </c>
      <c r="D192" s="4">
        <v>266</v>
      </c>
      <c r="E192" s="4">
        <f>271+119</f>
        <v>390</v>
      </c>
      <c r="F192" s="5">
        <f t="shared" ref="F192:F255" si="4">SUM(C192:E192)</f>
        <v>4341</v>
      </c>
      <c r="H192" s="4"/>
    </row>
    <row r="193" spans="2:9" x14ac:dyDescent="0.2">
      <c r="B193" s="24">
        <v>43313</v>
      </c>
      <c r="C193" s="4">
        <v>4022</v>
      </c>
      <c r="D193" s="4">
        <v>259</v>
      </c>
      <c r="E193" s="4">
        <f>222+87</f>
        <v>309</v>
      </c>
      <c r="F193" s="5">
        <f t="shared" si="4"/>
        <v>4590</v>
      </c>
      <c r="H193" s="4"/>
    </row>
    <row r="194" spans="2:9" x14ac:dyDescent="0.2">
      <c r="B194" s="24">
        <v>43344</v>
      </c>
      <c r="C194" s="4">
        <v>2683</v>
      </c>
      <c r="D194" s="4">
        <v>198</v>
      </c>
      <c r="E194" s="4">
        <f>156+93</f>
        <v>249</v>
      </c>
      <c r="F194" s="5">
        <f t="shared" si="4"/>
        <v>3130</v>
      </c>
      <c r="H194" s="4"/>
    </row>
    <row r="195" spans="2:9" x14ac:dyDescent="0.2">
      <c r="B195" s="24">
        <v>43374</v>
      </c>
      <c r="C195" s="4">
        <v>2480</v>
      </c>
      <c r="D195" s="4">
        <v>146</v>
      </c>
      <c r="E195">
        <f>167+53</f>
        <v>220</v>
      </c>
      <c r="F195" s="5">
        <f t="shared" si="4"/>
        <v>2846</v>
      </c>
      <c r="H195" s="4"/>
    </row>
    <row r="196" spans="2:9" x14ac:dyDescent="0.2">
      <c r="B196" s="24">
        <v>43405</v>
      </c>
      <c r="C196" s="4">
        <v>2447</v>
      </c>
      <c r="D196" s="4">
        <v>191</v>
      </c>
      <c r="E196" s="4">
        <f>135+71</f>
        <v>206</v>
      </c>
      <c r="F196" s="5">
        <f t="shared" si="4"/>
        <v>2844</v>
      </c>
      <c r="H196" s="4"/>
    </row>
    <row r="197" spans="2:9" x14ac:dyDescent="0.2">
      <c r="B197" s="24">
        <v>43435</v>
      </c>
      <c r="C197" s="4">
        <v>2034</v>
      </c>
      <c r="D197" s="4">
        <v>209</v>
      </c>
      <c r="E197">
        <f>250+113</f>
        <v>363</v>
      </c>
      <c r="F197" s="5">
        <f t="shared" si="4"/>
        <v>2606</v>
      </c>
      <c r="H197" s="4"/>
    </row>
    <row r="198" spans="2:9" x14ac:dyDescent="0.2">
      <c r="B198" s="24">
        <v>43466</v>
      </c>
      <c r="C198" s="4">
        <v>2279</v>
      </c>
      <c r="D198" s="4">
        <v>129</v>
      </c>
      <c r="E198">
        <v>190</v>
      </c>
      <c r="F198" s="5">
        <f t="shared" si="4"/>
        <v>2598</v>
      </c>
      <c r="H198" s="4"/>
    </row>
    <row r="199" spans="2:9" x14ac:dyDescent="0.2">
      <c r="B199" s="24">
        <v>43497</v>
      </c>
      <c r="C199" s="4">
        <v>2095</v>
      </c>
      <c r="D199" s="4">
        <v>95</v>
      </c>
      <c r="E199" s="4">
        <v>256</v>
      </c>
      <c r="F199" s="5">
        <f t="shared" si="4"/>
        <v>2446</v>
      </c>
      <c r="H199" s="4"/>
    </row>
    <row r="200" spans="2:9" x14ac:dyDescent="0.2">
      <c r="B200" s="24">
        <v>43525</v>
      </c>
      <c r="C200" s="4">
        <v>2574</v>
      </c>
      <c r="D200" s="4">
        <v>134</v>
      </c>
      <c r="E200">
        <v>273</v>
      </c>
      <c r="F200" s="5">
        <f t="shared" si="4"/>
        <v>2981</v>
      </c>
      <c r="H200" s="4"/>
    </row>
    <row r="201" spans="2:9" x14ac:dyDescent="0.2">
      <c r="B201" s="24">
        <v>43556</v>
      </c>
      <c r="C201" s="4">
        <v>2661</v>
      </c>
      <c r="D201" s="4">
        <v>116</v>
      </c>
      <c r="E201">
        <v>226</v>
      </c>
      <c r="F201" s="5">
        <f t="shared" si="4"/>
        <v>3003</v>
      </c>
      <c r="H201" s="4"/>
    </row>
    <row r="202" spans="2:9" x14ac:dyDescent="0.2">
      <c r="B202" s="24">
        <v>43586</v>
      </c>
      <c r="C202" s="4">
        <v>3195</v>
      </c>
      <c r="D202" s="4">
        <v>212</v>
      </c>
      <c r="E202" s="4">
        <v>348</v>
      </c>
      <c r="F202" s="5">
        <f t="shared" si="4"/>
        <v>3755</v>
      </c>
      <c r="H202" s="4"/>
    </row>
    <row r="203" spans="2:9" x14ac:dyDescent="0.2">
      <c r="B203" s="24">
        <v>43617</v>
      </c>
      <c r="C203" s="4">
        <v>3261</v>
      </c>
      <c r="D203" s="4">
        <v>241</v>
      </c>
      <c r="E203">
        <v>301</v>
      </c>
      <c r="F203" s="5">
        <f t="shared" si="4"/>
        <v>3803</v>
      </c>
      <c r="H203" s="4"/>
      <c r="I203" s="4"/>
    </row>
    <row r="204" spans="2:9" x14ac:dyDescent="0.2">
      <c r="B204" s="24">
        <v>43647</v>
      </c>
      <c r="C204" s="4">
        <v>3717</v>
      </c>
      <c r="D204" s="4">
        <v>285</v>
      </c>
      <c r="E204">
        <f>280+127</f>
        <v>407</v>
      </c>
      <c r="F204" s="5">
        <f t="shared" si="4"/>
        <v>4409</v>
      </c>
    </row>
    <row r="205" spans="2:9" x14ac:dyDescent="0.2">
      <c r="B205" s="24">
        <v>43678</v>
      </c>
      <c r="C205" s="4">
        <v>3912</v>
      </c>
      <c r="D205" s="4">
        <v>252</v>
      </c>
      <c r="E205" s="4">
        <f>232+74</f>
        <v>306</v>
      </c>
      <c r="F205" s="5">
        <f t="shared" si="4"/>
        <v>4470</v>
      </c>
    </row>
    <row r="206" spans="2:9" x14ac:dyDescent="0.2">
      <c r="B206" s="24">
        <v>43709</v>
      </c>
      <c r="C206" s="4">
        <v>2700</v>
      </c>
      <c r="D206" s="4">
        <v>202</v>
      </c>
      <c r="E206" s="4">
        <f>154+85</f>
        <v>239</v>
      </c>
      <c r="F206" s="5">
        <f t="shared" si="4"/>
        <v>3141</v>
      </c>
    </row>
    <row r="207" spans="2:9" x14ac:dyDescent="0.2">
      <c r="B207" s="24">
        <v>43739</v>
      </c>
      <c r="C207" s="4">
        <v>2609</v>
      </c>
      <c r="D207" s="4">
        <v>145</v>
      </c>
      <c r="E207" s="4">
        <f>265+91</f>
        <v>356</v>
      </c>
      <c r="F207" s="5">
        <f t="shared" si="4"/>
        <v>3110</v>
      </c>
    </row>
    <row r="208" spans="2:9" x14ac:dyDescent="0.2">
      <c r="B208" s="24">
        <v>43770</v>
      </c>
      <c r="C208" s="4">
        <v>2331</v>
      </c>
      <c r="D208" s="4">
        <v>166</v>
      </c>
      <c r="E208" s="4">
        <f>153+84</f>
        <v>237</v>
      </c>
      <c r="F208" s="5">
        <f t="shared" si="4"/>
        <v>2734</v>
      </c>
    </row>
    <row r="209" spans="2:6" x14ac:dyDescent="0.2">
      <c r="B209" s="24">
        <v>43800</v>
      </c>
      <c r="C209" s="4">
        <v>1984</v>
      </c>
      <c r="D209" s="4">
        <v>214</v>
      </c>
      <c r="E209" s="4">
        <f>262+96</f>
        <v>358</v>
      </c>
      <c r="F209" s="5">
        <f t="shared" si="4"/>
        <v>2556</v>
      </c>
    </row>
    <row r="210" spans="2:6" x14ac:dyDescent="0.2">
      <c r="B210" s="24">
        <v>43831</v>
      </c>
      <c r="C210" s="4">
        <v>2369</v>
      </c>
      <c r="D210" s="4">
        <v>151</v>
      </c>
      <c r="E210">
        <f>133+74</f>
        <v>207</v>
      </c>
      <c r="F210" s="5">
        <f t="shared" si="4"/>
        <v>2727</v>
      </c>
    </row>
    <row r="211" spans="2:6" x14ac:dyDescent="0.2">
      <c r="B211" s="24">
        <v>43862</v>
      </c>
      <c r="C211" s="4">
        <v>2063</v>
      </c>
      <c r="D211" s="4">
        <v>98</v>
      </c>
      <c r="E211" s="4">
        <f>221+91</f>
        <v>312</v>
      </c>
      <c r="F211" s="5">
        <f t="shared" si="4"/>
        <v>2473</v>
      </c>
    </row>
    <row r="212" spans="2:6" x14ac:dyDescent="0.2">
      <c r="B212" s="24">
        <v>43891</v>
      </c>
      <c r="C212" s="4">
        <v>1490</v>
      </c>
      <c r="D212" s="4">
        <v>52</v>
      </c>
      <c r="E212">
        <f>659+52</f>
        <v>711</v>
      </c>
      <c r="F212" s="5">
        <f t="shared" si="4"/>
        <v>2253</v>
      </c>
    </row>
    <row r="213" spans="2:6" x14ac:dyDescent="0.2">
      <c r="B213" s="24">
        <v>43922</v>
      </c>
      <c r="C213" s="4">
        <v>1506</v>
      </c>
      <c r="D213" s="4">
        <v>69</v>
      </c>
      <c r="E213">
        <f>357+80</f>
        <v>437</v>
      </c>
      <c r="F213" s="5">
        <f t="shared" si="4"/>
        <v>2012</v>
      </c>
    </row>
    <row r="214" spans="2:6" x14ac:dyDescent="0.2">
      <c r="B214" s="24">
        <v>43952</v>
      </c>
      <c r="C214" s="4">
        <v>2147</v>
      </c>
      <c r="D214" s="4">
        <v>100</v>
      </c>
      <c r="E214">
        <f>317+101</f>
        <v>418</v>
      </c>
      <c r="F214" s="5">
        <f t="shared" si="4"/>
        <v>2665</v>
      </c>
    </row>
    <row r="215" spans="2:6" x14ac:dyDescent="0.2">
      <c r="B215" s="24">
        <v>43983</v>
      </c>
      <c r="C215" s="4">
        <v>2661</v>
      </c>
      <c r="D215" s="4">
        <v>127</v>
      </c>
      <c r="E215">
        <f>246+157</f>
        <v>403</v>
      </c>
      <c r="F215" s="5">
        <f t="shared" si="4"/>
        <v>3191</v>
      </c>
    </row>
    <row r="216" spans="2:6" x14ac:dyDescent="0.2">
      <c r="B216" s="24">
        <v>44013</v>
      </c>
      <c r="C216" s="4">
        <v>3388</v>
      </c>
      <c r="D216" s="4">
        <v>223</v>
      </c>
      <c r="E216">
        <f>287+103</f>
        <v>390</v>
      </c>
      <c r="F216" s="5">
        <f t="shared" si="4"/>
        <v>4001</v>
      </c>
    </row>
    <row r="217" spans="2:6" x14ac:dyDescent="0.2">
      <c r="B217" s="24">
        <v>44044</v>
      </c>
      <c r="C217" s="4">
        <v>3026</v>
      </c>
      <c r="D217" s="4">
        <v>193</v>
      </c>
      <c r="E217">
        <f>308+91</f>
        <v>399</v>
      </c>
      <c r="F217" s="5">
        <f t="shared" si="4"/>
        <v>3618</v>
      </c>
    </row>
    <row r="218" spans="2:6" x14ac:dyDescent="0.2">
      <c r="B218" s="24">
        <v>44075</v>
      </c>
      <c r="C218" s="4">
        <v>2574</v>
      </c>
      <c r="D218" s="4">
        <v>205</v>
      </c>
      <c r="E218">
        <f>168+88</f>
        <v>256</v>
      </c>
      <c r="F218" s="5">
        <f t="shared" si="4"/>
        <v>3035</v>
      </c>
    </row>
    <row r="219" spans="2:6" x14ac:dyDescent="0.2">
      <c r="B219" s="24">
        <v>44105</v>
      </c>
      <c r="C219" s="4">
        <v>2427</v>
      </c>
      <c r="D219" s="4">
        <v>114</v>
      </c>
      <c r="E219">
        <f>276+95</f>
        <v>371</v>
      </c>
      <c r="F219" s="5">
        <f t="shared" si="4"/>
        <v>2912</v>
      </c>
    </row>
    <row r="220" spans="2:6" x14ac:dyDescent="0.2">
      <c r="B220" s="24">
        <v>44136</v>
      </c>
      <c r="C220" s="4">
        <v>2241</v>
      </c>
      <c r="D220" s="4">
        <v>162</v>
      </c>
      <c r="E220">
        <f>147+76</f>
        <v>223</v>
      </c>
      <c r="F220" s="5">
        <f t="shared" si="4"/>
        <v>2626</v>
      </c>
    </row>
    <row r="221" spans="2:6" x14ac:dyDescent="0.2">
      <c r="B221" s="24">
        <v>44166</v>
      </c>
      <c r="C221" s="4">
        <v>2163</v>
      </c>
      <c r="D221" s="4">
        <v>257</v>
      </c>
      <c r="E221">
        <f>303+130</f>
        <v>433</v>
      </c>
      <c r="F221" s="5">
        <f t="shared" si="4"/>
        <v>2853</v>
      </c>
    </row>
    <row r="222" spans="2:6" x14ac:dyDescent="0.2">
      <c r="B222" s="24">
        <v>44197</v>
      </c>
      <c r="C222" s="4">
        <v>1730</v>
      </c>
      <c r="D222" s="4">
        <v>136</v>
      </c>
      <c r="E222">
        <f>114+79</f>
        <v>193</v>
      </c>
      <c r="F222" s="5">
        <f t="shared" si="4"/>
        <v>2059</v>
      </c>
    </row>
    <row r="223" spans="2:6" x14ac:dyDescent="0.2">
      <c r="B223" s="24">
        <v>44228</v>
      </c>
      <c r="C223" s="4">
        <v>1775</v>
      </c>
      <c r="D223" s="4">
        <v>48</v>
      </c>
      <c r="E223">
        <f>508+104</f>
        <v>612</v>
      </c>
      <c r="F223" s="5">
        <f t="shared" si="4"/>
        <v>2435</v>
      </c>
    </row>
    <row r="224" spans="2:6" x14ac:dyDescent="0.2">
      <c r="B224" s="24">
        <v>44256</v>
      </c>
      <c r="C224" s="4">
        <v>2118</v>
      </c>
      <c r="D224" s="4">
        <v>119</v>
      </c>
      <c r="E224">
        <f>767+89</f>
        <v>856</v>
      </c>
      <c r="F224" s="5">
        <f t="shared" si="4"/>
        <v>3093</v>
      </c>
    </row>
    <row r="225" spans="2:6" x14ac:dyDescent="0.2">
      <c r="B225" s="24">
        <v>44287</v>
      </c>
      <c r="C225" s="4">
        <v>2082</v>
      </c>
      <c r="D225" s="4">
        <v>76</v>
      </c>
      <c r="E225">
        <f>404+104</f>
        <v>508</v>
      </c>
      <c r="F225" s="5">
        <f t="shared" si="4"/>
        <v>2666</v>
      </c>
    </row>
    <row r="226" spans="2:6" x14ac:dyDescent="0.2">
      <c r="B226" s="24">
        <v>44317</v>
      </c>
      <c r="C226" s="4">
        <v>2214</v>
      </c>
      <c r="D226" s="4">
        <v>101</v>
      </c>
      <c r="E226" s="4">
        <f>472+122</f>
        <v>594</v>
      </c>
      <c r="F226" s="5">
        <f t="shared" si="4"/>
        <v>2909</v>
      </c>
    </row>
    <row r="227" spans="2:6" x14ac:dyDescent="0.2">
      <c r="B227" s="24">
        <v>44348</v>
      </c>
      <c r="C227" s="4">
        <v>2665</v>
      </c>
      <c r="D227" s="4">
        <v>143</v>
      </c>
      <c r="E227" s="4">
        <f>478+168</f>
        <v>646</v>
      </c>
      <c r="F227" s="5">
        <f t="shared" si="4"/>
        <v>3454</v>
      </c>
    </row>
    <row r="228" spans="2:6" x14ac:dyDescent="0.2">
      <c r="B228" s="24">
        <v>44378</v>
      </c>
      <c r="C228" s="4">
        <v>3089</v>
      </c>
      <c r="D228" s="4">
        <v>266</v>
      </c>
      <c r="E228">
        <f>418+164</f>
        <v>582</v>
      </c>
      <c r="F228" s="5">
        <f t="shared" si="4"/>
        <v>3937</v>
      </c>
    </row>
    <row r="229" spans="2:6" x14ac:dyDescent="0.2">
      <c r="B229" s="24">
        <v>44409</v>
      </c>
      <c r="C229" s="4">
        <v>3207</v>
      </c>
      <c r="D229" s="4">
        <v>240</v>
      </c>
      <c r="E229">
        <f>311+92</f>
        <v>403</v>
      </c>
      <c r="F229" s="5">
        <f t="shared" si="4"/>
        <v>3850</v>
      </c>
    </row>
    <row r="230" spans="2:6" x14ac:dyDescent="0.2">
      <c r="B230" s="24">
        <v>44440</v>
      </c>
      <c r="C230" s="4">
        <v>2604</v>
      </c>
      <c r="D230" s="4">
        <v>198</v>
      </c>
      <c r="E230">
        <f>179+81</f>
        <v>260</v>
      </c>
      <c r="F230" s="5">
        <f t="shared" si="4"/>
        <v>3062</v>
      </c>
    </row>
    <row r="231" spans="2:6" x14ac:dyDescent="0.2">
      <c r="B231" s="24">
        <v>44470</v>
      </c>
      <c r="C231" s="4">
        <v>2612</v>
      </c>
      <c r="D231" s="4">
        <v>185</v>
      </c>
      <c r="E231" s="4">
        <f>239+88</f>
        <v>327</v>
      </c>
      <c r="F231" s="5">
        <f t="shared" si="4"/>
        <v>3124</v>
      </c>
    </row>
    <row r="232" spans="2:6" x14ac:dyDescent="0.2">
      <c r="B232" s="24">
        <v>44501</v>
      </c>
      <c r="C232" s="4">
        <v>2447</v>
      </c>
      <c r="D232" s="4">
        <v>173</v>
      </c>
      <c r="E232">
        <f>209+97</f>
        <v>306</v>
      </c>
      <c r="F232" s="5">
        <f t="shared" si="4"/>
        <v>2926</v>
      </c>
    </row>
    <row r="233" spans="2:6" x14ac:dyDescent="0.2">
      <c r="B233" s="24">
        <v>44531</v>
      </c>
      <c r="C233" s="4">
        <v>2042</v>
      </c>
      <c r="D233" s="4">
        <v>297</v>
      </c>
      <c r="E233">
        <f>391+154</f>
        <v>545</v>
      </c>
      <c r="F233" s="5">
        <f t="shared" si="4"/>
        <v>2884</v>
      </c>
    </row>
    <row r="234" spans="2:6" x14ac:dyDescent="0.2">
      <c r="B234" s="24">
        <v>44562</v>
      </c>
      <c r="C234" s="4">
        <v>1749</v>
      </c>
      <c r="D234" s="4">
        <v>174</v>
      </c>
      <c r="E234">
        <f>170+90</f>
        <v>260</v>
      </c>
      <c r="F234" s="5">
        <f t="shared" si="4"/>
        <v>2183</v>
      </c>
    </row>
    <row r="235" spans="2:6" x14ac:dyDescent="0.2">
      <c r="B235" s="24">
        <v>44593</v>
      </c>
      <c r="C235" s="4">
        <v>1782</v>
      </c>
      <c r="D235" s="4">
        <v>192</v>
      </c>
      <c r="E235" s="4">
        <f>473+54</f>
        <v>527</v>
      </c>
      <c r="F235" s="5">
        <f t="shared" si="4"/>
        <v>2501</v>
      </c>
    </row>
    <row r="236" spans="2:6" x14ac:dyDescent="0.2">
      <c r="B236" s="24">
        <v>44621</v>
      </c>
      <c r="C236" s="4">
        <v>1708</v>
      </c>
      <c r="D236" s="4">
        <v>166</v>
      </c>
      <c r="E236">
        <f>403+90</f>
        <v>493</v>
      </c>
      <c r="F236" s="5">
        <f t="shared" si="4"/>
        <v>2367</v>
      </c>
    </row>
    <row r="237" spans="2:6" x14ac:dyDescent="0.2">
      <c r="B237" s="24">
        <v>44652</v>
      </c>
      <c r="C237" s="4">
        <v>2253</v>
      </c>
      <c r="D237" s="4">
        <v>226</v>
      </c>
      <c r="E237">
        <f>485+109</f>
        <v>594</v>
      </c>
      <c r="F237" s="5">
        <f t="shared" si="4"/>
        <v>3073</v>
      </c>
    </row>
    <row r="238" spans="2:6" x14ac:dyDescent="0.2">
      <c r="B238" s="24">
        <v>44682</v>
      </c>
      <c r="C238" s="4">
        <v>2339</v>
      </c>
      <c r="D238" s="4">
        <v>220</v>
      </c>
      <c r="E238">
        <f>384+109</f>
        <v>493</v>
      </c>
      <c r="F238" s="5">
        <f t="shared" si="4"/>
        <v>3052</v>
      </c>
    </row>
    <row r="239" spans="2:6" x14ac:dyDescent="0.2">
      <c r="B239" s="24">
        <v>44713</v>
      </c>
      <c r="C239" s="4">
        <v>2717</v>
      </c>
      <c r="D239" s="4">
        <v>231</v>
      </c>
      <c r="E239">
        <f>349+119</f>
        <v>468</v>
      </c>
      <c r="F239" s="5">
        <f t="shared" si="4"/>
        <v>3416</v>
      </c>
    </row>
    <row r="240" spans="2:6" x14ac:dyDescent="0.2">
      <c r="B240" s="24">
        <v>44743</v>
      </c>
      <c r="C240" s="4">
        <v>3001</v>
      </c>
      <c r="D240" s="4">
        <v>263</v>
      </c>
      <c r="E240">
        <f>385+91</f>
        <v>476</v>
      </c>
      <c r="F240" s="5">
        <f t="shared" si="4"/>
        <v>3740</v>
      </c>
    </row>
    <row r="241" spans="2:6" x14ac:dyDescent="0.2">
      <c r="B241" s="24">
        <v>44774</v>
      </c>
      <c r="C241" s="4">
        <v>3041</v>
      </c>
      <c r="D241" s="4">
        <v>279</v>
      </c>
      <c r="E241">
        <f>145+104</f>
        <v>249</v>
      </c>
      <c r="F241" s="5">
        <f t="shared" si="4"/>
        <v>3569</v>
      </c>
    </row>
    <row r="242" spans="2:6" x14ac:dyDescent="0.2">
      <c r="B242" s="24">
        <v>44805</v>
      </c>
      <c r="C242" s="4">
        <v>2295</v>
      </c>
      <c r="D242" s="4">
        <v>212</v>
      </c>
      <c r="E242">
        <f>201+94</f>
        <v>295</v>
      </c>
      <c r="F242" s="5">
        <f t="shared" si="4"/>
        <v>2802</v>
      </c>
    </row>
    <row r="243" spans="2:6" x14ac:dyDescent="0.2">
      <c r="B243" s="24">
        <v>44835</v>
      </c>
      <c r="C243" s="4">
        <v>2422</v>
      </c>
      <c r="D243" s="4">
        <v>242</v>
      </c>
      <c r="E243">
        <f>111+107</f>
        <v>218</v>
      </c>
      <c r="F243" s="5">
        <f t="shared" si="4"/>
        <v>2882</v>
      </c>
    </row>
    <row r="244" spans="2:6" x14ac:dyDescent="0.2">
      <c r="B244" s="24">
        <v>44866</v>
      </c>
      <c r="C244" s="4">
        <v>2383</v>
      </c>
      <c r="D244" s="4">
        <v>233</v>
      </c>
      <c r="E244">
        <f>205+100</f>
        <v>305</v>
      </c>
      <c r="F244" s="5">
        <f t="shared" si="4"/>
        <v>2921</v>
      </c>
    </row>
    <row r="245" spans="2:6" x14ac:dyDescent="0.2">
      <c r="B245" s="24">
        <v>44896</v>
      </c>
      <c r="C245" s="4">
        <v>2218</v>
      </c>
      <c r="D245" s="4">
        <v>330</v>
      </c>
      <c r="E245">
        <f>468+158</f>
        <v>626</v>
      </c>
      <c r="F245" s="5">
        <f t="shared" si="4"/>
        <v>3174</v>
      </c>
    </row>
    <row r="246" spans="2:6" x14ac:dyDescent="0.2">
      <c r="B246" s="24">
        <v>44927</v>
      </c>
      <c r="C246" s="4">
        <v>1747</v>
      </c>
      <c r="D246" s="4">
        <v>180</v>
      </c>
      <c r="E246">
        <f>170+95</f>
        <v>265</v>
      </c>
      <c r="F246" s="5">
        <f t="shared" si="4"/>
        <v>2192</v>
      </c>
    </row>
    <row r="247" spans="2:6" x14ac:dyDescent="0.2">
      <c r="B247" s="24">
        <v>44958</v>
      </c>
      <c r="C247" s="4">
        <v>1546</v>
      </c>
      <c r="D247" s="4">
        <v>169</v>
      </c>
      <c r="E247">
        <f>277+78</f>
        <v>355</v>
      </c>
      <c r="F247" s="5">
        <f t="shared" si="4"/>
        <v>2070</v>
      </c>
    </row>
    <row r="248" spans="2:6" x14ac:dyDescent="0.2">
      <c r="B248" s="24">
        <v>44986</v>
      </c>
      <c r="C248" s="4">
        <v>2358</v>
      </c>
      <c r="D248" s="4">
        <v>236</v>
      </c>
      <c r="E248">
        <f>288+99</f>
        <v>387</v>
      </c>
      <c r="F248" s="5">
        <f t="shared" si="4"/>
        <v>2981</v>
      </c>
    </row>
    <row r="249" spans="2:6" x14ac:dyDescent="0.2">
      <c r="B249" s="24">
        <v>45017</v>
      </c>
      <c r="C249" s="4">
        <v>2014</v>
      </c>
      <c r="D249" s="4">
        <v>211</v>
      </c>
      <c r="E249">
        <f>541+119</f>
        <v>660</v>
      </c>
      <c r="F249" s="5">
        <f t="shared" si="4"/>
        <v>2885</v>
      </c>
    </row>
    <row r="250" spans="2:6" x14ac:dyDescent="0.2">
      <c r="B250" s="24">
        <v>45047</v>
      </c>
      <c r="C250" s="4">
        <v>2387</v>
      </c>
      <c r="D250" s="4">
        <v>235</v>
      </c>
      <c r="E250">
        <f>432+110</f>
        <v>542</v>
      </c>
      <c r="F250" s="5">
        <f t="shared" si="4"/>
        <v>3164</v>
      </c>
    </row>
    <row r="251" spans="2:6" x14ac:dyDescent="0.2">
      <c r="B251" s="24">
        <v>45078</v>
      </c>
      <c r="C251" s="4">
        <v>2521</v>
      </c>
      <c r="D251" s="4">
        <v>251</v>
      </c>
      <c r="E251">
        <f>256+113</f>
        <v>369</v>
      </c>
      <c r="F251" s="5">
        <f t="shared" si="4"/>
        <v>3141</v>
      </c>
    </row>
    <row r="252" spans="2:6" x14ac:dyDescent="0.2">
      <c r="B252" s="24">
        <v>45108</v>
      </c>
      <c r="C252" s="4">
        <v>2826</v>
      </c>
      <c r="D252" s="4">
        <v>261</v>
      </c>
      <c r="E252">
        <f>239+120</f>
        <v>359</v>
      </c>
      <c r="F252" s="5">
        <f t="shared" si="4"/>
        <v>3446</v>
      </c>
    </row>
    <row r="253" spans="2:6" x14ac:dyDescent="0.2">
      <c r="B253" s="24">
        <v>45139</v>
      </c>
      <c r="C253" s="4">
        <v>2952</v>
      </c>
      <c r="D253" s="4">
        <v>278</v>
      </c>
      <c r="E253">
        <f>245+131</f>
        <v>376</v>
      </c>
      <c r="F253" s="5">
        <f t="shared" si="4"/>
        <v>3606</v>
      </c>
    </row>
    <row r="254" spans="2:6" x14ac:dyDescent="0.2">
      <c r="B254" s="24">
        <v>45170</v>
      </c>
      <c r="C254" s="4">
        <v>2310</v>
      </c>
      <c r="D254" s="4">
        <v>223</v>
      </c>
      <c r="E254">
        <f>232+113</f>
        <v>345</v>
      </c>
      <c r="F254" s="5">
        <f t="shared" si="4"/>
        <v>2878</v>
      </c>
    </row>
    <row r="255" spans="2:6" x14ac:dyDescent="0.2">
      <c r="B255" s="24">
        <v>45200</v>
      </c>
      <c r="C255" s="4">
        <v>2016</v>
      </c>
      <c r="D255" s="4">
        <v>210</v>
      </c>
      <c r="E255">
        <f>100+104</f>
        <v>204</v>
      </c>
      <c r="F255" s="5">
        <f t="shared" si="4"/>
        <v>2430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U26"/>
  <sheetViews>
    <sheetView workbookViewId="0">
      <pane xSplit="2" ySplit="6" topLeftCell="J8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4.7109375" customWidth="1"/>
  </cols>
  <sheetData>
    <row r="1" spans="1:21" ht="38.25" x14ac:dyDescent="0.2">
      <c r="A1" s="8" t="s">
        <v>27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2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6</v>
      </c>
      <c r="D7" s="4">
        <v>3</v>
      </c>
      <c r="E7" s="4">
        <v>1</v>
      </c>
      <c r="F7" s="4">
        <v>14</v>
      </c>
      <c r="G7" s="4">
        <v>0</v>
      </c>
      <c r="H7" s="4">
        <v>0</v>
      </c>
      <c r="I7" s="4">
        <v>0</v>
      </c>
      <c r="J7" s="4">
        <v>30</v>
      </c>
      <c r="K7" s="4">
        <v>243</v>
      </c>
      <c r="L7" s="4">
        <v>11</v>
      </c>
      <c r="M7" s="4">
        <v>3</v>
      </c>
      <c r="N7" s="4">
        <v>22</v>
      </c>
      <c r="O7" s="4">
        <v>0</v>
      </c>
      <c r="P7" s="4">
        <v>18</v>
      </c>
      <c r="Q7" s="4">
        <f>SUM(C7:P7)</f>
        <v>351</v>
      </c>
      <c r="R7" s="10">
        <v>3</v>
      </c>
      <c r="S7" s="10">
        <v>6</v>
      </c>
      <c r="T7" s="4">
        <v>510</v>
      </c>
      <c r="U7" s="4">
        <v>2652</v>
      </c>
    </row>
    <row r="8" spans="1:21" x14ac:dyDescent="0.2">
      <c r="B8" s="1">
        <v>2001</v>
      </c>
      <c r="C8" s="4">
        <v>5</v>
      </c>
      <c r="D8" s="4">
        <v>3</v>
      </c>
      <c r="E8" s="4">
        <v>1</v>
      </c>
      <c r="F8" s="4">
        <v>14</v>
      </c>
      <c r="G8" s="4">
        <v>1</v>
      </c>
      <c r="H8" s="4">
        <v>0</v>
      </c>
      <c r="I8" s="4">
        <v>0</v>
      </c>
      <c r="J8" s="4">
        <v>23</v>
      </c>
      <c r="K8" s="4">
        <v>239</v>
      </c>
      <c r="L8" s="4">
        <v>17</v>
      </c>
      <c r="M8" s="4">
        <v>3</v>
      </c>
      <c r="N8" s="4">
        <v>28</v>
      </c>
      <c r="O8" s="4">
        <v>0</v>
      </c>
      <c r="P8" s="4">
        <v>18</v>
      </c>
      <c r="Q8" s="4">
        <f t="shared" ref="Q8:Q24" si="0">SUM(C8:P8)</f>
        <v>352</v>
      </c>
      <c r="R8" s="10">
        <v>3</v>
      </c>
      <c r="S8" s="10">
        <v>7</v>
      </c>
      <c r="T8" s="4">
        <v>506</v>
      </c>
      <c r="U8" s="4">
        <v>2636</v>
      </c>
    </row>
    <row r="9" spans="1:21" x14ac:dyDescent="0.2">
      <c r="B9" s="1">
        <v>2002</v>
      </c>
      <c r="C9" s="4">
        <v>7</v>
      </c>
      <c r="D9" s="4">
        <v>4</v>
      </c>
      <c r="E9" s="4">
        <v>2</v>
      </c>
      <c r="F9" s="4">
        <v>16</v>
      </c>
      <c r="G9" s="4">
        <v>3</v>
      </c>
      <c r="H9" s="4">
        <v>0</v>
      </c>
      <c r="I9" s="4">
        <v>0</v>
      </c>
      <c r="J9" s="4">
        <v>27</v>
      </c>
      <c r="K9" s="4">
        <v>275</v>
      </c>
      <c r="L9" s="4">
        <v>17</v>
      </c>
      <c r="M9" s="4">
        <v>3</v>
      </c>
      <c r="N9" s="4">
        <v>26</v>
      </c>
      <c r="O9" s="4">
        <v>0</v>
      </c>
      <c r="P9" s="4">
        <v>18</v>
      </c>
      <c r="Q9" s="4">
        <f t="shared" si="0"/>
        <v>398</v>
      </c>
      <c r="R9" s="10">
        <v>3</v>
      </c>
      <c r="S9" s="10">
        <v>9</v>
      </c>
      <c r="T9" s="4">
        <v>573</v>
      </c>
      <c r="U9" s="4">
        <v>2612</v>
      </c>
    </row>
    <row r="10" spans="1:21" x14ac:dyDescent="0.2">
      <c r="B10" s="1">
        <v>2003</v>
      </c>
      <c r="C10" s="4">
        <v>10</v>
      </c>
      <c r="D10" s="4">
        <v>6</v>
      </c>
      <c r="E10" s="4">
        <v>2</v>
      </c>
      <c r="F10" s="4">
        <v>18</v>
      </c>
      <c r="G10" s="4">
        <v>3</v>
      </c>
      <c r="H10" s="4">
        <v>1</v>
      </c>
      <c r="I10" s="4">
        <v>0</v>
      </c>
      <c r="J10" s="4">
        <v>34</v>
      </c>
      <c r="K10" s="4">
        <v>312</v>
      </c>
      <c r="L10" s="4">
        <v>17</v>
      </c>
      <c r="M10" s="4">
        <v>5</v>
      </c>
      <c r="N10" s="4">
        <v>34</v>
      </c>
      <c r="O10" s="4">
        <v>0</v>
      </c>
      <c r="P10" s="4">
        <v>21</v>
      </c>
      <c r="Q10" s="4">
        <f t="shared" si="0"/>
        <v>463</v>
      </c>
      <c r="R10" s="10">
        <v>3</v>
      </c>
      <c r="S10" s="10">
        <v>12</v>
      </c>
      <c r="T10" s="4">
        <v>660</v>
      </c>
      <c r="U10" s="4">
        <v>3212</v>
      </c>
    </row>
    <row r="11" spans="1:21" x14ac:dyDescent="0.2">
      <c r="B11" s="1">
        <v>2004</v>
      </c>
      <c r="C11" s="4">
        <v>14</v>
      </c>
      <c r="D11" s="4">
        <v>6</v>
      </c>
      <c r="E11" s="4">
        <v>3</v>
      </c>
      <c r="F11" s="4">
        <v>19</v>
      </c>
      <c r="G11" s="4">
        <v>3</v>
      </c>
      <c r="H11" s="4">
        <v>1</v>
      </c>
      <c r="I11" s="4">
        <v>0</v>
      </c>
      <c r="J11" s="4">
        <v>37</v>
      </c>
      <c r="K11" s="4">
        <v>335</v>
      </c>
      <c r="L11" s="4">
        <v>19</v>
      </c>
      <c r="M11" s="4">
        <v>7</v>
      </c>
      <c r="N11" s="4">
        <v>32</v>
      </c>
      <c r="O11" s="4">
        <v>0</v>
      </c>
      <c r="P11" s="4">
        <v>20</v>
      </c>
      <c r="Q11" s="4">
        <f t="shared" si="0"/>
        <v>496</v>
      </c>
      <c r="R11" s="10">
        <v>3</v>
      </c>
      <c r="S11" s="10">
        <v>11</v>
      </c>
      <c r="T11" s="4">
        <v>700</v>
      </c>
      <c r="U11" s="4">
        <v>3376</v>
      </c>
    </row>
    <row r="12" spans="1:21" x14ac:dyDescent="0.2">
      <c r="B12" s="1">
        <v>2005</v>
      </c>
      <c r="C12" s="4">
        <v>14</v>
      </c>
      <c r="D12" s="4">
        <v>7</v>
      </c>
      <c r="E12" s="4">
        <v>3</v>
      </c>
      <c r="F12" s="4">
        <v>21</v>
      </c>
      <c r="G12" s="4">
        <v>3</v>
      </c>
      <c r="H12" s="4">
        <v>1</v>
      </c>
      <c r="I12" s="4">
        <v>0</v>
      </c>
      <c r="J12" s="4">
        <v>41</v>
      </c>
      <c r="K12" s="4">
        <v>379</v>
      </c>
      <c r="L12" s="4">
        <v>22</v>
      </c>
      <c r="M12" s="4">
        <v>6</v>
      </c>
      <c r="N12" s="4">
        <v>37</v>
      </c>
      <c r="O12" s="4">
        <v>0</v>
      </c>
      <c r="P12" s="4">
        <v>30</v>
      </c>
      <c r="Q12" s="4">
        <f t="shared" si="0"/>
        <v>564</v>
      </c>
      <c r="R12" s="10">
        <v>4</v>
      </c>
      <c r="S12" s="10">
        <v>12</v>
      </c>
      <c r="T12" s="4">
        <v>783</v>
      </c>
      <c r="U12" s="4">
        <v>3893</v>
      </c>
    </row>
    <row r="13" spans="1:21" x14ac:dyDescent="0.2">
      <c r="B13" s="1">
        <v>2006</v>
      </c>
      <c r="C13" s="4">
        <v>13</v>
      </c>
      <c r="D13" s="4">
        <v>5</v>
      </c>
      <c r="E13" s="4">
        <v>4</v>
      </c>
      <c r="F13" s="4">
        <v>25</v>
      </c>
      <c r="G13" s="4">
        <v>3</v>
      </c>
      <c r="H13" s="4">
        <v>1</v>
      </c>
      <c r="I13" s="4">
        <v>0</v>
      </c>
      <c r="J13" s="4">
        <v>48</v>
      </c>
      <c r="K13" s="4">
        <v>397</v>
      </c>
      <c r="L13" s="4">
        <v>26</v>
      </c>
      <c r="M13" s="4">
        <v>5</v>
      </c>
      <c r="N13" s="4">
        <v>39</v>
      </c>
      <c r="O13" s="4">
        <v>0</v>
      </c>
      <c r="P13" s="4">
        <v>30</v>
      </c>
      <c r="Q13" s="4">
        <f t="shared" si="0"/>
        <v>596</v>
      </c>
      <c r="R13" s="10">
        <v>5</v>
      </c>
      <c r="S13" s="10">
        <v>13</v>
      </c>
      <c r="T13" s="4">
        <v>829</v>
      </c>
      <c r="U13" s="4">
        <v>4104</v>
      </c>
    </row>
    <row r="14" spans="1:21" x14ac:dyDescent="0.2">
      <c r="B14" s="1">
        <v>2007</v>
      </c>
      <c r="C14" s="4">
        <v>14</v>
      </c>
      <c r="D14" s="4">
        <v>7</v>
      </c>
      <c r="E14" s="4">
        <v>4</v>
      </c>
      <c r="F14" s="4">
        <v>26</v>
      </c>
      <c r="G14" s="4">
        <v>3</v>
      </c>
      <c r="H14" s="4">
        <v>1</v>
      </c>
      <c r="I14" s="4">
        <v>0</v>
      </c>
      <c r="J14" s="4">
        <v>40</v>
      </c>
      <c r="K14" s="4">
        <v>417</v>
      </c>
      <c r="L14" s="4">
        <v>30</v>
      </c>
      <c r="M14" s="4">
        <v>5</v>
      </c>
      <c r="N14" s="4">
        <v>40</v>
      </c>
      <c r="O14" s="4">
        <v>0</v>
      </c>
      <c r="P14" s="4">
        <v>30</v>
      </c>
      <c r="Q14" s="4">
        <f t="shared" si="0"/>
        <v>617</v>
      </c>
      <c r="R14" s="10">
        <v>5</v>
      </c>
      <c r="S14" s="10">
        <v>16</v>
      </c>
      <c r="T14" s="4">
        <v>863</v>
      </c>
      <c r="U14" s="4">
        <v>4239</v>
      </c>
    </row>
    <row r="15" spans="1:21" x14ac:dyDescent="0.2">
      <c r="B15" s="1">
        <v>2008</v>
      </c>
      <c r="C15" s="4">
        <v>14</v>
      </c>
      <c r="D15" s="4">
        <v>9</v>
      </c>
      <c r="E15" s="4">
        <v>3</v>
      </c>
      <c r="F15" s="4">
        <v>26</v>
      </c>
      <c r="G15" s="4">
        <v>4</v>
      </c>
      <c r="H15" s="4">
        <v>0</v>
      </c>
      <c r="I15" s="4">
        <v>0</v>
      </c>
      <c r="J15" s="4">
        <v>43</v>
      </c>
      <c r="K15" s="4">
        <v>429</v>
      </c>
      <c r="L15" s="4">
        <v>32</v>
      </c>
      <c r="M15" s="4">
        <v>5</v>
      </c>
      <c r="N15" s="4">
        <v>40</v>
      </c>
      <c r="O15" s="4">
        <v>0</v>
      </c>
      <c r="P15" s="4">
        <v>24</v>
      </c>
      <c r="Q15" s="4">
        <f t="shared" si="0"/>
        <v>629</v>
      </c>
      <c r="R15" s="10">
        <v>5</v>
      </c>
      <c r="S15" s="10">
        <v>17</v>
      </c>
      <c r="T15" s="4">
        <v>857</v>
      </c>
      <c r="U15" s="4">
        <v>4121</v>
      </c>
    </row>
    <row r="16" spans="1:21" x14ac:dyDescent="0.2">
      <c r="B16" s="1">
        <v>2009</v>
      </c>
      <c r="C16" s="4">
        <v>16</v>
      </c>
      <c r="D16" s="4">
        <v>6</v>
      </c>
      <c r="E16" s="4">
        <v>3</v>
      </c>
      <c r="F16" s="4">
        <v>25</v>
      </c>
      <c r="G16" s="4">
        <v>7</v>
      </c>
      <c r="H16" s="4">
        <v>0</v>
      </c>
      <c r="I16" s="4">
        <v>0</v>
      </c>
      <c r="J16" s="4">
        <v>37</v>
      </c>
      <c r="K16" s="4">
        <v>426</v>
      </c>
      <c r="L16" s="4">
        <v>29</v>
      </c>
      <c r="M16" s="4">
        <v>5</v>
      </c>
      <c r="N16" s="4">
        <v>37</v>
      </c>
      <c r="O16" s="4">
        <v>0</v>
      </c>
      <c r="P16" s="4">
        <v>21</v>
      </c>
      <c r="Q16" s="4">
        <f t="shared" si="0"/>
        <v>612</v>
      </c>
      <c r="R16" s="4">
        <v>5</v>
      </c>
      <c r="S16" s="4">
        <v>15</v>
      </c>
      <c r="T16" s="4">
        <v>847</v>
      </c>
      <c r="U16" s="4">
        <v>4034</v>
      </c>
    </row>
    <row r="17" spans="2:21" x14ac:dyDescent="0.2">
      <c r="B17" s="1">
        <v>2010</v>
      </c>
      <c r="C17" s="4">
        <v>19</v>
      </c>
      <c r="D17" s="4">
        <v>5</v>
      </c>
      <c r="E17" s="4">
        <v>2</v>
      </c>
      <c r="F17" s="4">
        <v>24</v>
      </c>
      <c r="G17" s="4">
        <v>7</v>
      </c>
      <c r="H17" s="4">
        <v>0</v>
      </c>
      <c r="I17" s="4">
        <v>0</v>
      </c>
      <c r="J17" s="4">
        <v>39</v>
      </c>
      <c r="K17" s="4">
        <v>438</v>
      </c>
      <c r="L17" s="4">
        <v>32</v>
      </c>
      <c r="M17" s="4">
        <v>4</v>
      </c>
      <c r="N17" s="4">
        <v>38</v>
      </c>
      <c r="O17" s="4">
        <v>0</v>
      </c>
      <c r="P17" s="4">
        <v>27</v>
      </c>
      <c r="Q17" s="4">
        <f t="shared" si="0"/>
        <v>635</v>
      </c>
      <c r="R17" s="4">
        <v>2</v>
      </c>
      <c r="S17" s="4">
        <v>18</v>
      </c>
      <c r="T17" s="4">
        <v>854</v>
      </c>
      <c r="U17" s="4">
        <v>3948</v>
      </c>
    </row>
    <row r="18" spans="2:21" x14ac:dyDescent="0.2">
      <c r="B18" s="1">
        <v>2011</v>
      </c>
      <c r="C18" s="4">
        <v>17</v>
      </c>
      <c r="D18" s="4">
        <v>4</v>
      </c>
      <c r="E18" s="4">
        <v>2</v>
      </c>
      <c r="F18" s="4">
        <v>28</v>
      </c>
      <c r="G18" s="4">
        <v>8</v>
      </c>
      <c r="H18" s="4">
        <v>0</v>
      </c>
      <c r="I18" s="4">
        <v>0</v>
      </c>
      <c r="J18" s="4">
        <v>37</v>
      </c>
      <c r="K18" s="4">
        <v>425</v>
      </c>
      <c r="L18" s="4">
        <v>28</v>
      </c>
      <c r="M18" s="4">
        <v>3</v>
      </c>
      <c r="N18" s="4">
        <v>37</v>
      </c>
      <c r="O18" s="4">
        <v>0</v>
      </c>
      <c r="P18" s="4">
        <v>26</v>
      </c>
      <c r="Q18" s="4">
        <f t="shared" si="0"/>
        <v>615</v>
      </c>
      <c r="R18" s="4">
        <v>2</v>
      </c>
      <c r="S18" s="4">
        <v>18</v>
      </c>
      <c r="T18" s="4">
        <v>831</v>
      </c>
      <c r="U18" s="4">
        <v>3845</v>
      </c>
    </row>
    <row r="19" spans="2:21" x14ac:dyDescent="0.2">
      <c r="B19" s="1">
        <v>2012</v>
      </c>
      <c r="C19" s="4">
        <v>14</v>
      </c>
      <c r="D19" s="4">
        <v>5</v>
      </c>
      <c r="E19" s="4">
        <v>2</v>
      </c>
      <c r="F19" s="4">
        <v>26</v>
      </c>
      <c r="G19" s="4">
        <v>6</v>
      </c>
      <c r="H19" s="4">
        <v>0</v>
      </c>
      <c r="I19" s="4">
        <v>0</v>
      </c>
      <c r="J19" s="4">
        <v>37</v>
      </c>
      <c r="K19" s="4">
        <v>414</v>
      </c>
      <c r="L19" s="4">
        <v>28</v>
      </c>
      <c r="M19" s="4">
        <v>3</v>
      </c>
      <c r="N19" s="4">
        <v>31</v>
      </c>
      <c r="O19" s="4">
        <v>0</v>
      </c>
      <c r="P19" s="4">
        <v>25</v>
      </c>
      <c r="Q19" s="4">
        <f t="shared" si="0"/>
        <v>591</v>
      </c>
      <c r="R19" s="4">
        <v>1</v>
      </c>
      <c r="S19" s="4">
        <v>13</v>
      </c>
      <c r="T19" s="4">
        <v>797</v>
      </c>
      <c r="U19" s="4">
        <v>3626</v>
      </c>
    </row>
    <row r="20" spans="2:21" x14ac:dyDescent="0.2">
      <c r="B20" s="1">
        <v>2013</v>
      </c>
      <c r="C20">
        <v>24</v>
      </c>
      <c r="D20">
        <v>5</v>
      </c>
      <c r="E20">
        <v>2</v>
      </c>
      <c r="F20">
        <v>35</v>
      </c>
      <c r="G20">
        <v>14</v>
      </c>
      <c r="H20">
        <v>0</v>
      </c>
      <c r="I20">
        <v>0</v>
      </c>
      <c r="J20">
        <v>42</v>
      </c>
      <c r="K20">
        <v>405</v>
      </c>
      <c r="L20">
        <v>37</v>
      </c>
      <c r="M20">
        <v>3</v>
      </c>
      <c r="N20">
        <v>51</v>
      </c>
      <c r="O20">
        <v>0</v>
      </c>
      <c r="P20">
        <v>30</v>
      </c>
      <c r="Q20" s="4">
        <f t="shared" si="0"/>
        <v>648</v>
      </c>
      <c r="R20">
        <v>4</v>
      </c>
      <c r="S20">
        <v>14</v>
      </c>
      <c r="T20">
        <v>897</v>
      </c>
      <c r="U20" s="4">
        <v>3833</v>
      </c>
    </row>
    <row r="21" spans="2:21" x14ac:dyDescent="0.2">
      <c r="B21" s="1">
        <v>2014</v>
      </c>
      <c r="C21">
        <v>26</v>
      </c>
      <c r="D21">
        <v>7</v>
      </c>
      <c r="E21">
        <v>3</v>
      </c>
      <c r="F21">
        <v>35</v>
      </c>
      <c r="G21">
        <v>20</v>
      </c>
      <c r="H21">
        <v>0</v>
      </c>
      <c r="I21">
        <v>0</v>
      </c>
      <c r="J21">
        <v>39</v>
      </c>
      <c r="K21">
        <v>456</v>
      </c>
      <c r="L21">
        <v>47</v>
      </c>
      <c r="M21">
        <v>4</v>
      </c>
      <c r="N21">
        <v>55</v>
      </c>
      <c r="O21">
        <v>0</v>
      </c>
      <c r="P21">
        <v>30</v>
      </c>
      <c r="Q21" s="4">
        <f t="shared" si="0"/>
        <v>722</v>
      </c>
      <c r="R21">
        <v>3</v>
      </c>
      <c r="S21">
        <v>16</v>
      </c>
      <c r="T21">
        <v>989</v>
      </c>
      <c r="U21" s="4">
        <v>4077</v>
      </c>
    </row>
    <row r="22" spans="2:21" x14ac:dyDescent="0.2">
      <c r="B22" s="1">
        <v>2015</v>
      </c>
      <c r="C22">
        <v>27</v>
      </c>
      <c r="D22">
        <v>7</v>
      </c>
      <c r="E22">
        <v>2</v>
      </c>
      <c r="F22">
        <v>43</v>
      </c>
      <c r="G22">
        <v>16</v>
      </c>
      <c r="H22">
        <v>0</v>
      </c>
      <c r="I22">
        <v>1</v>
      </c>
      <c r="J22">
        <v>43</v>
      </c>
      <c r="K22">
        <v>504</v>
      </c>
      <c r="L22">
        <v>49</v>
      </c>
      <c r="M22">
        <v>4</v>
      </c>
      <c r="N22">
        <v>58</v>
      </c>
      <c r="O22">
        <v>0</v>
      </c>
      <c r="P22">
        <v>48</v>
      </c>
      <c r="Q22" s="4">
        <f t="shared" si="0"/>
        <v>802</v>
      </c>
      <c r="R22">
        <v>3</v>
      </c>
      <c r="S22">
        <v>17</v>
      </c>
      <c r="T22" s="4">
        <v>1100</v>
      </c>
      <c r="U22" s="4">
        <v>4473</v>
      </c>
    </row>
    <row r="23" spans="2:21" x14ac:dyDescent="0.2">
      <c r="B23" s="1">
        <v>2016</v>
      </c>
      <c r="C23">
        <v>25</v>
      </c>
      <c r="D23">
        <v>13</v>
      </c>
      <c r="E23">
        <v>1</v>
      </c>
      <c r="F23">
        <v>41</v>
      </c>
      <c r="G23">
        <v>15</v>
      </c>
      <c r="H23">
        <v>0</v>
      </c>
      <c r="I23">
        <v>2</v>
      </c>
      <c r="J23">
        <v>51</v>
      </c>
      <c r="K23">
        <v>520</v>
      </c>
      <c r="L23">
        <v>50</v>
      </c>
      <c r="M23">
        <v>3</v>
      </c>
      <c r="N23">
        <v>60</v>
      </c>
      <c r="O23">
        <v>0</v>
      </c>
      <c r="P23">
        <v>54</v>
      </c>
      <c r="Q23" s="4">
        <f t="shared" si="0"/>
        <v>835</v>
      </c>
      <c r="R23">
        <v>4</v>
      </c>
      <c r="S23">
        <v>22</v>
      </c>
      <c r="T23" s="4">
        <v>1155</v>
      </c>
      <c r="U23" s="4">
        <v>4594</v>
      </c>
    </row>
    <row r="24" spans="2:21" x14ac:dyDescent="0.2">
      <c r="B24" s="34">
        <v>2017</v>
      </c>
      <c r="C24">
        <v>32</v>
      </c>
      <c r="D24">
        <v>16</v>
      </c>
      <c r="E24">
        <v>1</v>
      </c>
      <c r="F24">
        <v>44</v>
      </c>
      <c r="G24">
        <v>16</v>
      </c>
      <c r="H24">
        <v>0</v>
      </c>
      <c r="I24">
        <v>0</v>
      </c>
      <c r="J24">
        <v>51</v>
      </c>
      <c r="K24" s="4">
        <v>519</v>
      </c>
      <c r="L24" s="4">
        <v>50</v>
      </c>
      <c r="M24" s="4">
        <v>2</v>
      </c>
      <c r="N24" s="4">
        <v>67</v>
      </c>
      <c r="O24" s="4">
        <v>0</v>
      </c>
      <c r="P24" s="4">
        <v>63</v>
      </c>
      <c r="Q24" s="4">
        <f t="shared" si="0"/>
        <v>861</v>
      </c>
      <c r="R24" s="4">
        <v>4</v>
      </c>
      <c r="S24" s="4">
        <v>19</v>
      </c>
      <c r="T24" s="4">
        <v>1174</v>
      </c>
      <c r="U24" s="4">
        <v>4685</v>
      </c>
    </row>
    <row r="25" spans="2:21" x14ac:dyDescent="0.2">
      <c r="B25" s="34">
        <v>2018</v>
      </c>
      <c r="C25">
        <v>35</v>
      </c>
      <c r="D25">
        <v>14</v>
      </c>
      <c r="E25">
        <v>1</v>
      </c>
      <c r="F25">
        <v>56</v>
      </c>
      <c r="G25">
        <v>11</v>
      </c>
      <c r="H25">
        <v>0</v>
      </c>
      <c r="I25">
        <v>0</v>
      </c>
      <c r="J25">
        <v>53</v>
      </c>
      <c r="K25" s="4">
        <v>561</v>
      </c>
      <c r="L25" s="4">
        <v>52</v>
      </c>
      <c r="M25" s="4">
        <v>2</v>
      </c>
      <c r="N25" s="4">
        <v>76</v>
      </c>
      <c r="O25" s="4">
        <v>0</v>
      </c>
      <c r="P25" s="4">
        <v>62</v>
      </c>
      <c r="Q25" s="4">
        <v>923</v>
      </c>
      <c r="R25" s="4">
        <v>5</v>
      </c>
      <c r="S25" s="4">
        <v>15</v>
      </c>
      <c r="T25" s="4">
        <v>1246</v>
      </c>
      <c r="U25" s="4">
        <v>4952</v>
      </c>
    </row>
    <row r="26" spans="2:21" x14ac:dyDescent="0.2">
      <c r="B26" s="34">
        <v>2019</v>
      </c>
      <c r="C26">
        <v>34</v>
      </c>
      <c r="D26">
        <v>16</v>
      </c>
      <c r="E26">
        <v>1</v>
      </c>
      <c r="F26">
        <v>58</v>
      </c>
      <c r="G26">
        <v>13</v>
      </c>
      <c r="H26">
        <v>0</v>
      </c>
      <c r="I26">
        <v>0</v>
      </c>
      <c r="J26">
        <v>47</v>
      </c>
      <c r="K26" s="4">
        <v>538</v>
      </c>
      <c r="L26" s="4">
        <v>44</v>
      </c>
      <c r="M26" s="4">
        <v>2</v>
      </c>
      <c r="N26" s="4">
        <v>88</v>
      </c>
      <c r="O26" s="4">
        <v>0</v>
      </c>
      <c r="P26" s="4">
        <v>59</v>
      </c>
      <c r="Q26" s="4">
        <v>900</v>
      </c>
      <c r="R26" s="4">
        <v>7</v>
      </c>
      <c r="S26" s="4">
        <v>17</v>
      </c>
      <c r="T26" s="4">
        <v>1229</v>
      </c>
      <c r="U26" s="4">
        <v>4896</v>
      </c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26"/>
  <sheetViews>
    <sheetView workbookViewId="0">
      <pane xSplit="2" ySplit="6" topLeftCell="J20" activePane="bottomRight" state="frozen"/>
      <selection pane="topRight" activeCell="B1" sqref="B1"/>
      <selection pane="bottomLeft" activeCell="A6" sqref="A6"/>
      <selection pane="bottomRight" activeCell="U29" sqref="U29"/>
    </sheetView>
  </sheetViews>
  <sheetFormatPr baseColWidth="10" defaultColWidth="11.42578125" defaultRowHeight="12.75" x14ac:dyDescent="0.2"/>
  <cols>
    <col min="1" max="1" width="24.28515625" customWidth="1"/>
  </cols>
  <sheetData>
    <row r="1" spans="1:21" ht="38.25" x14ac:dyDescent="0.2">
      <c r="A1" s="8" t="s">
        <v>28</v>
      </c>
      <c r="B1" s="1"/>
    </row>
    <row r="2" spans="1:21" x14ac:dyDescent="0.2">
      <c r="A2" s="6" t="s">
        <v>1</v>
      </c>
      <c r="B2" s="1"/>
    </row>
    <row r="3" spans="1:21" ht="38.25" x14ac:dyDescent="0.2">
      <c r="A3" s="7" t="s">
        <v>2</v>
      </c>
      <c r="B3" s="1"/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24</v>
      </c>
      <c r="D7" s="4">
        <v>10</v>
      </c>
      <c r="E7" s="4">
        <v>1</v>
      </c>
      <c r="F7" s="4">
        <v>31</v>
      </c>
      <c r="G7" s="4">
        <v>5</v>
      </c>
      <c r="H7" s="4">
        <v>6</v>
      </c>
      <c r="I7" s="4">
        <v>2</v>
      </c>
      <c r="J7" s="4">
        <v>117</v>
      </c>
      <c r="K7" s="4">
        <v>699</v>
      </c>
      <c r="L7" s="4">
        <v>33</v>
      </c>
      <c r="M7" s="4">
        <v>4</v>
      </c>
      <c r="N7" s="4">
        <v>56</v>
      </c>
      <c r="O7" s="4">
        <v>0</v>
      </c>
      <c r="P7" s="4">
        <v>47</v>
      </c>
      <c r="Q7" s="4">
        <f>SUM(C7:P7)</f>
        <v>1035</v>
      </c>
      <c r="R7" s="10">
        <v>6</v>
      </c>
      <c r="S7" s="10">
        <v>15</v>
      </c>
      <c r="T7" s="4">
        <v>1727</v>
      </c>
      <c r="U7" s="4">
        <v>9175</v>
      </c>
    </row>
    <row r="8" spans="1:21" x14ac:dyDescent="0.2">
      <c r="B8" s="1">
        <v>2001</v>
      </c>
      <c r="C8" s="4">
        <v>29</v>
      </c>
      <c r="D8" s="4">
        <v>12</v>
      </c>
      <c r="E8" s="4">
        <v>1</v>
      </c>
      <c r="F8" s="4">
        <v>38</v>
      </c>
      <c r="G8" s="4">
        <v>5</v>
      </c>
      <c r="H8" s="4">
        <v>6</v>
      </c>
      <c r="I8" s="4">
        <v>2</v>
      </c>
      <c r="J8" s="4">
        <v>123</v>
      </c>
      <c r="K8" s="4">
        <v>694</v>
      </c>
      <c r="L8" s="4">
        <v>37</v>
      </c>
      <c r="M8" s="4">
        <v>4</v>
      </c>
      <c r="N8" s="4">
        <v>56</v>
      </c>
      <c r="O8" s="4">
        <v>0</v>
      </c>
      <c r="P8" s="4">
        <v>49</v>
      </c>
      <c r="Q8" s="4">
        <f t="shared" ref="Q8:Q19" si="0">SUM(C8:P8)</f>
        <v>1056</v>
      </c>
      <c r="R8" s="10">
        <v>6</v>
      </c>
      <c r="S8" s="10">
        <v>18</v>
      </c>
      <c r="T8" s="4">
        <v>1765</v>
      </c>
      <c r="U8" s="4">
        <v>9300</v>
      </c>
    </row>
    <row r="9" spans="1:21" x14ac:dyDescent="0.2">
      <c r="B9" s="1">
        <v>2002</v>
      </c>
      <c r="C9" s="4">
        <v>35</v>
      </c>
      <c r="D9" s="4">
        <v>13</v>
      </c>
      <c r="E9" s="4">
        <v>2</v>
      </c>
      <c r="F9" s="4">
        <v>44</v>
      </c>
      <c r="G9" s="4">
        <v>7</v>
      </c>
      <c r="H9" s="4">
        <v>6</v>
      </c>
      <c r="I9" s="4">
        <v>3</v>
      </c>
      <c r="J9" s="4">
        <v>129</v>
      </c>
      <c r="K9" s="4">
        <v>742</v>
      </c>
      <c r="L9" s="4">
        <v>37</v>
      </c>
      <c r="M9" s="4">
        <v>7</v>
      </c>
      <c r="N9" s="4">
        <v>59</v>
      </c>
      <c r="O9" s="4">
        <v>0</v>
      </c>
      <c r="P9" s="4">
        <v>51</v>
      </c>
      <c r="Q9" s="4">
        <f t="shared" si="0"/>
        <v>1135</v>
      </c>
      <c r="R9" s="10">
        <v>6</v>
      </c>
      <c r="S9" s="10">
        <v>18</v>
      </c>
      <c r="T9" s="4">
        <v>1905</v>
      </c>
      <c r="U9" s="4">
        <v>9146</v>
      </c>
    </row>
    <row r="10" spans="1:21" x14ac:dyDescent="0.2">
      <c r="B10" s="1">
        <v>2003</v>
      </c>
      <c r="C10" s="4">
        <v>39</v>
      </c>
      <c r="D10" s="4">
        <v>15</v>
      </c>
      <c r="E10" s="4">
        <v>2</v>
      </c>
      <c r="F10" s="4">
        <v>51</v>
      </c>
      <c r="G10" s="4">
        <v>6</v>
      </c>
      <c r="H10" s="4">
        <v>6</v>
      </c>
      <c r="I10" s="4">
        <v>3</v>
      </c>
      <c r="J10" s="4">
        <v>128</v>
      </c>
      <c r="K10" s="4">
        <v>808</v>
      </c>
      <c r="L10" s="4">
        <v>36</v>
      </c>
      <c r="M10" s="4">
        <v>7</v>
      </c>
      <c r="N10" s="4">
        <v>77</v>
      </c>
      <c r="O10" s="4">
        <v>0</v>
      </c>
      <c r="P10" s="4">
        <v>55</v>
      </c>
      <c r="Q10" s="4">
        <f t="shared" si="0"/>
        <v>1233</v>
      </c>
      <c r="R10" s="10">
        <v>8</v>
      </c>
      <c r="S10" s="10">
        <v>22</v>
      </c>
      <c r="T10" s="4">
        <v>2109</v>
      </c>
      <c r="U10" s="4">
        <v>11053</v>
      </c>
    </row>
    <row r="11" spans="1:21" x14ac:dyDescent="0.2">
      <c r="B11" s="1">
        <v>2004</v>
      </c>
      <c r="C11" s="4">
        <v>38</v>
      </c>
      <c r="D11" s="4">
        <v>16</v>
      </c>
      <c r="E11" s="4">
        <v>3</v>
      </c>
      <c r="F11" s="4">
        <v>50</v>
      </c>
      <c r="G11" s="4">
        <v>9</v>
      </c>
      <c r="H11" s="4">
        <v>6</v>
      </c>
      <c r="I11" s="4">
        <v>2</v>
      </c>
      <c r="J11" s="4">
        <v>118</v>
      </c>
      <c r="K11" s="4">
        <v>869</v>
      </c>
      <c r="L11" s="4">
        <v>38</v>
      </c>
      <c r="M11" s="4">
        <v>8</v>
      </c>
      <c r="N11" s="4">
        <v>81</v>
      </c>
      <c r="O11" s="4">
        <v>0</v>
      </c>
      <c r="P11" s="4">
        <v>57</v>
      </c>
      <c r="Q11" s="4">
        <f t="shared" si="0"/>
        <v>1295</v>
      </c>
      <c r="R11" s="10">
        <v>7</v>
      </c>
      <c r="S11" s="10">
        <v>27</v>
      </c>
      <c r="T11" s="4">
        <v>2224</v>
      </c>
      <c r="U11" s="4">
        <v>11922</v>
      </c>
    </row>
    <row r="12" spans="1:21" x14ac:dyDescent="0.2">
      <c r="B12" s="1">
        <v>2005</v>
      </c>
      <c r="C12" s="4">
        <v>36</v>
      </c>
      <c r="D12" s="4">
        <v>22</v>
      </c>
      <c r="E12" s="4">
        <v>4</v>
      </c>
      <c r="F12" s="4">
        <v>58</v>
      </c>
      <c r="G12" s="4">
        <v>8</v>
      </c>
      <c r="H12" s="4">
        <v>5</v>
      </c>
      <c r="I12" s="4">
        <v>0</v>
      </c>
      <c r="J12" s="4">
        <v>120</v>
      </c>
      <c r="K12" s="4">
        <v>959</v>
      </c>
      <c r="L12" s="4">
        <v>39</v>
      </c>
      <c r="M12" s="4">
        <v>4</v>
      </c>
      <c r="N12" s="4">
        <v>82</v>
      </c>
      <c r="O12" s="4">
        <v>0</v>
      </c>
      <c r="P12" s="4">
        <v>73</v>
      </c>
      <c r="Q12" s="4">
        <f t="shared" si="0"/>
        <v>1410</v>
      </c>
      <c r="R12" s="10">
        <v>7</v>
      </c>
      <c r="S12" s="10">
        <v>28</v>
      </c>
      <c r="T12" s="4">
        <v>2398</v>
      </c>
      <c r="U12" s="4">
        <v>13297</v>
      </c>
    </row>
    <row r="13" spans="1:21" x14ac:dyDescent="0.2">
      <c r="B13" s="1">
        <v>2006</v>
      </c>
      <c r="C13" s="4">
        <v>32</v>
      </c>
      <c r="D13" s="4">
        <v>20</v>
      </c>
      <c r="E13" s="4">
        <v>4</v>
      </c>
      <c r="F13" s="4">
        <v>73</v>
      </c>
      <c r="G13" s="4">
        <v>8</v>
      </c>
      <c r="H13" s="4">
        <v>4</v>
      </c>
      <c r="I13" s="4">
        <v>0</v>
      </c>
      <c r="J13" s="4">
        <v>129</v>
      </c>
      <c r="K13" s="4">
        <v>1022</v>
      </c>
      <c r="L13" s="4">
        <v>39</v>
      </c>
      <c r="M13" s="4">
        <v>5</v>
      </c>
      <c r="N13" s="4">
        <v>80</v>
      </c>
      <c r="O13" s="4">
        <v>0</v>
      </c>
      <c r="P13" s="4">
        <v>69</v>
      </c>
      <c r="Q13" s="4">
        <f t="shared" si="0"/>
        <v>1485</v>
      </c>
      <c r="R13" s="10">
        <v>6</v>
      </c>
      <c r="S13" s="10">
        <v>32</v>
      </c>
      <c r="T13" s="4">
        <v>2497</v>
      </c>
      <c r="U13" s="4">
        <v>13977</v>
      </c>
    </row>
    <row r="14" spans="1:21" x14ac:dyDescent="0.2">
      <c r="B14" s="1">
        <v>2007</v>
      </c>
      <c r="C14" s="4">
        <v>34</v>
      </c>
      <c r="D14" s="4">
        <v>18</v>
      </c>
      <c r="E14" s="4">
        <v>3</v>
      </c>
      <c r="F14" s="4">
        <v>80</v>
      </c>
      <c r="G14" s="4">
        <v>9</v>
      </c>
      <c r="H14" s="4">
        <v>4</v>
      </c>
      <c r="I14" s="4">
        <v>1</v>
      </c>
      <c r="J14" s="4">
        <v>128</v>
      </c>
      <c r="K14" s="4">
        <v>1083</v>
      </c>
      <c r="L14" s="4">
        <v>45</v>
      </c>
      <c r="M14" s="4">
        <v>7</v>
      </c>
      <c r="N14" s="4">
        <v>76</v>
      </c>
      <c r="O14" s="4">
        <v>0</v>
      </c>
      <c r="P14" s="4">
        <v>67</v>
      </c>
      <c r="Q14" s="4">
        <f t="shared" si="0"/>
        <v>1555</v>
      </c>
      <c r="R14" s="10">
        <v>5</v>
      </c>
      <c r="S14" s="10">
        <v>30</v>
      </c>
      <c r="T14" s="4">
        <v>2574</v>
      </c>
      <c r="U14" s="4">
        <v>14400</v>
      </c>
    </row>
    <row r="15" spans="1:21" x14ac:dyDescent="0.2">
      <c r="B15" s="1">
        <v>2008</v>
      </c>
      <c r="C15" s="4">
        <v>33</v>
      </c>
      <c r="D15" s="4">
        <v>19</v>
      </c>
      <c r="E15" s="4">
        <v>3</v>
      </c>
      <c r="F15" s="4">
        <v>75</v>
      </c>
      <c r="G15" s="4">
        <v>11</v>
      </c>
      <c r="H15" s="4">
        <v>5</v>
      </c>
      <c r="I15" s="4">
        <v>1</v>
      </c>
      <c r="J15" s="4">
        <v>131</v>
      </c>
      <c r="K15" s="4">
        <v>1023</v>
      </c>
      <c r="L15" s="4">
        <v>42</v>
      </c>
      <c r="M15" s="4">
        <v>7</v>
      </c>
      <c r="N15" s="4">
        <v>71</v>
      </c>
      <c r="O15" s="4">
        <v>0</v>
      </c>
      <c r="P15" s="4">
        <v>62</v>
      </c>
      <c r="Q15" s="4">
        <f t="shared" si="0"/>
        <v>1483</v>
      </c>
      <c r="R15" s="10">
        <v>6</v>
      </c>
      <c r="S15" s="10">
        <v>27</v>
      </c>
      <c r="T15" s="4">
        <v>2455</v>
      </c>
      <c r="U15" s="4">
        <v>14128</v>
      </c>
    </row>
    <row r="16" spans="1:21" x14ac:dyDescent="0.2">
      <c r="B16" s="1">
        <v>2009</v>
      </c>
      <c r="C16" s="4">
        <v>33</v>
      </c>
      <c r="D16" s="4">
        <v>20</v>
      </c>
      <c r="E16" s="4">
        <v>3</v>
      </c>
      <c r="F16" s="4">
        <v>72</v>
      </c>
      <c r="G16" s="4">
        <v>10</v>
      </c>
      <c r="H16" s="4">
        <v>5</v>
      </c>
      <c r="I16" s="4">
        <v>1</v>
      </c>
      <c r="J16" s="4">
        <v>128</v>
      </c>
      <c r="K16" s="4">
        <v>979</v>
      </c>
      <c r="L16" s="4">
        <v>42</v>
      </c>
      <c r="M16" s="4">
        <v>5</v>
      </c>
      <c r="N16" s="4">
        <v>68</v>
      </c>
      <c r="O16" s="4">
        <v>0</v>
      </c>
      <c r="P16" s="4">
        <v>61</v>
      </c>
      <c r="Q16" s="4">
        <f t="shared" si="0"/>
        <v>1427</v>
      </c>
      <c r="R16" s="4">
        <v>6</v>
      </c>
      <c r="S16" s="4">
        <v>28</v>
      </c>
      <c r="T16" s="4">
        <v>2372</v>
      </c>
      <c r="U16" s="4">
        <v>13806</v>
      </c>
    </row>
    <row r="17" spans="2:21" x14ac:dyDescent="0.2">
      <c r="B17" s="1">
        <v>2010</v>
      </c>
      <c r="C17" s="4">
        <v>35</v>
      </c>
      <c r="D17" s="4">
        <v>18</v>
      </c>
      <c r="E17" s="4">
        <v>2</v>
      </c>
      <c r="F17" s="4">
        <v>74</v>
      </c>
      <c r="G17" s="4">
        <v>9</v>
      </c>
      <c r="H17" s="4">
        <v>4</v>
      </c>
      <c r="I17" s="4">
        <v>1</v>
      </c>
      <c r="J17" s="4">
        <v>122</v>
      </c>
      <c r="K17" s="4">
        <v>959</v>
      </c>
      <c r="L17" s="4">
        <v>44</v>
      </c>
      <c r="M17" s="4">
        <v>6</v>
      </c>
      <c r="N17" s="4">
        <v>68</v>
      </c>
      <c r="O17" s="4">
        <v>0</v>
      </c>
      <c r="P17" s="4">
        <v>57</v>
      </c>
      <c r="Q17" s="4">
        <f t="shared" si="0"/>
        <v>1399</v>
      </c>
      <c r="R17" s="4">
        <v>6</v>
      </c>
      <c r="S17" s="4">
        <v>27</v>
      </c>
      <c r="T17" s="4">
        <v>2314</v>
      </c>
      <c r="U17" s="4">
        <v>13431</v>
      </c>
    </row>
    <row r="18" spans="2:21" x14ac:dyDescent="0.2">
      <c r="B18" s="1">
        <v>2011</v>
      </c>
      <c r="C18" s="4">
        <v>36</v>
      </c>
      <c r="D18" s="4">
        <v>16</v>
      </c>
      <c r="E18" s="4">
        <v>3</v>
      </c>
      <c r="F18" s="4">
        <v>66</v>
      </c>
      <c r="G18" s="4">
        <v>10</v>
      </c>
      <c r="H18" s="4">
        <v>4</v>
      </c>
      <c r="I18" s="4">
        <v>1</v>
      </c>
      <c r="J18" s="4">
        <v>117</v>
      </c>
      <c r="K18" s="4">
        <v>932</v>
      </c>
      <c r="L18" s="4">
        <v>38</v>
      </c>
      <c r="M18" s="4">
        <v>4</v>
      </c>
      <c r="N18" s="4">
        <v>67</v>
      </c>
      <c r="O18" s="4">
        <v>0</v>
      </c>
      <c r="P18" s="4">
        <v>60</v>
      </c>
      <c r="Q18" s="4">
        <f t="shared" si="0"/>
        <v>1354</v>
      </c>
      <c r="R18" s="4">
        <v>7</v>
      </c>
      <c r="S18" s="4">
        <v>24</v>
      </c>
      <c r="T18" s="4">
        <v>2259</v>
      </c>
      <c r="U18" s="4">
        <v>12801</v>
      </c>
    </row>
    <row r="19" spans="2:21" x14ac:dyDescent="0.2">
      <c r="B19" s="1">
        <v>2012</v>
      </c>
      <c r="C19" s="4">
        <v>33</v>
      </c>
      <c r="D19" s="4">
        <v>18</v>
      </c>
      <c r="E19" s="4">
        <v>3</v>
      </c>
      <c r="F19" s="4">
        <v>71</v>
      </c>
      <c r="G19" s="4">
        <v>10</v>
      </c>
      <c r="H19" s="4">
        <v>3</v>
      </c>
      <c r="I19" s="4">
        <v>1</v>
      </c>
      <c r="J19" s="4">
        <v>109</v>
      </c>
      <c r="K19" s="4">
        <v>905</v>
      </c>
      <c r="L19" s="4">
        <v>36</v>
      </c>
      <c r="M19" s="4">
        <v>4</v>
      </c>
      <c r="N19" s="4">
        <v>49</v>
      </c>
      <c r="O19" s="4">
        <v>0</v>
      </c>
      <c r="P19" s="4">
        <v>57</v>
      </c>
      <c r="Q19" s="4">
        <f t="shared" si="0"/>
        <v>1299</v>
      </c>
      <c r="R19" s="4">
        <v>7</v>
      </c>
      <c r="S19" s="4">
        <v>22</v>
      </c>
      <c r="T19" s="4">
        <v>2197</v>
      </c>
      <c r="U19" s="4">
        <v>11735</v>
      </c>
    </row>
    <row r="20" spans="2:21" x14ac:dyDescent="0.2">
      <c r="B20" s="1">
        <v>2013</v>
      </c>
      <c r="C20">
        <v>50</v>
      </c>
      <c r="D20">
        <v>14</v>
      </c>
      <c r="E20">
        <v>1</v>
      </c>
      <c r="F20">
        <v>89</v>
      </c>
      <c r="G20">
        <v>9</v>
      </c>
      <c r="H20">
        <v>4</v>
      </c>
      <c r="I20">
        <v>1</v>
      </c>
      <c r="J20">
        <v>123</v>
      </c>
      <c r="K20">
        <v>859</v>
      </c>
      <c r="L20">
        <v>51</v>
      </c>
      <c r="M20">
        <v>5</v>
      </c>
      <c r="N20">
        <v>77</v>
      </c>
      <c r="O20">
        <v>0</v>
      </c>
      <c r="P20">
        <v>68</v>
      </c>
      <c r="Q20" s="4">
        <v>1351</v>
      </c>
      <c r="R20">
        <v>5</v>
      </c>
      <c r="S20">
        <v>22</v>
      </c>
      <c r="T20" s="4">
        <v>2250</v>
      </c>
      <c r="U20" s="4">
        <v>11522</v>
      </c>
    </row>
    <row r="21" spans="2:21" x14ac:dyDescent="0.2">
      <c r="B21" s="1">
        <v>2014</v>
      </c>
      <c r="C21" s="4">
        <v>58</v>
      </c>
      <c r="D21" s="4">
        <v>19</v>
      </c>
      <c r="E21" s="4">
        <v>1</v>
      </c>
      <c r="F21" s="4">
        <v>95</v>
      </c>
      <c r="G21" s="4">
        <v>9</v>
      </c>
      <c r="H21" s="4">
        <v>3</v>
      </c>
      <c r="I21" s="4">
        <v>3</v>
      </c>
      <c r="J21" s="4">
        <v>116</v>
      </c>
      <c r="K21" s="4">
        <v>899</v>
      </c>
      <c r="L21" s="4">
        <v>56</v>
      </c>
      <c r="M21" s="4">
        <v>6</v>
      </c>
      <c r="N21" s="4">
        <v>82</v>
      </c>
      <c r="O21" s="4">
        <v>0</v>
      </c>
      <c r="P21" s="4">
        <v>68</v>
      </c>
      <c r="Q21" s="4">
        <v>1415</v>
      </c>
      <c r="R21" s="4">
        <v>8</v>
      </c>
      <c r="S21" s="4">
        <v>25</v>
      </c>
      <c r="T21" s="4">
        <v>2382</v>
      </c>
      <c r="U21" s="4">
        <v>11658</v>
      </c>
    </row>
    <row r="22" spans="2:21" x14ac:dyDescent="0.2">
      <c r="B22" s="1">
        <v>2015</v>
      </c>
      <c r="C22" s="4">
        <v>63</v>
      </c>
      <c r="D22" s="4">
        <v>22</v>
      </c>
      <c r="E22" s="4">
        <v>1</v>
      </c>
      <c r="F22" s="4">
        <v>97</v>
      </c>
      <c r="G22" s="4">
        <v>10</v>
      </c>
      <c r="H22" s="4">
        <v>5</v>
      </c>
      <c r="I22" s="4">
        <v>2</v>
      </c>
      <c r="J22" s="4">
        <v>122</v>
      </c>
      <c r="K22" s="4">
        <v>934</v>
      </c>
      <c r="L22" s="4">
        <v>63</v>
      </c>
      <c r="M22" s="4">
        <v>6</v>
      </c>
      <c r="N22" s="4">
        <v>94</v>
      </c>
      <c r="O22" s="4">
        <v>1</v>
      </c>
      <c r="P22" s="4">
        <v>63</v>
      </c>
      <c r="Q22" s="4">
        <v>1483</v>
      </c>
      <c r="R22" s="4">
        <v>7</v>
      </c>
      <c r="S22" s="4">
        <v>23</v>
      </c>
      <c r="T22" s="4">
        <v>2510</v>
      </c>
      <c r="U22" s="4">
        <v>12006</v>
      </c>
    </row>
    <row r="23" spans="2:21" x14ac:dyDescent="0.2">
      <c r="B23" s="1">
        <v>2016</v>
      </c>
      <c r="C23" s="4">
        <v>63</v>
      </c>
      <c r="D23" s="4">
        <v>21</v>
      </c>
      <c r="E23" s="4">
        <v>1</v>
      </c>
      <c r="F23" s="4">
        <v>98</v>
      </c>
      <c r="G23" s="4">
        <v>8</v>
      </c>
      <c r="H23" s="4">
        <v>4</v>
      </c>
      <c r="I23" s="4">
        <v>2</v>
      </c>
      <c r="J23" s="4">
        <v>132</v>
      </c>
      <c r="K23" s="4">
        <v>982</v>
      </c>
      <c r="L23" s="4">
        <v>66</v>
      </c>
      <c r="M23" s="4">
        <v>6</v>
      </c>
      <c r="N23" s="4">
        <v>98</v>
      </c>
      <c r="O23" s="4">
        <v>1</v>
      </c>
      <c r="P23" s="4">
        <v>69</v>
      </c>
      <c r="Q23" s="4">
        <v>1483</v>
      </c>
      <c r="R23" s="4">
        <v>14</v>
      </c>
      <c r="S23" s="4">
        <v>24</v>
      </c>
      <c r="T23" s="4">
        <v>2622</v>
      </c>
      <c r="U23" s="4">
        <v>12301</v>
      </c>
    </row>
    <row r="24" spans="2:21" x14ac:dyDescent="0.2">
      <c r="B24" s="34">
        <v>2017</v>
      </c>
      <c r="C24" s="4">
        <v>65</v>
      </c>
      <c r="D24" s="4">
        <v>24</v>
      </c>
      <c r="E24" s="4">
        <v>2</v>
      </c>
      <c r="F24" s="4">
        <v>103</v>
      </c>
      <c r="G24" s="4">
        <v>10</v>
      </c>
      <c r="H24" s="4">
        <v>4</v>
      </c>
      <c r="I24" s="4">
        <v>1</v>
      </c>
      <c r="J24" s="4">
        <v>132</v>
      </c>
      <c r="K24" s="4">
        <v>986</v>
      </c>
      <c r="L24" s="4">
        <v>69</v>
      </c>
      <c r="M24" s="4">
        <v>7</v>
      </c>
      <c r="N24" s="4">
        <v>97</v>
      </c>
      <c r="O24" s="4">
        <v>1</v>
      </c>
      <c r="P24" s="4">
        <v>76</v>
      </c>
      <c r="Q24" s="4">
        <v>1483</v>
      </c>
      <c r="R24" s="4">
        <v>13</v>
      </c>
      <c r="S24" s="4">
        <v>28</v>
      </c>
      <c r="T24" s="4">
        <v>2698</v>
      </c>
      <c r="U24" s="4">
        <v>12483</v>
      </c>
    </row>
    <row r="25" spans="2:21" x14ac:dyDescent="0.2">
      <c r="B25" s="34">
        <v>2018</v>
      </c>
      <c r="C25" s="4">
        <v>65</v>
      </c>
      <c r="D25" s="4">
        <v>23</v>
      </c>
      <c r="E25" s="4">
        <v>3</v>
      </c>
      <c r="F25" s="4">
        <v>115</v>
      </c>
      <c r="G25" s="4">
        <v>14</v>
      </c>
      <c r="H25" s="4">
        <v>3</v>
      </c>
      <c r="I25" s="4">
        <v>2</v>
      </c>
      <c r="J25" s="4">
        <v>151</v>
      </c>
      <c r="K25" s="4">
        <v>1066</v>
      </c>
      <c r="L25" s="4">
        <v>78</v>
      </c>
      <c r="M25" s="4">
        <v>11</v>
      </c>
      <c r="N25" s="4">
        <v>98</v>
      </c>
      <c r="O25" s="4">
        <v>0</v>
      </c>
      <c r="P25" s="4">
        <v>79</v>
      </c>
      <c r="Q25" s="4">
        <v>1708</v>
      </c>
      <c r="R25" s="4">
        <v>12</v>
      </c>
      <c r="S25" s="4">
        <v>31</v>
      </c>
      <c r="T25" s="4">
        <v>2893</v>
      </c>
      <c r="U25" s="4">
        <v>13024</v>
      </c>
    </row>
    <row r="26" spans="2:21" x14ac:dyDescent="0.2">
      <c r="B26" s="34">
        <v>2019</v>
      </c>
      <c r="C26" s="4">
        <v>64</v>
      </c>
      <c r="D26" s="4">
        <v>21</v>
      </c>
      <c r="E26" s="4">
        <v>3</v>
      </c>
      <c r="F26" s="4">
        <v>123</v>
      </c>
      <c r="G26" s="4">
        <v>13</v>
      </c>
      <c r="H26" s="4">
        <v>2</v>
      </c>
      <c r="I26" s="4">
        <v>4</v>
      </c>
      <c r="J26" s="4">
        <v>142</v>
      </c>
      <c r="K26" s="4">
        <v>1056</v>
      </c>
      <c r="L26" s="4">
        <v>83</v>
      </c>
      <c r="M26" s="4">
        <v>13</v>
      </c>
      <c r="N26" s="4">
        <v>92</v>
      </c>
      <c r="O26" s="4"/>
      <c r="P26" s="4">
        <v>84</v>
      </c>
      <c r="Q26" s="4">
        <v>1700</v>
      </c>
      <c r="R26" s="4">
        <v>11</v>
      </c>
      <c r="S26" s="4">
        <v>31</v>
      </c>
      <c r="T26" s="4">
        <v>2869</v>
      </c>
      <c r="U26" s="4">
        <v>12786</v>
      </c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6" topLeftCell="K19" activePane="bottomRight" state="frozen"/>
      <selection pane="topRight" activeCell="B1" sqref="B1"/>
      <selection pane="bottomLeft" activeCell="A6" sqref="A6"/>
      <selection pane="bottomRight" activeCell="Q28" sqref="Q28"/>
    </sheetView>
  </sheetViews>
  <sheetFormatPr baseColWidth="10" defaultColWidth="11.42578125" defaultRowHeight="12.75" x14ac:dyDescent="0.2"/>
  <cols>
    <col min="1" max="1" width="25.28515625" customWidth="1"/>
  </cols>
  <sheetData>
    <row r="1" spans="1:21" ht="38.25" x14ac:dyDescent="0.2">
      <c r="A1" s="6" t="s">
        <v>29</v>
      </c>
    </row>
    <row r="2" spans="1:21" x14ac:dyDescent="0.2">
      <c r="A2" s="6" t="s">
        <v>1</v>
      </c>
    </row>
    <row r="3" spans="1:21" ht="38.25" x14ac:dyDescent="0.2">
      <c r="A3" s="7" t="s">
        <v>2</v>
      </c>
    </row>
    <row r="6" spans="1:21" x14ac:dyDescent="0.2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s="1" t="s">
        <v>11</v>
      </c>
      <c r="L6" s="3" t="s">
        <v>12</v>
      </c>
      <c r="M6" t="s">
        <v>13</v>
      </c>
      <c r="N6" t="s">
        <v>14</v>
      </c>
      <c r="O6" t="s">
        <v>15</v>
      </c>
      <c r="P6" t="s">
        <v>16</v>
      </c>
      <c r="Q6" s="1" t="s">
        <v>17</v>
      </c>
      <c r="R6" s="3" t="s">
        <v>18</v>
      </c>
      <c r="S6" s="3" t="s">
        <v>19</v>
      </c>
      <c r="T6" s="1" t="s">
        <v>20</v>
      </c>
      <c r="U6" s="1" t="s">
        <v>21</v>
      </c>
    </row>
    <row r="7" spans="1:21" x14ac:dyDescent="0.2">
      <c r="B7" s="1">
        <v>2000</v>
      </c>
      <c r="C7" s="4">
        <v>48</v>
      </c>
      <c r="D7" s="4">
        <v>7</v>
      </c>
      <c r="E7" s="4">
        <v>0</v>
      </c>
      <c r="F7" s="4">
        <v>63</v>
      </c>
      <c r="G7" s="4">
        <v>5</v>
      </c>
      <c r="H7" s="4">
        <v>0</v>
      </c>
      <c r="I7" s="4">
        <v>3</v>
      </c>
      <c r="J7" s="4">
        <v>82</v>
      </c>
      <c r="K7" s="4">
        <v>762</v>
      </c>
      <c r="L7" s="4">
        <v>63</v>
      </c>
      <c r="M7" s="4">
        <v>3</v>
      </c>
      <c r="N7" s="4">
        <v>56</v>
      </c>
      <c r="O7" s="4">
        <v>0</v>
      </c>
      <c r="P7" s="4">
        <v>73</v>
      </c>
      <c r="Q7" s="4">
        <f>SUM(C7:P7)</f>
        <v>1165</v>
      </c>
      <c r="R7" s="10">
        <v>1</v>
      </c>
      <c r="S7" s="10">
        <v>9</v>
      </c>
      <c r="T7" s="4">
        <v>1593</v>
      </c>
      <c r="U7" s="4">
        <v>7294</v>
      </c>
    </row>
    <row r="8" spans="1:21" x14ac:dyDescent="0.2">
      <c r="B8" s="1">
        <v>2001</v>
      </c>
      <c r="C8" s="4">
        <v>51</v>
      </c>
      <c r="D8" s="4">
        <v>8</v>
      </c>
      <c r="E8" s="4">
        <v>0</v>
      </c>
      <c r="F8" s="4">
        <v>81</v>
      </c>
      <c r="G8" s="4">
        <v>4</v>
      </c>
      <c r="H8" s="4">
        <v>0</v>
      </c>
      <c r="I8" s="4">
        <v>3</v>
      </c>
      <c r="J8" s="4">
        <v>96</v>
      </c>
      <c r="K8" s="4">
        <v>727</v>
      </c>
      <c r="L8" s="4">
        <v>84</v>
      </c>
      <c r="M8" s="4">
        <v>1</v>
      </c>
      <c r="N8" s="4">
        <v>61</v>
      </c>
      <c r="O8" s="4">
        <v>0</v>
      </c>
      <c r="P8" s="4">
        <v>89</v>
      </c>
      <c r="Q8" s="4">
        <f>SUM(C8:P8)</f>
        <v>1205</v>
      </c>
      <c r="R8" s="10">
        <v>2</v>
      </c>
      <c r="S8" s="10">
        <v>10</v>
      </c>
      <c r="T8" s="4">
        <v>1684</v>
      </c>
      <c r="U8" s="4">
        <v>7360</v>
      </c>
    </row>
    <row r="9" spans="1:21" x14ac:dyDescent="0.2">
      <c r="B9" s="1">
        <v>2002</v>
      </c>
      <c r="C9" s="4">
        <v>50</v>
      </c>
      <c r="D9" s="4">
        <v>16</v>
      </c>
      <c r="E9" s="4">
        <v>0</v>
      </c>
      <c r="F9" s="4">
        <v>88</v>
      </c>
      <c r="G9" s="4">
        <v>5</v>
      </c>
      <c r="H9" s="4">
        <v>0</v>
      </c>
      <c r="I9" s="4">
        <v>3</v>
      </c>
      <c r="J9" s="4">
        <v>97</v>
      </c>
      <c r="K9" s="4">
        <v>748</v>
      </c>
      <c r="L9" s="4">
        <v>96</v>
      </c>
      <c r="M9" s="4">
        <v>2</v>
      </c>
      <c r="N9" s="4">
        <v>70</v>
      </c>
      <c r="O9" s="4">
        <v>0</v>
      </c>
      <c r="P9" s="4">
        <v>96</v>
      </c>
      <c r="Q9" s="4">
        <f t="shared" ref="Q9:Q24" si="0">SUM(C9:P9)</f>
        <v>1271</v>
      </c>
      <c r="R9" s="10">
        <v>4</v>
      </c>
      <c r="S9" s="10">
        <v>12</v>
      </c>
      <c r="T9" s="4">
        <v>1815</v>
      </c>
      <c r="U9" s="4">
        <v>6959</v>
      </c>
    </row>
    <row r="10" spans="1:21" x14ac:dyDescent="0.2">
      <c r="B10" s="1">
        <v>2003</v>
      </c>
      <c r="C10" s="4">
        <v>58</v>
      </c>
      <c r="D10" s="4">
        <v>14</v>
      </c>
      <c r="E10" s="4">
        <v>3</v>
      </c>
      <c r="F10" s="4">
        <v>96</v>
      </c>
      <c r="G10" s="4">
        <v>5</v>
      </c>
      <c r="H10" s="4">
        <v>0</v>
      </c>
      <c r="I10" s="4">
        <v>4</v>
      </c>
      <c r="J10" s="4">
        <v>111</v>
      </c>
      <c r="K10" s="4">
        <v>845</v>
      </c>
      <c r="L10" s="4">
        <v>112</v>
      </c>
      <c r="M10" s="4">
        <v>1</v>
      </c>
      <c r="N10" s="4">
        <v>84</v>
      </c>
      <c r="O10" s="4">
        <v>0</v>
      </c>
      <c r="P10" s="4">
        <v>112</v>
      </c>
      <c r="Q10" s="4">
        <f t="shared" si="0"/>
        <v>1445</v>
      </c>
      <c r="R10" s="10">
        <v>6</v>
      </c>
      <c r="S10" s="10">
        <v>14</v>
      </c>
      <c r="T10" s="4">
        <v>2141</v>
      </c>
      <c r="U10" s="4">
        <v>8434</v>
      </c>
    </row>
    <row r="11" spans="1:21" x14ac:dyDescent="0.2">
      <c r="B11" s="1">
        <v>2004</v>
      </c>
      <c r="C11" s="4">
        <v>58</v>
      </c>
      <c r="D11" s="4">
        <v>16</v>
      </c>
      <c r="E11" s="4">
        <v>3</v>
      </c>
      <c r="F11" s="4">
        <v>89</v>
      </c>
      <c r="G11" s="4">
        <v>4</v>
      </c>
      <c r="H11" s="4">
        <v>0</v>
      </c>
      <c r="I11" s="4">
        <v>5</v>
      </c>
      <c r="J11" s="4">
        <v>115</v>
      </c>
      <c r="K11" s="4">
        <v>895</v>
      </c>
      <c r="L11" s="4">
        <v>120</v>
      </c>
      <c r="M11" s="4">
        <v>2</v>
      </c>
      <c r="N11" s="4">
        <v>78</v>
      </c>
      <c r="O11" s="4">
        <v>0</v>
      </c>
      <c r="P11" s="4">
        <v>124</v>
      </c>
      <c r="Q11" s="4">
        <f t="shared" si="0"/>
        <v>1509</v>
      </c>
      <c r="R11" s="10">
        <v>5</v>
      </c>
      <c r="S11" s="10">
        <v>13</v>
      </c>
      <c r="T11" s="4">
        <v>2269</v>
      </c>
      <c r="U11" s="4">
        <v>9146</v>
      </c>
    </row>
    <row r="12" spans="1:21" x14ac:dyDescent="0.2">
      <c r="B12" s="1">
        <v>2005</v>
      </c>
      <c r="C12" s="4">
        <v>67</v>
      </c>
      <c r="D12" s="4">
        <v>15</v>
      </c>
      <c r="E12" s="4">
        <v>3</v>
      </c>
      <c r="F12" s="4">
        <v>107</v>
      </c>
      <c r="G12" s="4">
        <v>9</v>
      </c>
      <c r="H12" s="4">
        <v>1</v>
      </c>
      <c r="I12" s="4">
        <v>4</v>
      </c>
      <c r="J12" s="4">
        <v>119</v>
      </c>
      <c r="K12" s="4">
        <v>1072</v>
      </c>
      <c r="L12" s="4">
        <v>122</v>
      </c>
      <c r="M12" s="4">
        <v>2</v>
      </c>
      <c r="N12" s="4">
        <v>80</v>
      </c>
      <c r="O12" s="4">
        <v>0</v>
      </c>
      <c r="P12" s="4">
        <v>138</v>
      </c>
      <c r="Q12" s="4">
        <f t="shared" si="0"/>
        <v>1739</v>
      </c>
      <c r="R12" s="4">
        <v>3</v>
      </c>
      <c r="S12" s="4">
        <v>14</v>
      </c>
      <c r="T12" s="4">
        <v>2567</v>
      </c>
      <c r="U12" s="4">
        <v>10468</v>
      </c>
    </row>
    <row r="13" spans="1:21" x14ac:dyDescent="0.2">
      <c r="B13" s="1">
        <v>2006</v>
      </c>
      <c r="C13" s="4">
        <v>66</v>
      </c>
      <c r="D13" s="4">
        <v>19</v>
      </c>
      <c r="E13" s="4">
        <v>3</v>
      </c>
      <c r="F13" s="4">
        <v>107</v>
      </c>
      <c r="G13" s="4">
        <v>11</v>
      </c>
      <c r="H13" s="4">
        <v>1</v>
      </c>
      <c r="I13" s="4">
        <v>4</v>
      </c>
      <c r="J13" s="4">
        <v>123</v>
      </c>
      <c r="K13" s="4">
        <v>1085</v>
      </c>
      <c r="L13" s="4">
        <v>125</v>
      </c>
      <c r="M13" s="4">
        <v>2</v>
      </c>
      <c r="N13" s="4">
        <v>79</v>
      </c>
      <c r="O13" s="4">
        <v>0</v>
      </c>
      <c r="P13" s="4">
        <v>128</v>
      </c>
      <c r="Q13" s="4">
        <f t="shared" si="0"/>
        <v>1753</v>
      </c>
      <c r="R13" s="4">
        <v>4</v>
      </c>
      <c r="S13" s="4">
        <v>15</v>
      </c>
      <c r="T13" s="4">
        <v>2579</v>
      </c>
      <c r="U13" s="4">
        <v>10171</v>
      </c>
    </row>
    <row r="14" spans="1:21" x14ac:dyDescent="0.2">
      <c r="B14" s="1">
        <v>2007</v>
      </c>
      <c r="C14" s="4">
        <v>66</v>
      </c>
      <c r="D14" s="4">
        <v>26</v>
      </c>
      <c r="E14" s="4">
        <v>4</v>
      </c>
      <c r="F14" s="4">
        <v>108</v>
      </c>
      <c r="G14" s="4">
        <v>11</v>
      </c>
      <c r="H14" s="4">
        <v>1</v>
      </c>
      <c r="I14" s="4">
        <v>4</v>
      </c>
      <c r="J14" s="4">
        <v>112</v>
      </c>
      <c r="K14" s="4">
        <v>1088</v>
      </c>
      <c r="L14" s="4">
        <v>111</v>
      </c>
      <c r="M14" s="4">
        <v>4</v>
      </c>
      <c r="N14" s="4">
        <v>82</v>
      </c>
      <c r="O14" s="4">
        <v>0</v>
      </c>
      <c r="P14" s="4">
        <v>129</v>
      </c>
      <c r="Q14" s="4">
        <f t="shared" si="0"/>
        <v>1746</v>
      </c>
      <c r="R14" s="4">
        <v>6</v>
      </c>
      <c r="S14" s="4">
        <v>14</v>
      </c>
      <c r="T14" s="4">
        <v>2559</v>
      </c>
      <c r="U14" s="4">
        <v>10110</v>
      </c>
    </row>
    <row r="15" spans="1:21" x14ac:dyDescent="0.2">
      <c r="B15" s="1">
        <v>2008</v>
      </c>
      <c r="C15" s="4">
        <v>53</v>
      </c>
      <c r="D15" s="4">
        <v>19</v>
      </c>
      <c r="E15" s="4">
        <v>6</v>
      </c>
      <c r="F15" s="4">
        <v>103</v>
      </c>
      <c r="G15" s="4">
        <v>11</v>
      </c>
      <c r="H15" s="4">
        <v>1</v>
      </c>
      <c r="I15" s="4">
        <v>4</v>
      </c>
      <c r="J15" s="4">
        <v>110</v>
      </c>
      <c r="K15" s="4">
        <v>1061</v>
      </c>
      <c r="L15" s="4">
        <v>105</v>
      </c>
      <c r="M15" s="4">
        <v>2</v>
      </c>
      <c r="N15" s="4">
        <v>77</v>
      </c>
      <c r="O15" s="4">
        <v>0</v>
      </c>
      <c r="P15" s="4">
        <v>123</v>
      </c>
      <c r="Q15" s="4">
        <f t="shared" si="0"/>
        <v>1675</v>
      </c>
      <c r="R15" s="4">
        <v>6</v>
      </c>
      <c r="S15" s="4">
        <v>12</v>
      </c>
      <c r="T15" s="4">
        <v>2446</v>
      </c>
      <c r="U15" s="4">
        <v>9943</v>
      </c>
    </row>
    <row r="16" spans="1:21" x14ac:dyDescent="0.2">
      <c r="B16" s="1">
        <v>2009</v>
      </c>
      <c r="C16" s="4">
        <v>47</v>
      </c>
      <c r="D16" s="4">
        <v>15</v>
      </c>
      <c r="E16" s="4">
        <v>6</v>
      </c>
      <c r="F16" s="4">
        <v>84</v>
      </c>
      <c r="G16" s="4">
        <v>10</v>
      </c>
      <c r="H16" s="4">
        <v>1</v>
      </c>
      <c r="I16" s="4">
        <v>3</v>
      </c>
      <c r="J16" s="4">
        <v>126</v>
      </c>
      <c r="K16" s="4">
        <v>1022</v>
      </c>
      <c r="L16" s="4">
        <v>90</v>
      </c>
      <c r="M16" s="4">
        <v>2</v>
      </c>
      <c r="N16" s="4">
        <v>71</v>
      </c>
      <c r="O16" s="4">
        <v>0</v>
      </c>
      <c r="P16" s="4">
        <v>119</v>
      </c>
      <c r="Q16" s="4">
        <f t="shared" si="0"/>
        <v>1596</v>
      </c>
      <c r="R16" s="4">
        <v>8</v>
      </c>
      <c r="S16" s="4">
        <v>9</v>
      </c>
      <c r="T16" s="4">
        <v>2333</v>
      </c>
      <c r="U16" s="4">
        <v>9675</v>
      </c>
    </row>
    <row r="17" spans="2:21" x14ac:dyDescent="0.2">
      <c r="B17" s="1">
        <v>2010</v>
      </c>
      <c r="C17" s="4">
        <v>53</v>
      </c>
      <c r="D17" s="4">
        <v>14</v>
      </c>
      <c r="E17" s="4">
        <v>6</v>
      </c>
      <c r="F17" s="4">
        <v>84</v>
      </c>
      <c r="G17" s="4">
        <v>11</v>
      </c>
      <c r="H17" s="4">
        <v>1</v>
      </c>
      <c r="I17" s="4">
        <v>2</v>
      </c>
      <c r="J17" s="4">
        <v>132</v>
      </c>
      <c r="K17" s="4">
        <v>1054</v>
      </c>
      <c r="L17" s="4">
        <v>86</v>
      </c>
      <c r="M17" s="4">
        <v>2</v>
      </c>
      <c r="N17" s="4">
        <v>67</v>
      </c>
      <c r="O17" s="4">
        <v>0</v>
      </c>
      <c r="P17" s="4">
        <v>120</v>
      </c>
      <c r="Q17" s="4">
        <f t="shared" si="0"/>
        <v>1632</v>
      </c>
      <c r="R17" s="4">
        <v>6</v>
      </c>
      <c r="S17" s="4">
        <v>13</v>
      </c>
      <c r="T17" s="4">
        <v>2382</v>
      </c>
      <c r="U17" s="4">
        <v>9604</v>
      </c>
    </row>
    <row r="18" spans="2:21" x14ac:dyDescent="0.2">
      <c r="B18" s="1">
        <v>2011</v>
      </c>
      <c r="C18" s="4">
        <v>52</v>
      </c>
      <c r="D18" s="4">
        <v>15</v>
      </c>
      <c r="E18" s="4">
        <v>5</v>
      </c>
      <c r="F18" s="4">
        <v>83</v>
      </c>
      <c r="G18" s="4">
        <v>8</v>
      </c>
      <c r="H18" s="4">
        <v>1</v>
      </c>
      <c r="I18" s="4">
        <v>2</v>
      </c>
      <c r="J18" s="4">
        <v>109</v>
      </c>
      <c r="K18" s="4">
        <v>1051</v>
      </c>
      <c r="L18" s="4">
        <v>83</v>
      </c>
      <c r="M18" s="4">
        <v>4</v>
      </c>
      <c r="N18" s="4">
        <v>69</v>
      </c>
      <c r="O18" s="4">
        <v>0</v>
      </c>
      <c r="P18" s="4">
        <v>97</v>
      </c>
      <c r="Q18" s="4">
        <f t="shared" si="0"/>
        <v>1579</v>
      </c>
      <c r="R18" s="4">
        <v>6</v>
      </c>
      <c r="S18" s="4">
        <v>14</v>
      </c>
      <c r="T18" s="4">
        <v>2280</v>
      </c>
      <c r="U18" s="4">
        <v>9274</v>
      </c>
    </row>
    <row r="19" spans="2:21" x14ac:dyDescent="0.2">
      <c r="B19" s="1">
        <v>2012</v>
      </c>
      <c r="C19" s="4">
        <v>57</v>
      </c>
      <c r="D19" s="4">
        <v>14</v>
      </c>
      <c r="E19" s="4">
        <v>5</v>
      </c>
      <c r="F19" s="4">
        <v>84</v>
      </c>
      <c r="G19" s="4">
        <v>4</v>
      </c>
      <c r="H19" s="4">
        <v>1</v>
      </c>
      <c r="I19" s="4">
        <v>3</v>
      </c>
      <c r="J19" s="4">
        <v>109</v>
      </c>
      <c r="K19" s="4">
        <v>1094</v>
      </c>
      <c r="L19" s="4">
        <v>96</v>
      </c>
      <c r="M19" s="4">
        <v>3</v>
      </c>
      <c r="N19" s="4">
        <v>63</v>
      </c>
      <c r="O19" s="4">
        <v>0</v>
      </c>
      <c r="P19" s="4">
        <v>88</v>
      </c>
      <c r="Q19" s="4">
        <f t="shared" si="0"/>
        <v>1621</v>
      </c>
      <c r="R19" s="4">
        <v>4</v>
      </c>
      <c r="S19" s="4">
        <v>11</v>
      </c>
      <c r="T19" s="4">
        <v>2335</v>
      </c>
      <c r="U19" s="4">
        <v>9285</v>
      </c>
    </row>
    <row r="20" spans="2:21" x14ac:dyDescent="0.2">
      <c r="B20" s="1">
        <v>2013</v>
      </c>
      <c r="C20" s="4">
        <v>110</v>
      </c>
      <c r="D20" s="4">
        <v>24</v>
      </c>
      <c r="E20" s="4">
        <v>4</v>
      </c>
      <c r="F20" s="4">
        <v>142</v>
      </c>
      <c r="G20" s="4">
        <v>22</v>
      </c>
      <c r="H20" s="4">
        <v>0</v>
      </c>
      <c r="I20" s="4">
        <v>3</v>
      </c>
      <c r="J20" s="4">
        <v>141</v>
      </c>
      <c r="K20" s="4">
        <v>988</v>
      </c>
      <c r="L20" s="4">
        <v>120</v>
      </c>
      <c r="M20" s="4">
        <v>4</v>
      </c>
      <c r="N20" s="4">
        <v>124</v>
      </c>
      <c r="O20" s="4">
        <v>0</v>
      </c>
      <c r="P20" s="4">
        <v>114</v>
      </c>
      <c r="Q20" s="4">
        <f t="shared" si="0"/>
        <v>1796</v>
      </c>
      <c r="R20" s="4">
        <v>9</v>
      </c>
      <c r="S20" s="4">
        <v>18</v>
      </c>
      <c r="T20" s="4">
        <v>2645</v>
      </c>
      <c r="U20" s="4">
        <v>10074</v>
      </c>
    </row>
    <row r="21" spans="2:21" x14ac:dyDescent="0.2">
      <c r="B21" s="1">
        <v>2014</v>
      </c>
      <c r="C21">
        <v>120</v>
      </c>
      <c r="D21">
        <v>33</v>
      </c>
      <c r="E21">
        <v>5</v>
      </c>
      <c r="F21">
        <v>140</v>
      </c>
      <c r="G21">
        <v>28</v>
      </c>
      <c r="H21">
        <v>1</v>
      </c>
      <c r="I21">
        <v>2</v>
      </c>
      <c r="J21">
        <v>176</v>
      </c>
      <c r="K21" s="4">
        <v>1075</v>
      </c>
      <c r="L21" s="4">
        <v>173</v>
      </c>
      <c r="M21" s="4">
        <v>5</v>
      </c>
      <c r="N21" s="4">
        <v>129</v>
      </c>
      <c r="O21" s="4">
        <v>0</v>
      </c>
      <c r="P21" s="4">
        <v>125</v>
      </c>
      <c r="Q21" s="4">
        <f t="shared" si="0"/>
        <v>2012</v>
      </c>
      <c r="R21" s="4">
        <v>8</v>
      </c>
      <c r="S21" s="4">
        <v>20</v>
      </c>
      <c r="T21" s="4">
        <v>2999</v>
      </c>
      <c r="U21" s="4">
        <v>10884</v>
      </c>
    </row>
    <row r="22" spans="2:21" x14ac:dyDescent="0.2">
      <c r="B22" s="1">
        <v>2015</v>
      </c>
      <c r="C22">
        <v>117</v>
      </c>
      <c r="D22">
        <v>35</v>
      </c>
      <c r="E22">
        <v>6</v>
      </c>
      <c r="F22">
        <v>170</v>
      </c>
      <c r="G22">
        <v>31</v>
      </c>
      <c r="H22">
        <v>2</v>
      </c>
      <c r="I22">
        <v>1</v>
      </c>
      <c r="J22">
        <v>208</v>
      </c>
      <c r="K22" s="4">
        <v>1177</v>
      </c>
      <c r="L22" s="4">
        <v>225</v>
      </c>
      <c r="M22" s="4">
        <v>5</v>
      </c>
      <c r="N22" s="4">
        <v>125</v>
      </c>
      <c r="O22" s="4">
        <v>1</v>
      </c>
      <c r="P22" s="4">
        <v>138</v>
      </c>
      <c r="Q22" s="4">
        <f t="shared" si="0"/>
        <v>2241</v>
      </c>
      <c r="R22" s="4">
        <v>14</v>
      </c>
      <c r="S22" s="4">
        <v>28</v>
      </c>
      <c r="T22" s="4">
        <v>3344</v>
      </c>
      <c r="U22" s="4">
        <v>11701</v>
      </c>
    </row>
    <row r="23" spans="2:21" x14ac:dyDescent="0.2">
      <c r="B23" s="1">
        <v>2016</v>
      </c>
      <c r="C23">
        <v>114</v>
      </c>
      <c r="D23">
        <v>36</v>
      </c>
      <c r="E23">
        <v>4</v>
      </c>
      <c r="F23">
        <v>197</v>
      </c>
      <c r="G23">
        <v>33</v>
      </c>
      <c r="H23">
        <v>2</v>
      </c>
      <c r="I23">
        <v>2</v>
      </c>
      <c r="J23">
        <v>229</v>
      </c>
      <c r="K23" s="4">
        <v>1182</v>
      </c>
      <c r="L23" s="4">
        <v>238</v>
      </c>
      <c r="M23" s="4">
        <v>6</v>
      </c>
      <c r="N23" s="4">
        <v>121</v>
      </c>
      <c r="O23" s="4">
        <v>1</v>
      </c>
      <c r="P23" s="4">
        <v>171</v>
      </c>
      <c r="Q23" s="4">
        <f t="shared" si="0"/>
        <v>2336</v>
      </c>
      <c r="R23" s="4">
        <v>18</v>
      </c>
      <c r="S23" s="4">
        <v>28</v>
      </c>
      <c r="T23" s="4">
        <v>3555</v>
      </c>
      <c r="U23" s="4">
        <v>12179</v>
      </c>
    </row>
    <row r="24" spans="2:21" x14ac:dyDescent="0.2">
      <c r="B24" s="34">
        <v>2017</v>
      </c>
      <c r="C24">
        <v>118</v>
      </c>
      <c r="D24">
        <v>43</v>
      </c>
      <c r="E24">
        <v>4</v>
      </c>
      <c r="F24">
        <v>225</v>
      </c>
      <c r="G24">
        <v>35</v>
      </c>
      <c r="H24">
        <v>0</v>
      </c>
      <c r="I24">
        <v>2</v>
      </c>
      <c r="J24">
        <v>242</v>
      </c>
      <c r="K24" s="4">
        <v>1181</v>
      </c>
      <c r="L24" s="4">
        <v>256</v>
      </c>
      <c r="M24" s="4">
        <v>9</v>
      </c>
      <c r="N24" s="4">
        <v>127</v>
      </c>
      <c r="O24" s="4">
        <v>0</v>
      </c>
      <c r="P24" s="4">
        <v>182</v>
      </c>
      <c r="Q24" s="4">
        <f t="shared" si="0"/>
        <v>2424</v>
      </c>
      <c r="R24" s="4">
        <v>21</v>
      </c>
      <c r="S24" s="4">
        <v>27</v>
      </c>
      <c r="T24" s="4">
        <v>3679</v>
      </c>
      <c r="U24" s="4">
        <v>12350</v>
      </c>
    </row>
    <row r="25" spans="2:21" x14ac:dyDescent="0.2">
      <c r="B25" s="34">
        <v>2018</v>
      </c>
      <c r="C25">
        <v>130</v>
      </c>
      <c r="D25">
        <v>49</v>
      </c>
      <c r="E25">
        <v>4</v>
      </c>
      <c r="F25">
        <v>219</v>
      </c>
      <c r="G25">
        <v>36</v>
      </c>
      <c r="H25">
        <v>0</v>
      </c>
      <c r="I25">
        <v>2</v>
      </c>
      <c r="J25">
        <v>246</v>
      </c>
      <c r="K25" s="4">
        <v>1212</v>
      </c>
      <c r="L25" s="4">
        <v>279</v>
      </c>
      <c r="M25" s="4">
        <v>11</v>
      </c>
      <c r="N25" s="4">
        <v>142</v>
      </c>
      <c r="O25" s="4">
        <v>0</v>
      </c>
      <c r="P25" s="4">
        <v>186</v>
      </c>
      <c r="Q25" s="4">
        <v>2516</v>
      </c>
      <c r="R25" s="4">
        <v>21</v>
      </c>
      <c r="S25" s="4">
        <v>31</v>
      </c>
      <c r="T25" s="4">
        <v>3847</v>
      </c>
      <c r="U25" s="4">
        <v>12992</v>
      </c>
    </row>
    <row r="26" spans="2:21" x14ac:dyDescent="0.2">
      <c r="B26" s="34">
        <v>2019</v>
      </c>
      <c r="C26">
        <v>113</v>
      </c>
      <c r="D26">
        <v>48</v>
      </c>
      <c r="E26">
        <v>5</v>
      </c>
      <c r="F26">
        <v>249</v>
      </c>
      <c r="G26">
        <v>37</v>
      </c>
      <c r="H26">
        <v>1</v>
      </c>
      <c r="I26">
        <v>4</v>
      </c>
      <c r="J26">
        <v>221</v>
      </c>
      <c r="K26" s="4">
        <v>1166</v>
      </c>
      <c r="L26" s="4">
        <v>267</v>
      </c>
      <c r="M26" s="4">
        <v>8</v>
      </c>
      <c r="N26" s="4">
        <v>148</v>
      </c>
      <c r="O26" s="4"/>
      <c r="P26" s="4">
        <v>191</v>
      </c>
      <c r="Q26" s="4">
        <v>2458</v>
      </c>
      <c r="R26" s="4">
        <v>24</v>
      </c>
      <c r="S26" s="4">
        <v>33</v>
      </c>
      <c r="T26" s="4">
        <v>3712</v>
      </c>
      <c r="U26" s="4">
        <v>12644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63</vt:i4>
      </vt:variant>
    </vt:vector>
  </HeadingPairs>
  <TitlesOfParts>
    <vt:vector size="63" baseType="lpstr">
      <vt:lpstr>Altas IAE Act. Emp. Agr.</vt:lpstr>
      <vt:lpstr>Altas IAE Act. Emp. Industria</vt:lpstr>
      <vt:lpstr>Altas IAE Act. Emp. Constr.</vt:lpstr>
      <vt:lpstr>Altas IAE Act. Emp. Comercio</vt:lpstr>
      <vt:lpstr>Altas IAE Act. Emp. Serv.</vt:lpstr>
      <vt:lpstr>Altas IAE Act. Prof. Agr.</vt:lpstr>
      <vt:lpstr>Altas IAE Act. Prof. Indust</vt:lpstr>
      <vt:lpstr>Altas IAE Act. PRof. Constr.</vt:lpstr>
      <vt:lpstr>Altas IAE Act. Prof. Comercio</vt:lpstr>
      <vt:lpstr>Altas IAE Act. Prof. Serv.</vt:lpstr>
      <vt:lpstr>Altas IAE Agricultura</vt:lpstr>
      <vt:lpstr>Altas IAE Industria</vt:lpstr>
      <vt:lpstr>Altas IAE Construcción</vt:lpstr>
      <vt:lpstr>Altas IAE Comercio y Hostelería</vt:lpstr>
      <vt:lpstr>Altas IAE Servicios</vt:lpstr>
      <vt:lpstr>Total Altas IAE</vt:lpstr>
      <vt:lpstr>Establec. Indust. Extractiva</vt:lpstr>
      <vt:lpstr>Establec. Indust. Manufacturera</vt:lpstr>
      <vt:lpstr>Estab.Energ. Elect., gas y agua</vt:lpstr>
      <vt:lpstr>Establec. Suministro de agua</vt:lpstr>
      <vt:lpstr>Establec. Industria</vt:lpstr>
      <vt:lpstr>Establec. Construcción</vt:lpstr>
      <vt:lpstr>Establec. Comercio</vt:lpstr>
      <vt:lpstr>Establec. Transporte</vt:lpstr>
      <vt:lpstr>Establec. Hostelería</vt:lpstr>
      <vt:lpstr>Est. Información y Comunicación</vt:lpstr>
      <vt:lpstr>Estab.Intermediación Financiera</vt:lpstr>
      <vt:lpstr>Establec. Act. Inmobiliarias</vt:lpstr>
      <vt:lpstr>Estab.Actividades profesionales</vt:lpstr>
      <vt:lpstr>Est.Actividades Administrativas</vt:lpstr>
      <vt:lpstr>Establec. Educación</vt:lpstr>
      <vt:lpstr>Estab. Act. Sanitarias y Veter</vt:lpstr>
      <vt:lpstr>Estab.Actividades Artísticas</vt:lpstr>
      <vt:lpstr>Estab. Otras Act. Sociales</vt:lpstr>
      <vt:lpstr>Estab.Otros Servicios</vt:lpstr>
      <vt:lpstr>Establec. Hogar</vt:lpstr>
      <vt:lpstr>Establec. Serv. Sanitarios, etc</vt:lpstr>
      <vt:lpstr>Establec. Servicios</vt:lpstr>
      <vt:lpstr>% Establec. Servicios</vt:lpstr>
      <vt:lpstr>Nº Establ. TOTALES</vt:lpstr>
      <vt:lpstr>Licencias apertura 2007</vt:lpstr>
      <vt:lpstr>Licencias apertura 2008</vt:lpstr>
      <vt:lpstr>Licencias apertura 2009</vt:lpstr>
      <vt:lpstr>Licencias  apertura 2010</vt:lpstr>
      <vt:lpstr>Licencias apertura 2011</vt:lpstr>
      <vt:lpstr>Licencias apertura 2012</vt:lpstr>
      <vt:lpstr>Licencias apertura 2013</vt:lpstr>
      <vt:lpstr>Licencias apertura 2014</vt:lpstr>
      <vt:lpstr>Licencias apertura 2015</vt:lpstr>
      <vt:lpstr>Licencias apertura 2016</vt:lpstr>
      <vt:lpstr>Licencias apertura 2017</vt:lpstr>
      <vt:lpstr>Licencias apertura 2019</vt:lpstr>
      <vt:lpstr>Licencias apertura 2020</vt:lpstr>
      <vt:lpstr>Licencias apertura 2021</vt:lpstr>
      <vt:lpstr>Licencias apertura 2022</vt:lpstr>
      <vt:lpstr>Lic. Comercio Mayor Alimentario</vt:lpstr>
      <vt:lpstr>Lic. Comercio Mayor No Aliment.</vt:lpstr>
      <vt:lpstr>Lic. Comercio Menor Alimentario</vt:lpstr>
      <vt:lpstr>Lic. Comercio Menor No Aliment.</vt:lpstr>
      <vt:lpstr>Lic. Ind. No Alimentaria</vt:lpstr>
      <vt:lpstr>Lic. Ind. Alimentaria</vt:lpstr>
      <vt:lpstr>Frutas y verduras</vt:lpstr>
      <vt:lpstr>Pescado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</dc:creator>
  <cp:keywords/>
  <dc:description/>
  <cp:lastModifiedBy>felipe</cp:lastModifiedBy>
  <cp:revision/>
  <dcterms:created xsi:type="dcterms:W3CDTF">2008-01-30T08:31:46Z</dcterms:created>
  <dcterms:modified xsi:type="dcterms:W3CDTF">2023-12-14T13:13:42Z</dcterms:modified>
  <cp:category/>
  <cp:contentStatus/>
</cp:coreProperties>
</file>