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actualizacion BASE DATOS MÁLAGA\2020\Segunda (28-12-20)\"/>
    </mc:Choice>
  </mc:AlternateContent>
  <bookViews>
    <workbookView xWindow="0" yWindow="0" windowWidth="19200" windowHeight="10095" tabRatio="751" firstSheet="12" activeTab="16"/>
  </bookViews>
  <sheets>
    <sheet name="Paro Registrado Área Metrop." sheetId="9" r:id="rId1"/>
    <sheet name="sección actividad Málaga" sheetId="4" r:id="rId2"/>
    <sheet name="grupo profesional" sheetId="3" r:id="rId3"/>
    <sheet name="nivel académico" sheetId="6" r:id="rId4"/>
    <sheet name="sexo" sheetId="5" r:id="rId5"/>
    <sheet name="edad" sheetId="7" r:id="rId6"/>
    <sheet name="sectores económicos" sheetId="8" r:id="rId7"/>
    <sheet name="Total Afiliados Trabajadores" sheetId="11" r:id="rId8"/>
    <sheet name="Rég. General Trabajadores" sheetId="12" r:id="rId9"/>
    <sheet name="Rég. Especial Autónomos" sheetId="13" r:id="rId10"/>
    <sheet name="Rég. Especial Hogar" sheetId="14" r:id="rId11"/>
    <sheet name="Rég. Especial Agrario" sheetId="15" r:id="rId12"/>
    <sheet name="Rég. Especial Mar" sheetId="16" r:id="rId13"/>
    <sheet name="Contratos Área Metrop." sheetId="17" r:id="rId14"/>
    <sheet name="tipo contrato" sheetId="18" r:id="rId15"/>
    <sheet name="edad (2)" sheetId="19" r:id="rId16"/>
    <sheet name="indefinidos" sheetId="20" r:id="rId17"/>
    <sheet name="sexo (2)" sheetId="21" r:id="rId18"/>
    <sheet name="grupo profesional (2)" sheetId="22" r:id="rId19"/>
    <sheet name="sección actividad" sheetId="23" r:id="rId20"/>
    <sheet name="nivel académico (2)" sheetId="24" r:id="rId21"/>
    <sheet name="sector económico" sheetId="25" r:id="rId22"/>
    <sheet name="Activos" sheetId="26" r:id="rId23"/>
    <sheet name="Ocupados" sheetId="27" r:id="rId24"/>
    <sheet name="Parados" sheetId="28" r:id="rId25"/>
    <sheet name="educ superior" sheetId="29" r:id="rId26"/>
    <sheet name="Ocupados sector act" sheetId="30" r:id="rId27"/>
    <sheet name="Inactivos total" sheetId="31" r:id="rId28"/>
    <sheet name="tasa actividad" sheetId="32" r:id="rId29"/>
    <sheet name="Tasa paro" sheetId="33" r:id="rId3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7" i="25" l="1"/>
  <c r="E268" i="21"/>
  <c r="Q190" i="20"/>
  <c r="G266" i="25"/>
  <c r="E267" i="21"/>
  <c r="Q189" i="20"/>
  <c r="N263" i="19"/>
  <c r="O263" i="19"/>
  <c r="N264" i="19"/>
  <c r="O264" i="19"/>
  <c r="N265" i="19"/>
  <c r="O265" i="19"/>
  <c r="N266" i="19"/>
  <c r="O266" i="19"/>
  <c r="N267" i="19"/>
  <c r="O267" i="19"/>
  <c r="Q71" i="17" l="1"/>
  <c r="Q72" i="17"/>
  <c r="Q73" i="17"/>
  <c r="H264" i="8" l="1"/>
  <c r="H263" i="8"/>
  <c r="E263" i="5"/>
  <c r="E264" i="5"/>
  <c r="Q264" i="9" l="1"/>
  <c r="Q263" i="9"/>
  <c r="N260" i="7"/>
  <c r="O260" i="7"/>
  <c r="N261" i="7"/>
  <c r="O261" i="7"/>
  <c r="N262" i="7"/>
  <c r="O262" i="7"/>
  <c r="N263" i="7"/>
  <c r="O263" i="7"/>
  <c r="N264" i="7"/>
  <c r="O264" i="7"/>
  <c r="M261" i="3"/>
  <c r="M262" i="3"/>
  <c r="M263" i="3"/>
  <c r="M264" i="3"/>
  <c r="M260" i="3"/>
  <c r="Y267" i="4"/>
  <c r="Y268" i="4"/>
  <c r="Y269" i="4"/>
  <c r="Y270" i="4"/>
  <c r="Y266" i="4"/>
  <c r="K60" i="30"/>
  <c r="L60" i="30"/>
  <c r="M60" i="30"/>
  <c r="K61" i="30"/>
  <c r="L61" i="30"/>
  <c r="M61" i="30"/>
  <c r="K62" i="30"/>
  <c r="L62" i="30"/>
  <c r="M62" i="30"/>
  <c r="Q262" i="9" l="1"/>
  <c r="Q261" i="9"/>
  <c r="Q260" i="9"/>
  <c r="Q188" i="20" l="1"/>
  <c r="E259" i="21"/>
  <c r="E260" i="21"/>
  <c r="E261" i="21"/>
  <c r="E262" i="21"/>
  <c r="E263" i="21"/>
  <c r="E264" i="21"/>
  <c r="E265" i="21"/>
  <c r="E266" i="21"/>
  <c r="G260" i="25"/>
  <c r="G261" i="25"/>
  <c r="G262" i="25"/>
  <c r="G263" i="25"/>
  <c r="G264" i="25"/>
  <c r="G265" i="25"/>
  <c r="G259" i="25"/>
  <c r="Q182" i="20"/>
  <c r="Q183" i="20"/>
  <c r="Q184" i="20"/>
  <c r="Q185" i="20"/>
  <c r="Q186" i="20"/>
  <c r="Q187" i="20"/>
  <c r="N259" i="19"/>
  <c r="O259" i="19"/>
  <c r="N260" i="19"/>
  <c r="O260" i="19"/>
  <c r="N261" i="19"/>
  <c r="O261" i="19"/>
  <c r="N262" i="19"/>
  <c r="O262" i="19"/>
  <c r="Q201" i="16" l="1"/>
  <c r="Q202" i="15"/>
  <c r="Q201" i="14"/>
  <c r="Q201" i="13"/>
  <c r="Q201" i="12"/>
  <c r="Q201" i="11"/>
  <c r="E262" i="5"/>
  <c r="H260" i="8"/>
  <c r="H261" i="8"/>
  <c r="H262" i="8"/>
  <c r="E260" i="5"/>
  <c r="E261" i="5"/>
  <c r="H256" i="8"/>
  <c r="H257" i="8"/>
  <c r="H258" i="8"/>
  <c r="H259" i="8"/>
  <c r="E257" i="5"/>
  <c r="E258" i="5"/>
  <c r="E259" i="5"/>
  <c r="E256" i="5"/>
  <c r="N256" i="7" l="1"/>
  <c r="O256" i="7"/>
  <c r="N257" i="7"/>
  <c r="O257" i="7"/>
  <c r="N258" i="7"/>
  <c r="O258" i="7"/>
  <c r="N259" i="7"/>
  <c r="O259" i="7"/>
  <c r="Q256" i="9"/>
  <c r="Q257" i="9"/>
  <c r="Q258" i="9"/>
  <c r="Q259" i="9"/>
  <c r="N256" i="19" l="1"/>
  <c r="O256" i="19"/>
  <c r="N257" i="19"/>
  <c r="O257" i="19"/>
  <c r="N258" i="19"/>
  <c r="O258" i="19"/>
  <c r="N253" i="7"/>
  <c r="O253" i="7"/>
  <c r="N254" i="7"/>
  <c r="O254" i="7"/>
  <c r="N255" i="7"/>
  <c r="O255" i="7"/>
  <c r="M253" i="3"/>
  <c r="M254" i="3"/>
  <c r="M255" i="3"/>
  <c r="Q181" i="20" l="1"/>
  <c r="Q70" i="17"/>
  <c r="E258" i="21"/>
  <c r="Q180" i="20"/>
  <c r="E257" i="21"/>
  <c r="Q179" i="20"/>
  <c r="H255" i="8"/>
  <c r="Q255" i="9"/>
  <c r="H254" i="8"/>
  <c r="Q254" i="9"/>
  <c r="H253" i="8"/>
  <c r="Q253" i="9"/>
  <c r="K59" i="30" l="1"/>
  <c r="L59" i="30"/>
  <c r="M59" i="30"/>
  <c r="Q195" i="16" l="1"/>
  <c r="Q196" i="15"/>
  <c r="Q195" i="14"/>
  <c r="Q195" i="13"/>
  <c r="Q195" i="12"/>
  <c r="Q195" i="11"/>
  <c r="K57" i="30" l="1"/>
  <c r="L57" i="30"/>
  <c r="M57" i="30"/>
  <c r="K58" i="30"/>
  <c r="L58" i="30"/>
  <c r="M58" i="30"/>
  <c r="E255" i="21" l="1"/>
  <c r="E256" i="21"/>
  <c r="Q177" i="20"/>
  <c r="Q178" i="20"/>
  <c r="Q69" i="17"/>
  <c r="E254" i="21" l="1"/>
  <c r="Q176" i="20"/>
  <c r="N253" i="19"/>
  <c r="O253" i="19"/>
  <c r="N254" i="19"/>
  <c r="O254" i="19"/>
  <c r="N255" i="19"/>
  <c r="O255" i="19"/>
  <c r="Q193" i="16"/>
  <c r="Q194" i="16"/>
  <c r="Q194" i="15"/>
  <c r="Q195" i="15"/>
  <c r="Q193" i="14"/>
  <c r="Q194" i="14"/>
  <c r="Q193" i="11"/>
  <c r="Q194" i="11"/>
  <c r="Q193" i="12"/>
  <c r="Q194" i="12"/>
  <c r="Q193" i="13"/>
  <c r="Q194" i="13"/>
  <c r="Q192" i="16"/>
  <c r="Q192" i="12"/>
  <c r="Q192" i="13"/>
  <c r="Q192" i="14"/>
  <c r="Q193" i="15"/>
  <c r="Q192" i="11"/>
  <c r="H250" i="8"/>
  <c r="H251" i="8"/>
  <c r="H252" i="8"/>
  <c r="M242" i="3"/>
  <c r="M243" i="3"/>
  <c r="M244" i="3"/>
  <c r="M245" i="3"/>
  <c r="M246" i="3"/>
  <c r="M247" i="3"/>
  <c r="M248" i="3"/>
  <c r="M249" i="3"/>
  <c r="M250" i="3"/>
  <c r="M251" i="3"/>
  <c r="M252" i="3"/>
  <c r="M241" i="3"/>
  <c r="N250" i="7"/>
  <c r="O250" i="7"/>
  <c r="N251" i="7"/>
  <c r="O251" i="7"/>
  <c r="N252" i="7"/>
  <c r="O252" i="7"/>
  <c r="Q252" i="9" l="1"/>
  <c r="Q251" i="9"/>
  <c r="Q250" i="9"/>
  <c r="Q249" i="9"/>
  <c r="Q248" i="9"/>
  <c r="Q247" i="9"/>
  <c r="Q246" i="9"/>
  <c r="Q245" i="9"/>
  <c r="Q244" i="9"/>
  <c r="Q243" i="9"/>
  <c r="V175" i="20" l="1"/>
  <c r="U175" i="20"/>
  <c r="V173" i="20"/>
  <c r="U173" i="20"/>
  <c r="V174" i="20"/>
  <c r="U174" i="20"/>
  <c r="V172" i="20"/>
  <c r="U172" i="20"/>
  <c r="U171" i="20"/>
  <c r="V171" i="20"/>
  <c r="Q191" i="16" l="1"/>
  <c r="Q192" i="15"/>
  <c r="Q191" i="14"/>
  <c r="Q191" i="13"/>
  <c r="Q191" i="12"/>
  <c r="Q191" i="11"/>
  <c r="Q175" i="20"/>
  <c r="E253" i="21"/>
  <c r="H249" i="8" l="1"/>
  <c r="Q190" i="11"/>
  <c r="Q190" i="12"/>
  <c r="Q190" i="13"/>
  <c r="Q190" i="14"/>
  <c r="Q190" i="16"/>
  <c r="Q68" i="17"/>
  <c r="Q67" i="17"/>
  <c r="Q173" i="20"/>
  <c r="Q174" i="20"/>
  <c r="Q172" i="20"/>
  <c r="Q171" i="20"/>
  <c r="Q191" i="15"/>
  <c r="H248" i="8"/>
  <c r="N247" i="7"/>
  <c r="N248" i="7"/>
  <c r="N249" i="7"/>
  <c r="O249" i="7"/>
  <c r="O248" i="7"/>
  <c r="N247" i="19"/>
  <c r="O247" i="19"/>
  <c r="N248" i="19"/>
  <c r="O248" i="19"/>
  <c r="N249" i="19"/>
  <c r="O249" i="19"/>
  <c r="N250" i="19"/>
  <c r="O250" i="19"/>
  <c r="N251" i="19"/>
  <c r="O251" i="19"/>
  <c r="N252" i="19"/>
  <c r="O252" i="19"/>
  <c r="K56" i="30" l="1"/>
  <c r="L56" i="30"/>
  <c r="M56" i="30"/>
  <c r="L55" i="30"/>
  <c r="M55" i="30"/>
  <c r="G248" i="25" l="1"/>
  <c r="G249" i="25"/>
  <c r="G250" i="25"/>
  <c r="Q189" i="16" l="1"/>
  <c r="Q188" i="16"/>
  <c r="Q187" i="16"/>
  <c r="Q189" i="15"/>
  <c r="Q190" i="15"/>
  <c r="Q188" i="15"/>
  <c r="Q188" i="14"/>
  <c r="Q189" i="14"/>
  <c r="Q188" i="13"/>
  <c r="Q189" i="13"/>
  <c r="Q188" i="12"/>
  <c r="Q189" i="12"/>
  <c r="Q187" i="12"/>
  <c r="Q187" i="11"/>
  <c r="Q188" i="11"/>
  <c r="Q189" i="11"/>
  <c r="Q186" i="11"/>
  <c r="Q177" i="11"/>
  <c r="Q178" i="11"/>
  <c r="Q187" i="14"/>
  <c r="Q187" i="13"/>
  <c r="N244" i="7" l="1"/>
  <c r="O244" i="7"/>
  <c r="N245" i="7"/>
  <c r="O245" i="7"/>
  <c r="N246" i="7"/>
  <c r="O246" i="7"/>
  <c r="O247" i="7"/>
  <c r="H245" i="8"/>
  <c r="H246" i="8"/>
  <c r="H247" i="8"/>
  <c r="Q170" i="20" l="1"/>
  <c r="G247" i="25"/>
  <c r="H244" i="8" l="1"/>
  <c r="N244" i="19" l="1"/>
  <c r="O244" i="19"/>
  <c r="N245" i="19"/>
  <c r="O245" i="19"/>
  <c r="N246" i="19"/>
  <c r="O246" i="19"/>
  <c r="Q64" i="17"/>
  <c r="Q65" i="17"/>
  <c r="Q66" i="17"/>
  <c r="H243" i="8" l="1"/>
  <c r="N241" i="7" l="1"/>
  <c r="O241" i="7"/>
  <c r="N242" i="7"/>
  <c r="O242" i="7"/>
  <c r="N243" i="7"/>
  <c r="O243" i="7"/>
  <c r="Q169" i="20" l="1"/>
  <c r="K55" i="30" l="1"/>
  <c r="Q183" i="14" l="1"/>
  <c r="Q184" i="14"/>
  <c r="Q185" i="14"/>
  <c r="Q183" i="11"/>
  <c r="Q184" i="11"/>
  <c r="Q185" i="11"/>
  <c r="Q168" i="20" l="1"/>
  <c r="Q242" i="9"/>
  <c r="Q167" i="20"/>
  <c r="Q241" i="9" l="1"/>
  <c r="Q182" i="11" l="1"/>
  <c r="Q182" i="12"/>
  <c r="Q183" i="12"/>
  <c r="Q178" i="16" l="1"/>
  <c r="Q179" i="16"/>
  <c r="Q180" i="16"/>
  <c r="Q181" i="16"/>
  <c r="Q182" i="16"/>
  <c r="Q183" i="15"/>
  <c r="Q182" i="14"/>
  <c r="Q182" i="13"/>
  <c r="Q182" i="15"/>
  <c r="Q176" i="14"/>
  <c r="Q177" i="14"/>
  <c r="Q178" i="14"/>
  <c r="Q179" i="14"/>
  <c r="Q180" i="14"/>
  <c r="Q181" i="14"/>
  <c r="Q181" i="13"/>
  <c r="Q181" i="12"/>
  <c r="Q181" i="11"/>
  <c r="Q180" i="13" l="1"/>
  <c r="Q181" i="15"/>
  <c r="Q180" i="12"/>
  <c r="Q180" i="11"/>
  <c r="Q179" i="13"/>
  <c r="Q174" i="16"/>
  <c r="Q175" i="16"/>
  <c r="Q176" i="16"/>
  <c r="Q177" i="16"/>
  <c r="Q170" i="14"/>
  <c r="Q171" i="14"/>
  <c r="Q172" i="14"/>
  <c r="Q173" i="14"/>
  <c r="Q174" i="14"/>
  <c r="Q175" i="14"/>
  <c r="Q179" i="15"/>
  <c r="Q180" i="15"/>
  <c r="Q175" i="15"/>
  <c r="Q176" i="15"/>
  <c r="Q177" i="15"/>
  <c r="Q178" i="15"/>
  <c r="Q179" i="12"/>
  <c r="Q179" i="11"/>
  <c r="Q173" i="11" l="1"/>
  <c r="Q174" i="11"/>
  <c r="Q175" i="11"/>
  <c r="Q176" i="11"/>
  <c r="Q178" i="13"/>
  <c r="Q174" i="13"/>
  <c r="Q175" i="13"/>
  <c r="Q176" i="13"/>
  <c r="Q177" i="13"/>
  <c r="Q172" i="12"/>
  <c r="Q173" i="12"/>
  <c r="Q174" i="12"/>
  <c r="Q175" i="12"/>
  <c r="Q176" i="12"/>
  <c r="Q177" i="12"/>
  <c r="Q178" i="12"/>
  <c r="Q166" i="20"/>
  <c r="Q165" i="20"/>
  <c r="Q164" i="20"/>
  <c r="N241" i="19" l="1"/>
  <c r="O241" i="19"/>
  <c r="N242" i="19"/>
  <c r="O242" i="19"/>
  <c r="N243" i="19"/>
  <c r="O243" i="19"/>
  <c r="K54" i="30"/>
  <c r="L54" i="30"/>
  <c r="M54" i="30"/>
  <c r="N238" i="7" l="1"/>
  <c r="O238" i="7"/>
  <c r="N239" i="7"/>
  <c r="O239" i="7"/>
  <c r="N240" i="7"/>
  <c r="O240" i="7"/>
  <c r="Y245" i="4"/>
  <c r="Y246" i="4"/>
  <c r="Y244" i="4"/>
  <c r="Q240" i="9" l="1"/>
  <c r="Q239" i="9"/>
  <c r="Q238" i="9"/>
  <c r="K51" i="30" l="1"/>
  <c r="L51" i="30"/>
  <c r="M51" i="30"/>
  <c r="K52" i="30"/>
  <c r="L52" i="30"/>
  <c r="M52" i="30"/>
  <c r="K53" i="30"/>
  <c r="L53" i="30"/>
  <c r="M53" i="30"/>
  <c r="Q163" i="20" l="1"/>
  <c r="Q162" i="20"/>
  <c r="Q161" i="20"/>
  <c r="N238" i="19"/>
  <c r="O238" i="19"/>
  <c r="N239" i="19"/>
  <c r="O239" i="19"/>
  <c r="N240" i="19"/>
  <c r="O240" i="19"/>
  <c r="N235" i="7"/>
  <c r="O235" i="7"/>
  <c r="N236" i="7"/>
  <c r="O236" i="7"/>
  <c r="N237" i="7"/>
  <c r="O237" i="7"/>
  <c r="Q237" i="9"/>
  <c r="Q236" i="9"/>
  <c r="Q235" i="9"/>
  <c r="X143" i="24" l="1"/>
  <c r="Y143" i="24"/>
  <c r="Z143" i="24"/>
  <c r="X144" i="24"/>
  <c r="Y144" i="24" s="1"/>
  <c r="Z144" i="24"/>
  <c r="X145" i="24"/>
  <c r="Y145" i="24" s="1"/>
  <c r="Z145" i="24"/>
  <c r="X146" i="24"/>
  <c r="Y146" i="24"/>
  <c r="Z146" i="24"/>
  <c r="X147" i="24"/>
  <c r="Y147" i="24" s="1"/>
  <c r="Z147" i="24"/>
  <c r="X148" i="24"/>
  <c r="Y148" i="24" s="1"/>
  <c r="Z148" i="24"/>
  <c r="X149" i="24"/>
  <c r="Y149" i="24"/>
  <c r="Z149" i="24"/>
  <c r="X150" i="24"/>
  <c r="Y150" i="24" s="1"/>
  <c r="Z150" i="24"/>
  <c r="X151" i="24"/>
  <c r="Y151" i="24"/>
  <c r="Z151" i="24"/>
  <c r="X152" i="24"/>
  <c r="Y152" i="24" s="1"/>
  <c r="Z152" i="24"/>
  <c r="X153" i="24"/>
  <c r="Y153" i="24" s="1"/>
  <c r="Z153" i="24"/>
  <c r="X154" i="24"/>
  <c r="Y154" i="24"/>
  <c r="Z154" i="24"/>
  <c r="X155" i="24"/>
  <c r="Y155" i="24" s="1"/>
  <c r="Z155" i="24"/>
  <c r="X156" i="24"/>
  <c r="Y156" i="24" s="1"/>
  <c r="Z156" i="24"/>
  <c r="X157" i="24"/>
  <c r="Y157" i="24"/>
  <c r="Z157" i="24"/>
  <c r="X158" i="24"/>
  <c r="Y158" i="24" s="1"/>
  <c r="Z158" i="24"/>
  <c r="X159" i="24"/>
  <c r="Y159" i="24"/>
  <c r="Z159" i="24"/>
  <c r="X160" i="24"/>
  <c r="Y160" i="24" s="1"/>
  <c r="Z160" i="24"/>
  <c r="X161" i="24"/>
  <c r="Y161" i="24" s="1"/>
  <c r="Z161" i="24"/>
  <c r="X162" i="24"/>
  <c r="Y162" i="24"/>
  <c r="Z162" i="24"/>
  <c r="X163" i="24"/>
  <c r="Y163" i="24" s="1"/>
  <c r="Z163" i="24"/>
  <c r="X164" i="24"/>
  <c r="Y164" i="24" s="1"/>
  <c r="Z164" i="24"/>
  <c r="X165" i="24"/>
  <c r="Y165" i="24"/>
  <c r="Z165" i="24"/>
  <c r="X166" i="24"/>
  <c r="Y166" i="24" s="1"/>
  <c r="Z166" i="24"/>
  <c r="Q152" i="20" l="1"/>
  <c r="Q153" i="20"/>
  <c r="Q154" i="20"/>
  <c r="Q155" i="20"/>
  <c r="Q156" i="20"/>
  <c r="Q157" i="20"/>
  <c r="Q158" i="20"/>
  <c r="Q159" i="20"/>
  <c r="Q160" i="20"/>
  <c r="N235" i="19"/>
  <c r="O235" i="19"/>
  <c r="N236" i="19"/>
  <c r="O236" i="19"/>
  <c r="N237" i="19"/>
  <c r="O237" i="19"/>
  <c r="Q55" i="17" l="1"/>
  <c r="Q56" i="17"/>
  <c r="Q57" i="17"/>
  <c r="Q58" i="17"/>
  <c r="Q59" i="17"/>
  <c r="Q60" i="17"/>
  <c r="Q61" i="17"/>
  <c r="Q62" i="17"/>
  <c r="Q63" i="17"/>
  <c r="N232" i="7" l="1"/>
  <c r="O232" i="7"/>
  <c r="N233" i="7"/>
  <c r="O233" i="7"/>
  <c r="N234" i="7"/>
  <c r="O234" i="7"/>
  <c r="Q220" i="9"/>
  <c r="Q221" i="9"/>
  <c r="Q222" i="9"/>
  <c r="Q223" i="9"/>
  <c r="Q224" i="9"/>
  <c r="Q225" i="9"/>
  <c r="Q226" i="9"/>
  <c r="Q227" i="9"/>
  <c r="Q228" i="9"/>
  <c r="Q229" i="9"/>
  <c r="Q230" i="9"/>
  <c r="Q231" i="9"/>
  <c r="Q232" i="9"/>
  <c r="Q233" i="9"/>
  <c r="Q234" i="9"/>
  <c r="K48" i="30" l="1"/>
  <c r="L48" i="30"/>
  <c r="M48" i="30"/>
  <c r="K49" i="30"/>
  <c r="L49" i="30"/>
  <c r="M49" i="30"/>
  <c r="K50" i="30"/>
  <c r="L50" i="30"/>
  <c r="M50" i="30"/>
  <c r="N229" i="7" l="1"/>
  <c r="O229" i="7"/>
  <c r="N230" i="7"/>
  <c r="O230" i="7"/>
  <c r="N231" i="7"/>
  <c r="O231" i="7"/>
  <c r="N232" i="19"/>
  <c r="O232" i="19"/>
  <c r="N233" i="19"/>
  <c r="O233" i="19"/>
  <c r="N234" i="19"/>
  <c r="O234" i="19"/>
  <c r="Q169" i="11" l="1"/>
  <c r="Q170" i="11"/>
  <c r="Q171" i="11"/>
  <c r="Q172" i="11"/>
  <c r="Q170" i="12"/>
  <c r="Q171" i="12"/>
  <c r="Q171" i="13"/>
  <c r="Q172" i="13"/>
  <c r="Q173" i="13"/>
  <c r="Q170" i="15"/>
  <c r="Q171" i="15"/>
  <c r="Q172" i="15"/>
  <c r="Q173" i="15"/>
  <c r="Q174" i="15"/>
  <c r="Q170" i="16"/>
  <c r="Q171" i="16"/>
  <c r="Q172" i="16"/>
  <c r="Q173" i="16"/>
  <c r="Q7" i="20" l="1"/>
  <c r="Q8" i="20"/>
  <c r="Q9" i="20"/>
  <c r="Q10" i="20"/>
  <c r="Q11" i="20"/>
  <c r="Q12" i="20"/>
  <c r="Q13" i="20"/>
  <c r="Q14" i="20"/>
  <c r="Q15" i="20"/>
  <c r="Q16" i="20"/>
  <c r="Q17" i="20"/>
  <c r="Q18" i="20"/>
  <c r="Q19" i="20"/>
  <c r="Q20" i="20"/>
  <c r="Q21" i="20"/>
  <c r="Q22" i="20"/>
  <c r="Q23" i="20"/>
  <c r="Q24" i="20"/>
  <c r="Q25" i="20"/>
  <c r="Q26" i="20"/>
  <c r="Q27" i="20"/>
  <c r="Q28" i="20"/>
  <c r="Q29" i="20"/>
  <c r="Q30" i="20"/>
  <c r="Q31" i="20"/>
  <c r="Q32" i="20"/>
  <c r="Q33" i="20"/>
  <c r="Q34" i="20"/>
  <c r="Q35" i="20"/>
  <c r="Q36" i="20"/>
  <c r="Q37" i="20"/>
  <c r="Q38" i="20"/>
  <c r="Q39" i="20"/>
  <c r="Q40" i="20"/>
  <c r="Q41" i="20"/>
  <c r="Q42" i="20"/>
  <c r="Q43" i="20"/>
  <c r="Q44" i="20"/>
  <c r="Q45" i="20"/>
  <c r="Q46" i="20"/>
  <c r="Q47" i="20"/>
  <c r="Q48" i="20"/>
  <c r="Q49" i="20"/>
  <c r="Q50" i="20"/>
  <c r="Q51" i="20"/>
  <c r="Q52" i="20"/>
  <c r="Q53" i="20"/>
  <c r="Q54" i="20"/>
  <c r="Q55" i="20"/>
  <c r="Q56" i="20"/>
  <c r="Q57" i="20"/>
  <c r="Q58" i="20"/>
  <c r="Q59" i="20"/>
  <c r="Q60" i="20"/>
  <c r="Q61" i="20"/>
  <c r="Q62" i="20"/>
  <c r="Q63" i="20"/>
  <c r="Q64" i="20"/>
  <c r="Q65" i="20"/>
  <c r="Q66" i="20"/>
  <c r="Q67" i="20"/>
  <c r="Q68" i="20"/>
  <c r="Q69" i="20"/>
  <c r="Q70" i="20"/>
  <c r="Q71" i="20"/>
  <c r="Q72" i="20"/>
  <c r="Q73" i="20"/>
  <c r="Q74" i="20"/>
  <c r="Q75" i="20"/>
  <c r="Q76" i="20"/>
  <c r="Q77" i="20"/>
  <c r="Q78" i="20"/>
  <c r="Q79" i="20"/>
  <c r="Q80" i="20"/>
  <c r="Q81" i="20"/>
  <c r="Q82" i="20"/>
  <c r="Q83" i="20"/>
  <c r="Q84" i="20"/>
  <c r="Q85" i="20"/>
  <c r="Q86" i="20"/>
  <c r="Q87" i="20"/>
  <c r="Q88" i="20"/>
  <c r="Q89" i="20"/>
  <c r="Q90" i="20"/>
  <c r="Q91" i="20"/>
  <c r="Q92" i="20"/>
  <c r="Q93" i="20"/>
  <c r="Q94" i="20"/>
  <c r="Q95" i="20"/>
  <c r="Q96" i="20"/>
  <c r="Q97" i="20"/>
  <c r="Q98" i="20"/>
  <c r="Q99" i="20"/>
  <c r="Q100" i="20"/>
  <c r="Q101" i="20"/>
  <c r="Q102" i="20"/>
  <c r="Q103" i="20"/>
  <c r="Q104" i="20"/>
  <c r="Q105" i="20"/>
  <c r="Q106" i="20"/>
  <c r="Q107" i="20"/>
  <c r="Q108" i="20"/>
  <c r="Q109" i="20"/>
  <c r="Q110" i="20"/>
  <c r="Q111" i="20"/>
  <c r="Q112" i="20"/>
  <c r="Q113" i="20"/>
  <c r="Q114" i="20"/>
  <c r="Q115" i="20"/>
  <c r="Q116" i="20"/>
  <c r="Q117" i="20"/>
  <c r="Q118" i="20"/>
  <c r="Q119" i="20"/>
  <c r="Q120" i="20"/>
  <c r="Q121" i="20"/>
  <c r="Q122" i="20"/>
  <c r="Q123" i="20"/>
  <c r="Q124" i="20"/>
  <c r="Q125" i="20"/>
  <c r="Q126" i="20"/>
  <c r="Q127" i="20"/>
  <c r="Q128" i="20"/>
  <c r="Q129" i="20"/>
  <c r="Q130" i="20"/>
  <c r="Q131" i="20"/>
  <c r="Q132" i="20"/>
  <c r="Q133" i="20"/>
  <c r="Q134" i="20"/>
  <c r="Q135" i="20"/>
  <c r="Q136" i="20"/>
  <c r="Q137" i="20"/>
  <c r="Q138" i="20"/>
  <c r="Q139" i="20"/>
  <c r="Q140" i="20"/>
  <c r="Q141" i="20"/>
  <c r="Q142" i="20"/>
  <c r="Q143" i="20"/>
  <c r="Q144" i="20"/>
  <c r="Q145" i="20"/>
  <c r="Q146" i="20"/>
  <c r="Q147" i="20"/>
  <c r="Q148" i="20"/>
  <c r="Q149" i="20"/>
  <c r="Q150" i="20"/>
  <c r="Q151" i="20"/>
  <c r="Q6" i="20"/>
  <c r="O229" i="19" l="1"/>
  <c r="O230" i="19"/>
  <c r="O231" i="19"/>
  <c r="N229" i="19"/>
  <c r="N230" i="19"/>
  <c r="N231" i="19"/>
  <c r="Q150" i="16" l="1"/>
  <c r="Q151" i="16"/>
  <c r="Q152" i="16"/>
  <c r="Q153" i="16"/>
  <c r="Q154" i="16"/>
  <c r="Q155" i="16"/>
  <c r="Q156" i="16"/>
  <c r="Q157" i="16"/>
  <c r="Q158" i="16"/>
  <c r="Q159" i="16"/>
  <c r="Q160" i="16"/>
  <c r="Q161" i="16"/>
  <c r="Q162" i="16"/>
  <c r="Q163" i="16"/>
  <c r="Q164" i="16"/>
  <c r="Q165" i="16"/>
  <c r="Q166" i="16"/>
  <c r="Q167" i="16"/>
  <c r="Q168" i="16"/>
  <c r="Q169" i="16"/>
  <c r="Q148" i="15"/>
  <c r="Q149" i="15"/>
  <c r="Q150" i="15"/>
  <c r="Q151" i="15"/>
  <c r="Q152" i="15"/>
  <c r="Q153" i="15"/>
  <c r="Q154" i="15"/>
  <c r="Q155" i="15"/>
  <c r="Q156" i="15"/>
  <c r="Q157" i="15"/>
  <c r="Q158" i="15"/>
  <c r="Q159" i="15"/>
  <c r="Q160" i="15"/>
  <c r="Q161" i="15"/>
  <c r="Q162" i="15"/>
  <c r="Q163" i="15"/>
  <c r="Q164" i="15"/>
  <c r="Q165" i="15"/>
  <c r="Q166" i="15"/>
  <c r="Q167" i="15"/>
  <c r="Q168" i="15"/>
  <c r="Q169" i="15"/>
  <c r="Q145" i="14"/>
  <c r="Q146" i="14"/>
  <c r="Q147" i="14"/>
  <c r="Q148" i="14"/>
  <c r="Q149" i="14"/>
  <c r="Q150" i="14"/>
  <c r="Q151" i="14"/>
  <c r="Q152" i="14"/>
  <c r="Q153" i="14"/>
  <c r="Q154" i="14"/>
  <c r="Q155" i="14"/>
  <c r="Q156" i="14"/>
  <c r="Q157" i="14"/>
  <c r="Q158" i="14"/>
  <c r="Q159" i="14"/>
  <c r="Q160" i="14"/>
  <c r="Q161" i="14"/>
  <c r="Q162" i="14"/>
  <c r="Q163" i="14"/>
  <c r="Q164" i="14"/>
  <c r="Q165" i="14"/>
  <c r="Q166" i="14"/>
  <c r="Q167" i="14"/>
  <c r="Q168" i="14"/>
  <c r="Q169" i="14"/>
  <c r="Q144" i="12"/>
  <c r="Q145" i="12"/>
  <c r="Q146" i="12"/>
  <c r="Q147" i="12"/>
  <c r="Q148" i="12"/>
  <c r="Q149" i="12"/>
  <c r="Q150" i="12"/>
  <c r="Q151" i="12"/>
  <c r="Q152" i="12"/>
  <c r="Q153" i="12"/>
  <c r="Q154" i="12"/>
  <c r="Q155" i="12"/>
  <c r="Q156" i="12"/>
  <c r="Q157" i="12"/>
  <c r="Q158" i="12"/>
  <c r="Q159" i="12"/>
  <c r="Q160" i="12"/>
  <c r="Q161" i="12"/>
  <c r="Q162" i="12"/>
  <c r="Q163" i="12"/>
  <c r="Q164" i="12"/>
  <c r="Q165" i="12"/>
  <c r="Q166" i="12"/>
  <c r="Q167" i="12"/>
  <c r="Q168" i="12"/>
  <c r="Q169" i="12"/>
  <c r="Q149" i="13"/>
  <c r="Q150" i="13"/>
  <c r="Q151" i="13"/>
  <c r="Q152" i="13"/>
  <c r="Q153" i="13"/>
  <c r="Q154" i="13"/>
  <c r="Q155" i="13"/>
  <c r="Q156" i="13"/>
  <c r="Q157" i="13"/>
  <c r="Q158" i="13"/>
  <c r="Q159" i="13"/>
  <c r="Q160" i="13"/>
  <c r="Q161" i="13"/>
  <c r="Q162" i="13"/>
  <c r="Q163" i="13"/>
  <c r="Q164" i="13"/>
  <c r="Q165" i="13"/>
  <c r="Q166" i="13"/>
  <c r="Q167" i="13"/>
  <c r="Q168" i="13"/>
  <c r="Q169" i="13"/>
  <c r="Q170" i="13"/>
  <c r="Q168" i="11"/>
  <c r="Q167" i="11"/>
  <c r="Q166" i="11"/>
  <c r="Q165" i="11"/>
  <c r="Q164" i="11"/>
  <c r="Q163" i="11"/>
  <c r="Q162" i="11"/>
  <c r="Q161" i="11"/>
  <c r="Q160" i="11"/>
  <c r="Q159" i="11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Q209" i="9" l="1"/>
  <c r="Q210" i="9"/>
  <c r="Q211" i="9"/>
  <c r="Q212" i="9"/>
  <c r="Q213" i="9"/>
  <c r="Q214" i="9"/>
  <c r="Q215" i="9"/>
  <c r="Q216" i="9"/>
  <c r="Q217" i="9"/>
  <c r="Q218" i="9"/>
  <c r="Q219" i="9"/>
  <c r="N226" i="19" l="1"/>
  <c r="O226" i="19"/>
  <c r="N227" i="19"/>
  <c r="O227" i="19"/>
  <c r="N228" i="19"/>
  <c r="O228" i="19"/>
  <c r="N223" i="19"/>
  <c r="O223" i="19"/>
  <c r="N224" i="19"/>
  <c r="O224" i="19"/>
  <c r="N225" i="19"/>
  <c r="O225" i="19"/>
  <c r="K9" i="30" l="1"/>
  <c r="L9" i="30"/>
  <c r="M9" i="30"/>
  <c r="K10" i="30"/>
  <c r="L10" i="30"/>
  <c r="M10" i="30"/>
  <c r="K11" i="30"/>
  <c r="L11" i="30"/>
  <c r="M11" i="30"/>
  <c r="K12" i="30"/>
  <c r="L12" i="30"/>
  <c r="M12" i="30"/>
  <c r="K13" i="30"/>
  <c r="L13" i="30"/>
  <c r="M13" i="30"/>
  <c r="K14" i="30"/>
  <c r="L14" i="30"/>
  <c r="M14" i="30"/>
  <c r="K15" i="30"/>
  <c r="L15" i="30"/>
  <c r="M15" i="30"/>
  <c r="K16" i="30"/>
  <c r="L16" i="30"/>
  <c r="M16" i="30"/>
  <c r="K17" i="30"/>
  <c r="L17" i="30"/>
  <c r="M17" i="30"/>
  <c r="K18" i="30"/>
  <c r="L18" i="30"/>
  <c r="M18" i="30"/>
  <c r="K19" i="30"/>
  <c r="L19" i="30"/>
  <c r="M19" i="30"/>
  <c r="K20" i="30"/>
  <c r="L20" i="30"/>
  <c r="M20" i="30"/>
  <c r="K21" i="30"/>
  <c r="L21" i="30"/>
  <c r="M21" i="30"/>
  <c r="K22" i="30"/>
  <c r="L22" i="30"/>
  <c r="M22" i="30"/>
  <c r="K23" i="30"/>
  <c r="L23" i="30"/>
  <c r="M23" i="30"/>
  <c r="K24" i="30"/>
  <c r="L24" i="30"/>
  <c r="M24" i="30"/>
  <c r="K25" i="30"/>
  <c r="L25" i="30"/>
  <c r="M25" i="30"/>
  <c r="K26" i="30"/>
  <c r="L26" i="30"/>
  <c r="M26" i="30"/>
  <c r="K27" i="30"/>
  <c r="L27" i="30"/>
  <c r="M27" i="30"/>
  <c r="K28" i="30"/>
  <c r="L28" i="30"/>
  <c r="M28" i="30"/>
  <c r="K29" i="30"/>
  <c r="L29" i="30"/>
  <c r="M29" i="30"/>
  <c r="K30" i="30"/>
  <c r="L30" i="30"/>
  <c r="M30" i="30"/>
  <c r="K31" i="30"/>
  <c r="L31" i="30"/>
  <c r="M31" i="30"/>
  <c r="K32" i="30"/>
  <c r="L32" i="30"/>
  <c r="M32" i="30"/>
  <c r="K33" i="30"/>
  <c r="L33" i="30"/>
  <c r="M33" i="30"/>
  <c r="K34" i="30"/>
  <c r="L34" i="30"/>
  <c r="M34" i="30"/>
  <c r="K35" i="30"/>
  <c r="L35" i="30"/>
  <c r="M35" i="30"/>
  <c r="K36" i="30"/>
  <c r="L36" i="30"/>
  <c r="M36" i="30"/>
  <c r="K37" i="30"/>
  <c r="L37" i="30"/>
  <c r="M37" i="30"/>
  <c r="K38" i="30"/>
  <c r="L38" i="30"/>
  <c r="M38" i="30"/>
  <c r="K39" i="30"/>
  <c r="L39" i="30"/>
  <c r="M39" i="30"/>
  <c r="K40" i="30"/>
  <c r="L40" i="30"/>
  <c r="M40" i="30"/>
  <c r="K41" i="30"/>
  <c r="L41" i="30"/>
  <c r="M41" i="30"/>
  <c r="K42" i="30"/>
  <c r="L42" i="30"/>
  <c r="M42" i="30"/>
  <c r="K43" i="30"/>
  <c r="L43" i="30"/>
  <c r="M43" i="30"/>
  <c r="K44" i="30"/>
  <c r="L44" i="30"/>
  <c r="M44" i="30"/>
  <c r="K45" i="30"/>
  <c r="L45" i="30"/>
  <c r="M45" i="30"/>
  <c r="K46" i="30"/>
  <c r="L46" i="30"/>
  <c r="M46" i="30"/>
  <c r="K47" i="30"/>
  <c r="L47" i="30"/>
  <c r="M47" i="30"/>
  <c r="L8" i="30"/>
  <c r="M8" i="30"/>
  <c r="K8" i="30"/>
  <c r="Q54" i="17" l="1"/>
  <c r="N220" i="19"/>
  <c r="O220" i="19"/>
  <c r="N221" i="19"/>
  <c r="O221" i="19"/>
  <c r="N222" i="19"/>
  <c r="O222" i="19"/>
  <c r="G195" i="25" l="1"/>
  <c r="G194" i="25"/>
  <c r="G193" i="25"/>
  <c r="G192" i="25"/>
  <c r="G191" i="25"/>
  <c r="G190" i="25"/>
  <c r="G189" i="25"/>
  <c r="G188" i="25"/>
  <c r="G187" i="25"/>
  <c r="G186" i="25"/>
  <c r="G185" i="25"/>
  <c r="G184" i="25"/>
  <c r="G183" i="25"/>
  <c r="G182" i="25"/>
  <c r="G181" i="25"/>
  <c r="G180" i="25"/>
  <c r="G179" i="25"/>
  <c r="G178" i="25"/>
  <c r="G177" i="25"/>
  <c r="G176" i="25"/>
  <c r="G175" i="25"/>
  <c r="G174" i="25"/>
  <c r="G173" i="25"/>
  <c r="G172" i="25"/>
  <c r="G171" i="25"/>
  <c r="G170" i="25"/>
  <c r="C98" i="25"/>
  <c r="W177" i="24"/>
  <c r="W176" i="24"/>
  <c r="W175" i="24"/>
  <c r="L100" i="24"/>
  <c r="L99" i="24"/>
  <c r="L98" i="24"/>
  <c r="L97" i="24"/>
  <c r="L96" i="24"/>
  <c r="L95" i="24"/>
  <c r="L94" i="24"/>
  <c r="L93" i="24"/>
  <c r="L92" i="24"/>
  <c r="A4" i="24"/>
  <c r="E196" i="21"/>
  <c r="E195" i="21"/>
  <c r="E194" i="21"/>
  <c r="E193" i="21"/>
  <c r="E192" i="21"/>
  <c r="E191" i="21"/>
  <c r="E190" i="21"/>
  <c r="E189" i="21"/>
  <c r="E188" i="21"/>
  <c r="E187" i="21"/>
  <c r="E186" i="21"/>
  <c r="E185" i="21"/>
  <c r="E184" i="21"/>
  <c r="E183" i="21"/>
  <c r="E182" i="21"/>
  <c r="E181" i="21"/>
  <c r="E180" i="21"/>
  <c r="E179" i="21"/>
  <c r="E178" i="21"/>
  <c r="E177" i="21"/>
  <c r="E176" i="21"/>
  <c r="E175" i="21"/>
  <c r="E174" i="21"/>
  <c r="E173" i="21"/>
  <c r="E172" i="21"/>
  <c r="E171" i="21"/>
  <c r="E170" i="21"/>
  <c r="E169" i="21"/>
  <c r="E168" i="21"/>
  <c r="E167" i="21"/>
  <c r="E166" i="21"/>
  <c r="D121" i="21"/>
  <c r="C121" i="21"/>
  <c r="D120" i="21"/>
  <c r="C120" i="21"/>
  <c r="D119" i="21"/>
  <c r="C119" i="21"/>
  <c r="C118" i="21"/>
  <c r="D117" i="21"/>
  <c r="C117" i="21"/>
  <c r="D116" i="21"/>
  <c r="C116" i="21"/>
  <c r="D111" i="21"/>
  <c r="C111" i="21"/>
  <c r="E110" i="21"/>
  <c r="D110" i="21"/>
  <c r="C110" i="21"/>
  <c r="D106" i="21"/>
  <c r="C106" i="21"/>
  <c r="D105" i="21"/>
  <c r="C105" i="21"/>
  <c r="D104" i="21"/>
  <c r="C104" i="21"/>
  <c r="D100" i="21"/>
  <c r="C100" i="21"/>
  <c r="D99" i="21"/>
  <c r="C99" i="21"/>
  <c r="D98" i="21"/>
  <c r="C98" i="21"/>
  <c r="O219" i="19"/>
  <c r="N219" i="19"/>
  <c r="O218" i="19"/>
  <c r="N218" i="19"/>
  <c r="O217" i="19"/>
  <c r="N217" i="19"/>
  <c r="O216" i="19"/>
  <c r="N216" i="19"/>
  <c r="O215" i="19"/>
  <c r="N215" i="19"/>
  <c r="O214" i="19"/>
  <c r="N214" i="19"/>
  <c r="O213" i="19"/>
  <c r="N213" i="19"/>
  <c r="O212" i="19"/>
  <c r="N212" i="19"/>
  <c r="O211" i="19"/>
  <c r="N211" i="19"/>
  <c r="O210" i="19"/>
  <c r="N210" i="19"/>
  <c r="O209" i="19"/>
  <c r="N209" i="19"/>
  <c r="O208" i="19"/>
  <c r="N208" i="19"/>
  <c r="O207" i="19"/>
  <c r="N207" i="19"/>
  <c r="O206" i="19"/>
  <c r="N206" i="19"/>
  <c r="O205" i="19"/>
  <c r="N205" i="19"/>
  <c r="O204" i="19"/>
  <c r="N204" i="19"/>
  <c r="O203" i="19"/>
  <c r="N203" i="19"/>
  <c r="O202" i="19"/>
  <c r="N202" i="19"/>
  <c r="O201" i="19"/>
  <c r="N201" i="19"/>
  <c r="O200" i="19"/>
  <c r="N200" i="19"/>
  <c r="O199" i="19"/>
  <c r="N199" i="19"/>
  <c r="O198" i="19"/>
  <c r="N198" i="19"/>
  <c r="O197" i="19"/>
  <c r="N197" i="19"/>
  <c r="O196" i="19"/>
  <c r="N196" i="19"/>
  <c r="O195" i="19"/>
  <c r="N195" i="19"/>
  <c r="O194" i="19"/>
  <c r="N194" i="19"/>
  <c r="O193" i="19"/>
  <c r="N193" i="19"/>
  <c r="O192" i="19"/>
  <c r="N192" i="19"/>
  <c r="O191" i="19"/>
  <c r="N191" i="19"/>
  <c r="O190" i="19"/>
  <c r="N190" i="19"/>
  <c r="O189" i="19"/>
  <c r="N189" i="19"/>
  <c r="O188" i="19"/>
  <c r="N188" i="19"/>
  <c r="O187" i="19"/>
  <c r="N187" i="19"/>
  <c r="O186" i="19"/>
  <c r="N186" i="19"/>
  <c r="O185" i="19"/>
  <c r="N185" i="19"/>
  <c r="O184" i="19"/>
  <c r="N184" i="19"/>
  <c r="O183" i="19"/>
  <c r="N183" i="19"/>
  <c r="O182" i="19"/>
  <c r="N182" i="19"/>
  <c r="O181" i="19"/>
  <c r="N181" i="19"/>
  <c r="O180" i="19"/>
  <c r="N180" i="19"/>
  <c r="O179" i="19"/>
  <c r="N179" i="19"/>
  <c r="O178" i="19"/>
  <c r="N178" i="19"/>
  <c r="O177" i="19"/>
  <c r="N177" i="19"/>
  <c r="O176" i="19"/>
  <c r="N176" i="19"/>
  <c r="O175" i="19"/>
  <c r="N175" i="19"/>
  <c r="O174" i="19"/>
  <c r="N174" i="19"/>
  <c r="O173" i="19"/>
  <c r="N173" i="19"/>
  <c r="O172" i="19"/>
  <c r="N172" i="19"/>
  <c r="O171" i="19"/>
  <c r="N171" i="19"/>
  <c r="O170" i="19"/>
  <c r="N170" i="19"/>
  <c r="O169" i="19"/>
  <c r="N169" i="19"/>
  <c r="O168" i="19"/>
  <c r="N168" i="19"/>
  <c r="O167" i="19"/>
  <c r="N167" i="19"/>
  <c r="O166" i="19"/>
  <c r="N166" i="19"/>
  <c r="O165" i="19"/>
  <c r="N165" i="19"/>
  <c r="O164" i="19"/>
  <c r="N164" i="19"/>
  <c r="O163" i="19"/>
  <c r="N163" i="19"/>
  <c r="O162" i="19"/>
  <c r="N162" i="19"/>
  <c r="O161" i="19"/>
  <c r="N161" i="19"/>
  <c r="O160" i="19"/>
  <c r="N160" i="19"/>
  <c r="O159" i="19"/>
  <c r="N159" i="19"/>
  <c r="O158" i="19"/>
  <c r="N158" i="19"/>
  <c r="O157" i="19"/>
  <c r="N157" i="19"/>
  <c r="O156" i="19"/>
  <c r="N156" i="19"/>
  <c r="O155" i="19"/>
  <c r="N155" i="19"/>
  <c r="O154" i="19"/>
  <c r="N154" i="19"/>
  <c r="O153" i="19"/>
  <c r="N153" i="19"/>
  <c r="O152" i="19"/>
  <c r="N152" i="19"/>
  <c r="O151" i="19"/>
  <c r="N151" i="19"/>
  <c r="O150" i="19"/>
  <c r="N150" i="19"/>
  <c r="O149" i="19"/>
  <c r="N149" i="19"/>
  <c r="O148" i="19"/>
  <c r="N148" i="19"/>
  <c r="O147" i="19"/>
  <c r="N147" i="19"/>
  <c r="O146" i="19"/>
  <c r="N146" i="19"/>
  <c r="O145" i="19"/>
  <c r="N145" i="19"/>
  <c r="O144" i="19"/>
  <c r="N144" i="19"/>
  <c r="O143" i="19"/>
  <c r="N143" i="19"/>
  <c r="O142" i="19"/>
  <c r="N142" i="19"/>
  <c r="O141" i="19"/>
  <c r="N141" i="19"/>
  <c r="O140" i="19"/>
  <c r="N140" i="19"/>
  <c r="O139" i="19"/>
  <c r="N139" i="19"/>
  <c r="O138" i="19"/>
  <c r="N138" i="19"/>
  <c r="O137" i="19"/>
  <c r="N137" i="19"/>
  <c r="O136" i="19"/>
  <c r="N136" i="19"/>
  <c r="O135" i="19"/>
  <c r="N135" i="19"/>
  <c r="O134" i="19"/>
  <c r="N134" i="19"/>
  <c r="O133" i="19"/>
  <c r="N133" i="19"/>
  <c r="O132" i="19"/>
  <c r="N132" i="19"/>
  <c r="O131" i="19"/>
  <c r="N131" i="19"/>
  <c r="O130" i="19"/>
  <c r="N130" i="19"/>
  <c r="O129" i="19"/>
  <c r="N129" i="19"/>
  <c r="O128" i="19"/>
  <c r="N128" i="19"/>
  <c r="O127" i="19"/>
  <c r="N127" i="19"/>
  <c r="O126" i="19"/>
  <c r="N126" i="19"/>
  <c r="O125" i="19"/>
  <c r="N125" i="19"/>
  <c r="O124" i="19"/>
  <c r="N124" i="19"/>
  <c r="O123" i="19"/>
  <c r="N123" i="19"/>
  <c r="O122" i="19"/>
  <c r="N122" i="19"/>
  <c r="O121" i="19"/>
  <c r="N121" i="19"/>
  <c r="O120" i="19"/>
  <c r="N120" i="19"/>
  <c r="O119" i="19"/>
  <c r="N119" i="19"/>
  <c r="O118" i="19"/>
  <c r="N118" i="19"/>
  <c r="O117" i="19"/>
  <c r="N117" i="19"/>
  <c r="O116" i="19"/>
  <c r="N116" i="19"/>
  <c r="O115" i="19"/>
  <c r="N115" i="19"/>
  <c r="O114" i="19"/>
  <c r="N114" i="19"/>
  <c r="O113" i="19"/>
  <c r="N113" i="19"/>
  <c r="O112" i="19"/>
  <c r="N112" i="19"/>
  <c r="O111" i="19"/>
  <c r="N111" i="19"/>
  <c r="O110" i="19"/>
  <c r="N110" i="19"/>
  <c r="O109" i="19"/>
  <c r="N109" i="19"/>
  <c r="O108" i="19"/>
  <c r="N108" i="19"/>
  <c r="O107" i="19"/>
  <c r="N107" i="19"/>
  <c r="O106" i="19"/>
  <c r="N106" i="19"/>
  <c r="O105" i="19"/>
  <c r="N105" i="19"/>
  <c r="O104" i="19"/>
  <c r="N104" i="19"/>
  <c r="O103" i="19"/>
  <c r="N103" i="19"/>
  <c r="O102" i="19"/>
  <c r="N102" i="19"/>
  <c r="O101" i="19"/>
  <c r="N101" i="19"/>
  <c r="O100" i="19"/>
  <c r="N100" i="19"/>
  <c r="O99" i="19"/>
  <c r="N99" i="19"/>
  <c r="O98" i="19"/>
  <c r="N98" i="19"/>
  <c r="O97" i="19"/>
  <c r="N97" i="19"/>
  <c r="O96" i="19"/>
  <c r="N96" i="19"/>
  <c r="O95" i="19"/>
  <c r="N95" i="19"/>
  <c r="O94" i="19"/>
  <c r="N94" i="19"/>
  <c r="O93" i="19"/>
  <c r="N93" i="19"/>
  <c r="O92" i="19"/>
  <c r="N92" i="19"/>
  <c r="O91" i="19"/>
  <c r="N91" i="19"/>
  <c r="O90" i="19"/>
  <c r="N90" i="19"/>
  <c r="O89" i="19"/>
  <c r="N89" i="19"/>
  <c r="O88" i="19"/>
  <c r="N88" i="19"/>
  <c r="O87" i="19"/>
  <c r="N87" i="19"/>
  <c r="O86" i="19"/>
  <c r="N86" i="19"/>
  <c r="O85" i="19"/>
  <c r="N85" i="19"/>
  <c r="O84" i="19"/>
  <c r="N84" i="19"/>
  <c r="O83" i="19"/>
  <c r="N83" i="19"/>
  <c r="O82" i="19"/>
  <c r="N82" i="19"/>
  <c r="O81" i="19"/>
  <c r="N81" i="19"/>
  <c r="O80" i="19"/>
  <c r="N80" i="19"/>
  <c r="O79" i="19"/>
  <c r="N79" i="19"/>
  <c r="O78" i="19"/>
  <c r="N78" i="19"/>
  <c r="O77" i="19"/>
  <c r="N77" i="19"/>
  <c r="O76" i="19"/>
  <c r="N76" i="19"/>
  <c r="O75" i="19"/>
  <c r="N75" i="19"/>
  <c r="O74" i="19"/>
  <c r="N74" i="19"/>
  <c r="O73" i="19"/>
  <c r="N73" i="19"/>
  <c r="O72" i="19"/>
  <c r="N72" i="19"/>
  <c r="O71" i="19"/>
  <c r="N71" i="19"/>
  <c r="O70" i="19"/>
  <c r="N70" i="19"/>
  <c r="O69" i="19"/>
  <c r="N69" i="19"/>
  <c r="O68" i="19"/>
  <c r="N68" i="19"/>
  <c r="O67" i="19"/>
  <c r="N67" i="19"/>
  <c r="O66" i="19"/>
  <c r="N66" i="19"/>
  <c r="O65" i="19"/>
  <c r="N65" i="19"/>
  <c r="O64" i="19"/>
  <c r="N64" i="19"/>
  <c r="O63" i="19"/>
  <c r="N63" i="19"/>
  <c r="O62" i="19"/>
  <c r="N62" i="19"/>
  <c r="O61" i="19"/>
  <c r="N61" i="19"/>
  <c r="O60" i="19"/>
  <c r="N60" i="19"/>
  <c r="O59" i="19"/>
  <c r="N59" i="19"/>
  <c r="O58" i="19"/>
  <c r="N58" i="19"/>
  <c r="O57" i="19"/>
  <c r="N57" i="19"/>
  <c r="O56" i="19"/>
  <c r="N56" i="19"/>
  <c r="O55" i="19"/>
  <c r="N55" i="19"/>
  <c r="O54" i="19"/>
  <c r="N54" i="19"/>
  <c r="O53" i="19"/>
  <c r="N53" i="19"/>
  <c r="O52" i="19"/>
  <c r="N52" i="19"/>
  <c r="O51" i="19"/>
  <c r="N51" i="19"/>
  <c r="O50" i="19"/>
  <c r="N50" i="19"/>
  <c r="O49" i="19"/>
  <c r="N49" i="19"/>
  <c r="O48" i="19"/>
  <c r="N48" i="19"/>
  <c r="O47" i="19"/>
  <c r="N47" i="19"/>
  <c r="O46" i="19"/>
  <c r="N46" i="19"/>
  <c r="O45" i="19"/>
  <c r="N45" i="19"/>
  <c r="O44" i="19"/>
  <c r="N44" i="19"/>
  <c r="O43" i="19"/>
  <c r="N43" i="19"/>
  <c r="O42" i="19"/>
  <c r="N42" i="19"/>
  <c r="O41" i="19"/>
  <c r="N41" i="19"/>
  <c r="O40" i="19"/>
  <c r="N40" i="19"/>
  <c r="O39" i="19"/>
  <c r="N39" i="19"/>
  <c r="O38" i="19"/>
  <c r="N38" i="19"/>
  <c r="O37" i="19"/>
  <c r="N37" i="19"/>
  <c r="O36" i="19"/>
  <c r="N36" i="19"/>
  <c r="O35" i="19"/>
  <c r="N35" i="19"/>
  <c r="O34" i="19"/>
  <c r="N34" i="19"/>
  <c r="O33" i="19"/>
  <c r="N33" i="19"/>
  <c r="O32" i="19"/>
  <c r="N32" i="19"/>
  <c r="O31" i="19"/>
  <c r="N31" i="19"/>
  <c r="O30" i="19"/>
  <c r="N30" i="19"/>
  <c r="O29" i="19"/>
  <c r="N29" i="19"/>
  <c r="O28" i="19"/>
  <c r="N28" i="19"/>
  <c r="O27" i="19"/>
  <c r="N27" i="19"/>
  <c r="O26" i="19"/>
  <c r="N26" i="19"/>
  <c r="O25" i="19"/>
  <c r="N25" i="19"/>
  <c r="O24" i="19"/>
  <c r="N24" i="19"/>
  <c r="O23" i="19"/>
  <c r="N23" i="19"/>
  <c r="O22" i="19"/>
  <c r="N22" i="19"/>
  <c r="O21" i="19"/>
  <c r="N21" i="19"/>
  <c r="O20" i="19"/>
  <c r="N20" i="19"/>
  <c r="O19" i="19"/>
  <c r="N19" i="19"/>
  <c r="O18" i="19"/>
  <c r="N18" i="19"/>
  <c r="O17" i="19"/>
  <c r="N17" i="19"/>
  <c r="O16" i="19"/>
  <c r="N16" i="19"/>
  <c r="O15" i="19"/>
  <c r="N15" i="19"/>
  <c r="O14" i="19"/>
  <c r="N14" i="19"/>
  <c r="O13" i="19"/>
  <c r="N13" i="19"/>
  <c r="O12" i="19"/>
  <c r="N12" i="19"/>
  <c r="O11" i="19"/>
  <c r="N11" i="19"/>
  <c r="O10" i="19"/>
  <c r="N10" i="19"/>
  <c r="O9" i="19"/>
  <c r="N9" i="19"/>
  <c r="O8" i="19"/>
  <c r="N8" i="19"/>
  <c r="O7" i="19"/>
  <c r="N7" i="19"/>
  <c r="Q53" i="17"/>
  <c r="Q52" i="17"/>
  <c r="Q51" i="17"/>
  <c r="Q50" i="17"/>
  <c r="Q49" i="17"/>
  <c r="Q48" i="17"/>
  <c r="Q47" i="17"/>
  <c r="Q149" i="16"/>
  <c r="Q148" i="16"/>
  <c r="Q147" i="16"/>
  <c r="Q146" i="16"/>
  <c r="Q145" i="16"/>
  <c r="Q144" i="16"/>
  <c r="Q143" i="16"/>
  <c r="Q142" i="16"/>
  <c r="Q141" i="16"/>
  <c r="Q140" i="16"/>
  <c r="Q139" i="16"/>
  <c r="Q138" i="16"/>
  <c r="Q137" i="16"/>
  <c r="Q136" i="16"/>
  <c r="Q135" i="16"/>
  <c r="Q134" i="16"/>
  <c r="Q133" i="16"/>
  <c r="Q132" i="16"/>
  <c r="Q131" i="16"/>
  <c r="Q130" i="16"/>
  <c r="Q129" i="16"/>
  <c r="Q128" i="16"/>
  <c r="Q127" i="16"/>
  <c r="Q126" i="16"/>
  <c r="Q125" i="16"/>
  <c r="Q124" i="16"/>
  <c r="Q123" i="16"/>
  <c r="Q122" i="16"/>
  <c r="Q121" i="16"/>
  <c r="Q120" i="16"/>
  <c r="Q119" i="16"/>
  <c r="Q118" i="16"/>
  <c r="Q117" i="16"/>
  <c r="Q116" i="16"/>
  <c r="Q115" i="16"/>
  <c r="Q114" i="16"/>
  <c r="Q113" i="16"/>
  <c r="Q112" i="16"/>
  <c r="Q111" i="16"/>
  <c r="Q110" i="16"/>
  <c r="Q109" i="16"/>
  <c r="Q108" i="16"/>
  <c r="Q107" i="16"/>
  <c r="Q106" i="16"/>
  <c r="Q105" i="16"/>
  <c r="Q104" i="16"/>
  <c r="Q103" i="16"/>
  <c r="Q102" i="16"/>
  <c r="Q101" i="16"/>
  <c r="Q100" i="16"/>
  <c r="Q99" i="16"/>
  <c r="Q98" i="16"/>
  <c r="Q97" i="16"/>
  <c r="Q96" i="16"/>
  <c r="Q95" i="16"/>
  <c r="Q94" i="16"/>
  <c r="Q93" i="16"/>
  <c r="Q92" i="16"/>
  <c r="Q91" i="16"/>
  <c r="Q90" i="16"/>
  <c r="Q89" i="16"/>
  <c r="Q88" i="16"/>
  <c r="Q87" i="16"/>
  <c r="Q86" i="16"/>
  <c r="Q85" i="16"/>
  <c r="Q84" i="16"/>
  <c r="Q83" i="16"/>
  <c r="Q82" i="16"/>
  <c r="Q81" i="16"/>
  <c r="Q80" i="16"/>
  <c r="Q79" i="16"/>
  <c r="Q78" i="16"/>
  <c r="Q77" i="16"/>
  <c r="Q76" i="16"/>
  <c r="Q75" i="16"/>
  <c r="Q74" i="16"/>
  <c r="Q73" i="16"/>
  <c r="Q72" i="16"/>
  <c r="Q71" i="16"/>
  <c r="Q70" i="16"/>
  <c r="Q69" i="16"/>
  <c r="Q68" i="16"/>
  <c r="Q67" i="16"/>
  <c r="Q66" i="16"/>
  <c r="Q65" i="16"/>
  <c r="Q64" i="16"/>
  <c r="Q63" i="16"/>
  <c r="Q62" i="16"/>
  <c r="Q61" i="16"/>
  <c r="Q60" i="16"/>
  <c r="Q59" i="16"/>
  <c r="Q58" i="16"/>
  <c r="Q57" i="16"/>
  <c r="Q56" i="16"/>
  <c r="Q55" i="16"/>
  <c r="Q54" i="16"/>
  <c r="Q53" i="16"/>
  <c r="Q52" i="16"/>
  <c r="Q51" i="16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147" i="15"/>
  <c r="Q146" i="15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133" i="15"/>
  <c r="Q132" i="15"/>
  <c r="Q131" i="15"/>
  <c r="Q130" i="15"/>
  <c r="Q129" i="15"/>
  <c r="Q128" i="15"/>
  <c r="Q127" i="15"/>
  <c r="Q126" i="15"/>
  <c r="Q125" i="15"/>
  <c r="Q124" i="15"/>
  <c r="Q123" i="15"/>
  <c r="Q122" i="15"/>
  <c r="Q121" i="15"/>
  <c r="Q120" i="15"/>
  <c r="Q119" i="15"/>
  <c r="Q118" i="15"/>
  <c r="Q117" i="15"/>
  <c r="Q116" i="15"/>
  <c r="Q115" i="15"/>
  <c r="Q114" i="15"/>
  <c r="Q113" i="15"/>
  <c r="Q112" i="15"/>
  <c r="Q111" i="15"/>
  <c r="Q110" i="15"/>
  <c r="Q109" i="15"/>
  <c r="Q108" i="15"/>
  <c r="Q107" i="15"/>
  <c r="Q106" i="15"/>
  <c r="Q105" i="15"/>
  <c r="Q104" i="15"/>
  <c r="Q103" i="15"/>
  <c r="Q102" i="15"/>
  <c r="Q101" i="15"/>
  <c r="Q100" i="15"/>
  <c r="Q99" i="15"/>
  <c r="Q98" i="15"/>
  <c r="Q97" i="15"/>
  <c r="Q96" i="15"/>
  <c r="Q95" i="15"/>
  <c r="Q94" i="15"/>
  <c r="Q93" i="15"/>
  <c r="Q92" i="15"/>
  <c r="Q91" i="15"/>
  <c r="Q90" i="15"/>
  <c r="Q89" i="15"/>
  <c r="Q88" i="15"/>
  <c r="Q87" i="15"/>
  <c r="Q86" i="15"/>
  <c r="Q85" i="15"/>
  <c r="Q84" i="15"/>
  <c r="Q83" i="15"/>
  <c r="Q82" i="15"/>
  <c r="Q81" i="15"/>
  <c r="Q80" i="15"/>
  <c r="Q79" i="15"/>
  <c r="Q78" i="15"/>
  <c r="Q77" i="15"/>
  <c r="Q76" i="15"/>
  <c r="Q75" i="15"/>
  <c r="Q74" i="15"/>
  <c r="Q73" i="15"/>
  <c r="Q72" i="15"/>
  <c r="Q71" i="15"/>
  <c r="Q70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8" i="15"/>
  <c r="Q37" i="15"/>
  <c r="Q36" i="15"/>
  <c r="Q35" i="15"/>
  <c r="Q34" i="15"/>
  <c r="Q33" i="15"/>
  <c r="Q32" i="15"/>
  <c r="Q31" i="15"/>
  <c r="Q144" i="14"/>
  <c r="Q143" i="14"/>
  <c r="Q142" i="14"/>
  <c r="Q141" i="14"/>
  <c r="Q140" i="14"/>
  <c r="Q139" i="14"/>
  <c r="Q138" i="14"/>
  <c r="Q137" i="14"/>
  <c r="Q136" i="14"/>
  <c r="Q135" i="14"/>
  <c r="Q134" i="14"/>
  <c r="Q133" i="14"/>
  <c r="Q132" i="14"/>
  <c r="Q131" i="14"/>
  <c r="Q130" i="14"/>
  <c r="Q129" i="14"/>
  <c r="Q128" i="14"/>
  <c r="Q127" i="14"/>
  <c r="Q126" i="14"/>
  <c r="Q125" i="14"/>
  <c r="Q124" i="14"/>
  <c r="Q123" i="14"/>
  <c r="Q122" i="14"/>
  <c r="Q121" i="14"/>
  <c r="Q120" i="14"/>
  <c r="Q119" i="14"/>
  <c r="Q118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5" i="14"/>
  <c r="Q94" i="14"/>
  <c r="Q93" i="14"/>
  <c r="Q92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148" i="13"/>
  <c r="Q147" i="13"/>
  <c r="Q146" i="13"/>
  <c r="Q145" i="13"/>
  <c r="Q144" i="13"/>
  <c r="Q143" i="13"/>
  <c r="Q142" i="13"/>
  <c r="Q141" i="13"/>
  <c r="Q140" i="13"/>
  <c r="Q139" i="13"/>
  <c r="Q138" i="13"/>
  <c r="Q137" i="13"/>
  <c r="Q136" i="13"/>
  <c r="Q135" i="13"/>
  <c r="Q134" i="13"/>
  <c r="Q133" i="13"/>
  <c r="Q132" i="13"/>
  <c r="Q131" i="13"/>
  <c r="Q130" i="13"/>
  <c r="Q129" i="13"/>
  <c r="Q128" i="13"/>
  <c r="Q127" i="13"/>
  <c r="Q126" i="13"/>
  <c r="Q125" i="13"/>
  <c r="Q124" i="13"/>
  <c r="Q123" i="13"/>
  <c r="Q122" i="13"/>
  <c r="Q121" i="13"/>
  <c r="Q120" i="13"/>
  <c r="Q119" i="13"/>
  <c r="Q118" i="13"/>
  <c r="Q117" i="13"/>
  <c r="Q116" i="13"/>
  <c r="Q115" i="13"/>
  <c r="Q114" i="13"/>
  <c r="Q113" i="13"/>
  <c r="Q112" i="13"/>
  <c r="Q111" i="13"/>
  <c r="Q110" i="13"/>
  <c r="Q109" i="13"/>
  <c r="Q108" i="13"/>
  <c r="Q107" i="13"/>
  <c r="Q106" i="13"/>
  <c r="Q105" i="13"/>
  <c r="Q104" i="13"/>
  <c r="Q103" i="13"/>
  <c r="Q102" i="13"/>
  <c r="Q101" i="13"/>
  <c r="Q100" i="13"/>
  <c r="Q99" i="13"/>
  <c r="Q98" i="13"/>
  <c r="Q97" i="13"/>
  <c r="Q96" i="13"/>
  <c r="Q95" i="13"/>
  <c r="Q94" i="13"/>
  <c r="Q93" i="13"/>
  <c r="Q92" i="13"/>
  <c r="Q91" i="13"/>
  <c r="Q90" i="13"/>
  <c r="Q89" i="13"/>
  <c r="Q88" i="13"/>
  <c r="Q87" i="13"/>
  <c r="Q86" i="13"/>
  <c r="Q85" i="13"/>
  <c r="Q84" i="13"/>
  <c r="Q83" i="13"/>
  <c r="Q82" i="13"/>
  <c r="Q81" i="13"/>
  <c r="Q80" i="13"/>
  <c r="Q79" i="13"/>
  <c r="Q78" i="13"/>
  <c r="Q77" i="13"/>
  <c r="Q76" i="13"/>
  <c r="Q75" i="13"/>
  <c r="Q74" i="13"/>
  <c r="Q73" i="13"/>
  <c r="Q72" i="13"/>
  <c r="Q71" i="13"/>
  <c r="Q70" i="13"/>
  <c r="Q69" i="13"/>
  <c r="Q68" i="13"/>
  <c r="Q67" i="13"/>
  <c r="Q66" i="13"/>
  <c r="Q65" i="13"/>
  <c r="Q64" i="13"/>
  <c r="Q63" i="13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143" i="12"/>
  <c r="Q142" i="12"/>
  <c r="Q141" i="12"/>
  <c r="Q140" i="12"/>
  <c r="Q139" i="12"/>
  <c r="Q138" i="12"/>
  <c r="Q137" i="12"/>
  <c r="Q136" i="12"/>
  <c r="Q135" i="12"/>
  <c r="Q134" i="12"/>
  <c r="Q133" i="12"/>
  <c r="Q132" i="12"/>
  <c r="Q131" i="12"/>
  <c r="Q130" i="12"/>
  <c r="Q129" i="12"/>
  <c r="Q128" i="12"/>
  <c r="Q127" i="12"/>
  <c r="Q126" i="12"/>
  <c r="Q125" i="12"/>
  <c r="Q124" i="12"/>
  <c r="Q123" i="12"/>
  <c r="Q122" i="12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Q70" i="12"/>
  <c r="Q69" i="12"/>
  <c r="Q68" i="12"/>
  <c r="Q67" i="12"/>
  <c r="Q66" i="12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158" i="11"/>
  <c r="Q157" i="11"/>
  <c r="Q156" i="11"/>
  <c r="Q155" i="11"/>
  <c r="Q154" i="11"/>
  <c r="Q153" i="11"/>
  <c r="Q152" i="11"/>
  <c r="Q151" i="11"/>
  <c r="Q150" i="11"/>
  <c r="Q149" i="11"/>
  <c r="Q148" i="11"/>
  <c r="Q147" i="11"/>
  <c r="Q146" i="11"/>
  <c r="Q145" i="11"/>
  <c r="Q144" i="11"/>
  <c r="Q143" i="11"/>
  <c r="Q142" i="11"/>
  <c r="Q141" i="11"/>
  <c r="Q140" i="11"/>
  <c r="Q139" i="11"/>
  <c r="Q138" i="11"/>
  <c r="Q137" i="11"/>
  <c r="Q136" i="11"/>
  <c r="Q135" i="11"/>
  <c r="Q134" i="11"/>
  <c r="Q133" i="11"/>
  <c r="Q132" i="11"/>
  <c r="Q131" i="11"/>
  <c r="Q130" i="11"/>
  <c r="Q129" i="11"/>
  <c r="Q128" i="11"/>
  <c r="Q127" i="11"/>
  <c r="Q126" i="11"/>
  <c r="Q125" i="11"/>
  <c r="Q124" i="11"/>
  <c r="Q123" i="11"/>
  <c r="Q122" i="11"/>
  <c r="Q121" i="11"/>
  <c r="Q120" i="11"/>
  <c r="Q119" i="11"/>
  <c r="Q118" i="11"/>
  <c r="Q117" i="11"/>
  <c r="Q116" i="11"/>
  <c r="Q115" i="11"/>
  <c r="Q114" i="11"/>
  <c r="Q113" i="11"/>
  <c r="Q112" i="11"/>
  <c r="Q111" i="11"/>
  <c r="Q110" i="11"/>
  <c r="Q109" i="11"/>
  <c r="Q108" i="11"/>
  <c r="Q107" i="11"/>
  <c r="Q106" i="11"/>
  <c r="Q105" i="11"/>
  <c r="Q104" i="11"/>
  <c r="Q103" i="11"/>
  <c r="Q102" i="11"/>
  <c r="Q101" i="11"/>
  <c r="Q100" i="11"/>
  <c r="Q99" i="11"/>
  <c r="Q98" i="11"/>
  <c r="Q97" i="11"/>
  <c r="Q96" i="11"/>
  <c r="Q95" i="11"/>
  <c r="Q94" i="11"/>
  <c r="Q93" i="11"/>
  <c r="Q92" i="11"/>
  <c r="Q91" i="11"/>
  <c r="Q90" i="11"/>
  <c r="Q89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H171" i="8"/>
  <c r="H170" i="8"/>
  <c r="H169" i="8"/>
  <c r="H168" i="8"/>
  <c r="H167" i="8"/>
  <c r="H166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C119" i="8"/>
  <c r="H119" i="8" s="1"/>
  <c r="H118" i="8"/>
  <c r="H117" i="8"/>
  <c r="H116" i="8"/>
  <c r="H115" i="8"/>
  <c r="H114" i="8"/>
  <c r="H113" i="8"/>
  <c r="H112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89" i="8"/>
  <c r="H88" i="8"/>
  <c r="H87" i="8"/>
  <c r="H86" i="8"/>
  <c r="H85" i="8"/>
  <c r="O208" i="7"/>
  <c r="N208" i="7"/>
  <c r="O207" i="7"/>
  <c r="N207" i="7"/>
  <c r="M207" i="7"/>
  <c r="O206" i="7"/>
  <c r="N206" i="7"/>
  <c r="M206" i="7"/>
  <c r="O205" i="7"/>
  <c r="N205" i="7"/>
  <c r="M205" i="7"/>
  <c r="O204" i="7"/>
  <c r="N204" i="7"/>
  <c r="M204" i="7"/>
  <c r="O203" i="7"/>
  <c r="N203" i="7"/>
  <c r="M203" i="7"/>
  <c r="O202" i="7"/>
  <c r="N202" i="7"/>
  <c r="M202" i="7"/>
  <c r="O201" i="7"/>
  <c r="N201" i="7"/>
  <c r="M201" i="7"/>
  <c r="O200" i="7"/>
  <c r="N200" i="7"/>
  <c r="M200" i="7"/>
  <c r="O199" i="7"/>
  <c r="N199" i="7"/>
  <c r="M199" i="7"/>
  <c r="O198" i="7"/>
  <c r="N198" i="7"/>
  <c r="M198" i="7"/>
  <c r="O197" i="7"/>
  <c r="N197" i="7"/>
  <c r="M197" i="7"/>
  <c r="O196" i="7"/>
  <c r="N196" i="7"/>
  <c r="M196" i="7"/>
  <c r="O195" i="7"/>
  <c r="N195" i="7"/>
  <c r="M195" i="7"/>
  <c r="O194" i="7"/>
  <c r="N194" i="7"/>
  <c r="M194" i="7"/>
  <c r="O193" i="7"/>
  <c r="N193" i="7"/>
  <c r="M193" i="7"/>
  <c r="O192" i="7"/>
  <c r="N192" i="7"/>
  <c r="M192" i="7"/>
  <c r="O191" i="7"/>
  <c r="N191" i="7"/>
  <c r="M191" i="7"/>
  <c r="O190" i="7"/>
  <c r="N190" i="7"/>
  <c r="M190" i="7"/>
  <c r="O189" i="7"/>
  <c r="N189" i="7"/>
  <c r="M189" i="7"/>
  <c r="O188" i="7"/>
  <c r="N188" i="7"/>
  <c r="M188" i="7"/>
  <c r="O187" i="7"/>
  <c r="N187" i="7"/>
  <c r="M187" i="7"/>
  <c r="O186" i="7"/>
  <c r="N186" i="7"/>
  <c r="O185" i="7"/>
  <c r="N185" i="7"/>
  <c r="O184" i="7"/>
  <c r="N184" i="7"/>
  <c r="O183" i="7"/>
  <c r="N183" i="7"/>
  <c r="O182" i="7"/>
  <c r="N182" i="7"/>
  <c r="O181" i="7"/>
  <c r="N181" i="7"/>
  <c r="O180" i="7"/>
  <c r="N180" i="7"/>
  <c r="O179" i="7"/>
  <c r="N179" i="7"/>
  <c r="O178" i="7"/>
  <c r="N178" i="7"/>
  <c r="O177" i="7"/>
  <c r="N177" i="7"/>
  <c r="O176" i="7"/>
  <c r="N176" i="7"/>
  <c r="O175" i="7"/>
  <c r="N175" i="7"/>
  <c r="O174" i="7"/>
  <c r="N174" i="7"/>
  <c r="M174" i="7"/>
  <c r="O173" i="7"/>
  <c r="N173" i="7"/>
  <c r="M173" i="7"/>
  <c r="O172" i="7"/>
  <c r="N172" i="7"/>
  <c r="M172" i="7"/>
  <c r="O171" i="7"/>
  <c r="N171" i="7"/>
  <c r="M171" i="7"/>
  <c r="O170" i="7"/>
  <c r="N170" i="7"/>
  <c r="M170" i="7"/>
  <c r="O169" i="7"/>
  <c r="N169" i="7"/>
  <c r="M169" i="7"/>
  <c r="O168" i="7"/>
  <c r="N168" i="7"/>
  <c r="M168" i="7"/>
  <c r="O167" i="7"/>
  <c r="N167" i="7"/>
  <c r="M167" i="7"/>
  <c r="O166" i="7"/>
  <c r="N166" i="7"/>
  <c r="M166" i="7"/>
  <c r="O165" i="7"/>
  <c r="N165" i="7"/>
  <c r="M165" i="7"/>
  <c r="O164" i="7"/>
  <c r="N164" i="7"/>
  <c r="M164" i="7"/>
  <c r="O163" i="7"/>
  <c r="N163" i="7"/>
  <c r="M163" i="7"/>
  <c r="O162" i="7"/>
  <c r="N162" i="7"/>
  <c r="M162" i="7"/>
  <c r="O161" i="7"/>
  <c r="N161" i="7"/>
  <c r="M161" i="7"/>
  <c r="O160" i="7"/>
  <c r="N160" i="7"/>
  <c r="M160" i="7"/>
  <c r="O159" i="7"/>
  <c r="N159" i="7"/>
  <c r="M159" i="7"/>
  <c r="O158" i="7"/>
  <c r="N158" i="7"/>
  <c r="M158" i="7"/>
  <c r="O157" i="7"/>
  <c r="N157" i="7"/>
  <c r="M157" i="7"/>
  <c r="O156" i="7"/>
  <c r="N156" i="7"/>
  <c r="M156" i="7"/>
  <c r="O155" i="7"/>
  <c r="N155" i="7"/>
  <c r="M155" i="7"/>
  <c r="O154" i="7"/>
  <c r="N154" i="7"/>
  <c r="M154" i="7"/>
  <c r="O153" i="7"/>
  <c r="N153" i="7"/>
  <c r="M153" i="7"/>
  <c r="O152" i="7"/>
  <c r="N152" i="7"/>
  <c r="M152" i="7"/>
  <c r="O151" i="7"/>
  <c r="N151" i="7"/>
  <c r="M151" i="7"/>
  <c r="O150" i="7"/>
  <c r="N150" i="7"/>
  <c r="M150" i="7"/>
  <c r="O149" i="7"/>
  <c r="N149" i="7"/>
  <c r="M149" i="7"/>
  <c r="O148" i="7"/>
  <c r="N148" i="7"/>
  <c r="M148" i="7"/>
  <c r="O147" i="7"/>
  <c r="N147" i="7"/>
  <c r="M147" i="7"/>
  <c r="O146" i="7"/>
  <c r="N146" i="7"/>
  <c r="M146" i="7"/>
  <c r="O145" i="7"/>
  <c r="N145" i="7"/>
  <c r="M145" i="7"/>
  <c r="O144" i="7"/>
  <c r="N144" i="7"/>
  <c r="M144" i="7"/>
  <c r="O143" i="7"/>
  <c r="N143" i="7"/>
  <c r="M143" i="7"/>
  <c r="O142" i="7"/>
  <c r="N142" i="7"/>
  <c r="M142" i="7"/>
  <c r="O141" i="7"/>
  <c r="N141" i="7"/>
  <c r="M141" i="7"/>
  <c r="O140" i="7"/>
  <c r="N140" i="7"/>
  <c r="M140" i="7"/>
  <c r="O139" i="7"/>
  <c r="N139" i="7"/>
  <c r="M139" i="7"/>
  <c r="O138" i="7"/>
  <c r="N138" i="7"/>
  <c r="O137" i="7"/>
  <c r="N137" i="7"/>
  <c r="O136" i="7"/>
  <c r="N136" i="7"/>
  <c r="O135" i="7"/>
  <c r="N135" i="7"/>
  <c r="O134" i="7"/>
  <c r="N134" i="7"/>
  <c r="O133" i="7"/>
  <c r="N133" i="7"/>
  <c r="O132" i="7"/>
  <c r="N132" i="7"/>
  <c r="O131" i="7"/>
  <c r="N131" i="7"/>
  <c r="O130" i="7"/>
  <c r="N130" i="7"/>
  <c r="O129" i="7"/>
  <c r="N129" i="7"/>
  <c r="M129" i="7"/>
  <c r="O128" i="7"/>
  <c r="N128" i="7"/>
  <c r="M128" i="7"/>
  <c r="O127" i="7"/>
  <c r="N127" i="7"/>
  <c r="M127" i="7"/>
  <c r="O126" i="7"/>
  <c r="N126" i="7"/>
  <c r="M126" i="7"/>
  <c r="O125" i="7"/>
  <c r="N125" i="7"/>
  <c r="M125" i="7"/>
  <c r="O124" i="7"/>
  <c r="N124" i="7"/>
  <c r="M124" i="7"/>
  <c r="O123" i="7"/>
  <c r="N123" i="7"/>
  <c r="M123" i="7"/>
  <c r="O122" i="7"/>
  <c r="N122" i="7"/>
  <c r="M122" i="7"/>
  <c r="O121" i="7"/>
  <c r="N121" i="7"/>
  <c r="M121" i="7"/>
  <c r="O120" i="7"/>
  <c r="N120" i="7"/>
  <c r="M120" i="7"/>
  <c r="O119" i="7"/>
  <c r="N119" i="7"/>
  <c r="M119" i="7"/>
  <c r="O118" i="7"/>
  <c r="N118" i="7"/>
  <c r="M118" i="7"/>
  <c r="O117" i="7"/>
  <c r="N117" i="7"/>
  <c r="M117" i="7"/>
  <c r="O116" i="7"/>
  <c r="N116" i="7"/>
  <c r="M116" i="7"/>
  <c r="O115" i="7"/>
  <c r="N115" i="7"/>
  <c r="M115" i="7"/>
  <c r="O114" i="7"/>
  <c r="N114" i="7"/>
  <c r="M114" i="7"/>
  <c r="O113" i="7"/>
  <c r="N113" i="7"/>
  <c r="M113" i="7"/>
  <c r="O112" i="7"/>
  <c r="N112" i="7"/>
  <c r="M112" i="7"/>
  <c r="O111" i="7"/>
  <c r="N111" i="7"/>
  <c r="M111" i="7"/>
  <c r="O110" i="7"/>
  <c r="N110" i="7"/>
  <c r="M110" i="7"/>
  <c r="O109" i="7"/>
  <c r="N109" i="7"/>
  <c r="M109" i="7"/>
  <c r="O108" i="7"/>
  <c r="N108" i="7"/>
  <c r="M108" i="7"/>
  <c r="O107" i="7"/>
  <c r="N107" i="7"/>
  <c r="M107" i="7"/>
  <c r="O106" i="7"/>
  <c r="N106" i="7"/>
  <c r="M106" i="7"/>
  <c r="O105" i="7"/>
  <c r="N105" i="7"/>
  <c r="M105" i="7"/>
  <c r="O104" i="7"/>
  <c r="N104" i="7"/>
  <c r="M104" i="7"/>
  <c r="O103" i="7"/>
  <c r="N103" i="7"/>
  <c r="M103" i="7"/>
  <c r="O102" i="7"/>
  <c r="N102" i="7"/>
  <c r="M102" i="7"/>
  <c r="O101" i="7"/>
  <c r="N101" i="7"/>
  <c r="M101" i="7"/>
  <c r="O100" i="7"/>
  <c r="N100" i="7"/>
  <c r="M100" i="7"/>
  <c r="O99" i="7"/>
  <c r="N99" i="7"/>
  <c r="M99" i="7"/>
  <c r="O98" i="7"/>
  <c r="N98" i="7"/>
  <c r="M98" i="7"/>
  <c r="O97" i="7"/>
  <c r="N97" i="7"/>
  <c r="M97" i="7"/>
  <c r="O96" i="7"/>
  <c r="N96" i="7"/>
  <c r="O95" i="7"/>
  <c r="N95" i="7"/>
  <c r="O94" i="7"/>
  <c r="N94" i="7"/>
  <c r="O93" i="7"/>
  <c r="N93" i="7"/>
  <c r="O92" i="7"/>
  <c r="N92" i="7"/>
  <c r="O91" i="7"/>
  <c r="N91" i="7"/>
  <c r="O90" i="7"/>
  <c r="N90" i="7"/>
  <c r="O89" i="7"/>
  <c r="N89" i="7"/>
  <c r="O88" i="7"/>
  <c r="N88" i="7"/>
  <c r="O87" i="7"/>
  <c r="N87" i="7"/>
  <c r="M87" i="7"/>
  <c r="O86" i="7"/>
  <c r="N86" i="7"/>
  <c r="M86" i="7"/>
  <c r="O85" i="7"/>
  <c r="N85" i="7"/>
  <c r="M85" i="7"/>
  <c r="O84" i="7"/>
  <c r="N84" i="7"/>
  <c r="O83" i="7"/>
  <c r="N83" i="7"/>
  <c r="O82" i="7"/>
  <c r="N82" i="7"/>
  <c r="O81" i="7"/>
  <c r="N81" i="7"/>
  <c r="O80" i="7"/>
  <c r="N80" i="7"/>
  <c r="O79" i="7"/>
  <c r="N79" i="7"/>
  <c r="O78" i="7"/>
  <c r="N78" i="7"/>
  <c r="O77" i="7"/>
  <c r="N77" i="7"/>
  <c r="O76" i="7"/>
  <c r="N76" i="7"/>
  <c r="O75" i="7"/>
  <c r="N75" i="7"/>
  <c r="O74" i="7"/>
  <c r="N74" i="7"/>
  <c r="O73" i="7"/>
  <c r="N73" i="7"/>
  <c r="O72" i="7"/>
  <c r="N72" i="7"/>
  <c r="O71" i="7"/>
  <c r="N71" i="7"/>
  <c r="O70" i="7"/>
  <c r="N70" i="7"/>
  <c r="O69" i="7"/>
  <c r="N69" i="7"/>
  <c r="O68" i="7"/>
  <c r="N68" i="7"/>
  <c r="O67" i="7"/>
  <c r="N67" i="7"/>
  <c r="O66" i="7"/>
  <c r="N66" i="7"/>
  <c r="O65" i="7"/>
  <c r="N65" i="7"/>
  <c r="O64" i="7"/>
  <c r="N64" i="7"/>
  <c r="O63" i="7"/>
  <c r="N63" i="7"/>
  <c r="O62" i="7"/>
  <c r="N62" i="7"/>
  <c r="O61" i="7"/>
  <c r="N61" i="7"/>
  <c r="O60" i="7"/>
  <c r="N60" i="7"/>
  <c r="O59" i="7"/>
  <c r="N59" i="7"/>
  <c r="O58" i="7"/>
  <c r="N58" i="7"/>
  <c r="O57" i="7"/>
  <c r="N57" i="7"/>
  <c r="O56" i="7"/>
  <c r="N56" i="7"/>
  <c r="O55" i="7"/>
  <c r="N55" i="7"/>
  <c r="O54" i="7"/>
  <c r="N54" i="7"/>
  <c r="O53" i="7"/>
  <c r="N53" i="7"/>
  <c r="O52" i="7"/>
  <c r="N52" i="7"/>
  <c r="O51" i="7"/>
  <c r="N51" i="7"/>
  <c r="O50" i="7"/>
  <c r="N50" i="7"/>
  <c r="O49" i="7"/>
  <c r="N49" i="7"/>
  <c r="O48" i="7"/>
  <c r="N48" i="7"/>
  <c r="O47" i="7"/>
  <c r="N47" i="7"/>
  <c r="O46" i="7"/>
  <c r="N46" i="7"/>
  <c r="O45" i="7"/>
  <c r="N45" i="7"/>
  <c r="O44" i="7"/>
  <c r="N44" i="7"/>
  <c r="O43" i="7"/>
  <c r="N43" i="7"/>
  <c r="O42" i="7"/>
  <c r="N42" i="7"/>
  <c r="O41" i="7"/>
  <c r="N41" i="7"/>
  <c r="O40" i="7"/>
  <c r="N40" i="7"/>
  <c r="O39" i="7"/>
  <c r="N39" i="7"/>
  <c r="O38" i="7"/>
  <c r="N38" i="7"/>
  <c r="O37" i="7"/>
  <c r="N37" i="7"/>
  <c r="O36" i="7"/>
  <c r="N36" i="7"/>
  <c r="O35" i="7"/>
  <c r="N35" i="7"/>
  <c r="O34" i="7"/>
  <c r="N34" i="7"/>
  <c r="O33" i="7"/>
  <c r="N33" i="7"/>
  <c r="O32" i="7"/>
  <c r="N32" i="7"/>
  <c r="O31" i="7"/>
  <c r="N31" i="7"/>
  <c r="O30" i="7"/>
  <c r="N30" i="7"/>
  <c r="O29" i="7"/>
  <c r="N29" i="7"/>
  <c r="O28" i="7"/>
  <c r="N28" i="7"/>
  <c r="O27" i="7"/>
  <c r="N27" i="7"/>
  <c r="O26" i="7"/>
  <c r="N26" i="7"/>
  <c r="O25" i="7"/>
  <c r="N25" i="7"/>
  <c r="O24" i="7"/>
  <c r="N24" i="7"/>
  <c r="O23" i="7"/>
  <c r="N23" i="7"/>
  <c r="O22" i="7"/>
  <c r="N22" i="7"/>
  <c r="O21" i="7"/>
  <c r="N21" i="7"/>
  <c r="O20" i="7"/>
  <c r="N20" i="7"/>
  <c r="O19" i="7"/>
  <c r="N19" i="7"/>
  <c r="O18" i="7"/>
  <c r="N18" i="7"/>
  <c r="O17" i="7"/>
  <c r="N17" i="7"/>
  <c r="O16" i="7"/>
  <c r="N16" i="7"/>
  <c r="O15" i="7"/>
  <c r="N15" i="7"/>
  <c r="O14" i="7"/>
  <c r="N14" i="7"/>
  <c r="O13" i="7"/>
  <c r="N13" i="7"/>
  <c r="O12" i="7"/>
  <c r="N12" i="7"/>
  <c r="O11" i="7"/>
  <c r="N11" i="7"/>
  <c r="O10" i="7"/>
  <c r="N10" i="7"/>
  <c r="O9" i="7"/>
  <c r="N9" i="7"/>
  <c r="O8" i="7"/>
  <c r="N8" i="7"/>
  <c r="O7" i="7"/>
  <c r="N7" i="7"/>
  <c r="O6" i="7"/>
  <c r="N6" i="7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D120" i="5"/>
  <c r="C120" i="5"/>
  <c r="E120" i="5" s="1"/>
  <c r="D119" i="5"/>
  <c r="C119" i="5"/>
  <c r="E119" i="5" s="1"/>
  <c r="D118" i="5"/>
  <c r="C118" i="5"/>
  <c r="E118" i="5" s="1"/>
  <c r="D117" i="5"/>
  <c r="C117" i="5"/>
  <c r="E117" i="5" s="1"/>
  <c r="D116" i="5"/>
  <c r="C116" i="5"/>
  <c r="E116" i="5" s="1"/>
  <c r="D115" i="5"/>
  <c r="C115" i="5"/>
  <c r="E115" i="5" s="1"/>
  <c r="D114" i="5"/>
  <c r="C114" i="5"/>
  <c r="E114" i="5" s="1"/>
  <c r="D113" i="5"/>
  <c r="C113" i="5"/>
  <c r="E113" i="5" s="1"/>
  <c r="D112" i="5"/>
  <c r="C112" i="5"/>
  <c r="E112" i="5" s="1"/>
  <c r="D111" i="5"/>
  <c r="C111" i="5"/>
  <c r="E111" i="5" s="1"/>
  <c r="D110" i="5"/>
  <c r="C110" i="5"/>
  <c r="E110" i="5" s="1"/>
  <c r="D109" i="5"/>
  <c r="C109" i="5"/>
  <c r="E109" i="5" s="1"/>
  <c r="D108" i="5"/>
  <c r="C108" i="5"/>
  <c r="E108" i="5" s="1"/>
  <c r="D107" i="5"/>
  <c r="C107" i="5"/>
  <c r="E107" i="5" s="1"/>
  <c r="D106" i="5"/>
  <c r="C106" i="5"/>
  <c r="E106" i="5" s="1"/>
  <c r="D105" i="5"/>
  <c r="C105" i="5"/>
  <c r="E105" i="5" s="1"/>
  <c r="D104" i="5"/>
  <c r="C104" i="5"/>
  <c r="E104" i="5" s="1"/>
  <c r="D103" i="5"/>
  <c r="C103" i="5"/>
  <c r="E103" i="5" s="1"/>
  <c r="E102" i="5"/>
  <c r="E101" i="5"/>
  <c r="E100" i="5"/>
  <c r="D99" i="5"/>
  <c r="C99" i="5"/>
  <c r="E99" i="5" s="1"/>
  <c r="D98" i="5"/>
  <c r="C98" i="5"/>
  <c r="E98" i="5" s="1"/>
  <c r="D97" i="5"/>
  <c r="C97" i="5"/>
  <c r="E97" i="5" s="1"/>
  <c r="D96" i="5"/>
  <c r="C96" i="5"/>
  <c r="E96" i="5" s="1"/>
  <c r="D95" i="5"/>
  <c r="C95" i="5"/>
  <c r="E95" i="5" s="1"/>
  <c r="D94" i="5"/>
  <c r="C94" i="5"/>
  <c r="E94" i="5" s="1"/>
  <c r="D93" i="5"/>
  <c r="C93" i="5"/>
  <c r="E93" i="5" s="1"/>
  <c r="D92" i="5"/>
  <c r="C92" i="5"/>
  <c r="E92" i="5" s="1"/>
  <c r="D91" i="5"/>
  <c r="C91" i="5"/>
  <c r="E91" i="5" s="1"/>
  <c r="N78" i="6"/>
  <c r="N77" i="6"/>
  <c r="N76" i="6"/>
  <c r="Y213" i="4"/>
  <c r="Y212" i="4"/>
  <c r="Y211" i="4"/>
  <c r="Y210" i="4"/>
  <c r="Y209" i="4"/>
  <c r="Y208" i="4"/>
  <c r="Y207" i="4"/>
  <c r="Y206" i="4"/>
  <c r="Y205" i="4"/>
  <c r="Y204" i="4"/>
  <c r="Y203" i="4"/>
  <c r="Y202" i="4"/>
  <c r="Y201" i="4"/>
  <c r="Y200" i="4"/>
  <c r="Y199" i="4"/>
  <c r="Y198" i="4"/>
  <c r="Y197" i="4"/>
  <c r="Y196" i="4"/>
  <c r="Y195" i="4"/>
  <c r="Y194" i="4"/>
  <c r="Y193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Q208" i="9"/>
  <c r="Q207" i="9"/>
  <c r="Q206" i="9"/>
  <c r="Q205" i="9"/>
  <c r="Q204" i="9"/>
  <c r="Q203" i="9"/>
  <c r="Q202" i="9"/>
  <c r="Q201" i="9"/>
  <c r="Q200" i="9"/>
  <c r="Q199" i="9"/>
  <c r="Q198" i="9"/>
  <c r="Q197" i="9"/>
  <c r="Q196" i="9"/>
  <c r="Q195" i="9"/>
  <c r="Q194" i="9"/>
  <c r="Q193" i="9"/>
  <c r="Q192" i="9"/>
  <c r="Q191" i="9"/>
  <c r="Q190" i="9"/>
  <c r="Q189" i="9"/>
  <c r="Q188" i="9"/>
  <c r="Q187" i="9"/>
  <c r="Q186" i="9"/>
  <c r="Q185" i="9"/>
  <c r="Q184" i="9"/>
  <c r="Q183" i="9"/>
  <c r="Q182" i="9"/>
  <c r="Q181" i="9"/>
  <c r="Q180" i="9"/>
  <c r="Q179" i="9"/>
  <c r="Q178" i="9"/>
  <c r="Q177" i="9"/>
  <c r="Q176" i="9"/>
  <c r="Q175" i="9"/>
  <c r="Q174" i="9"/>
  <c r="Q173" i="9"/>
  <c r="Q172" i="9"/>
  <c r="Q171" i="9"/>
  <c r="Q170" i="9"/>
  <c r="Q169" i="9"/>
  <c r="Q168" i="9"/>
  <c r="Q167" i="9"/>
  <c r="Q166" i="9"/>
  <c r="Q165" i="9"/>
  <c r="Q164" i="9"/>
  <c r="Q163" i="9"/>
  <c r="Q162" i="9"/>
  <c r="Q161" i="9"/>
  <c r="Q160" i="9"/>
  <c r="Q159" i="9"/>
  <c r="Q158" i="9"/>
  <c r="Q157" i="9"/>
  <c r="Q156" i="9"/>
  <c r="Q155" i="9"/>
  <c r="Q154" i="9"/>
  <c r="Q153" i="9"/>
  <c r="Q152" i="9"/>
  <c r="Q151" i="9"/>
  <c r="Q150" i="9"/>
  <c r="Q149" i="9"/>
  <c r="Q148" i="9"/>
  <c r="Q147" i="9"/>
  <c r="Q146" i="9"/>
  <c r="Q145" i="9"/>
  <c r="Q144" i="9"/>
  <c r="Q143" i="9"/>
  <c r="Q142" i="9"/>
  <c r="Q141" i="9"/>
  <c r="Q140" i="9"/>
  <c r="Q139" i="9"/>
  <c r="Q138" i="9"/>
  <c r="Q137" i="9"/>
  <c r="Q136" i="9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</calcChain>
</file>

<file path=xl/sharedStrings.xml><?xml version="1.0" encoding="utf-8"?>
<sst xmlns="http://schemas.openxmlformats.org/spreadsheetml/2006/main" count="2256" uniqueCount="485">
  <si>
    <t>PARO REGISTRADO</t>
  </si>
  <si>
    <t>(Número de parados)</t>
  </si>
  <si>
    <t>Fuente: Observatorio de las Ocupaciones de Málaga, Servicio Público de Empleo Estatal</t>
  </si>
  <si>
    <t xml:space="preserve"> </t>
  </si>
  <si>
    <t>ALHAURIN DE LA TORRE</t>
  </si>
  <si>
    <t>ALHAURIN EL GRANDE</t>
  </si>
  <si>
    <t>ALMOGIA</t>
  </si>
  <si>
    <t>BENALMADENA</t>
  </si>
  <si>
    <t>CARTAMA</t>
  </si>
  <si>
    <t>CASABERMEJA</t>
  </si>
  <si>
    <t>COLMENAR</t>
  </si>
  <si>
    <t>FUENGIROLA</t>
  </si>
  <si>
    <t>MALAGA</t>
  </si>
  <si>
    <t>MIJAS</t>
  </si>
  <si>
    <t>PIZARRA</t>
  </si>
  <si>
    <t>RINCON DE LA VICTORIA</t>
  </si>
  <si>
    <t>TOTALAN</t>
  </si>
  <si>
    <t>TORREMOLINOS</t>
  </si>
  <si>
    <t>Área Metropolitana</t>
  </si>
  <si>
    <t>ALORA</t>
  </si>
  <si>
    <t>COIN</t>
  </si>
  <si>
    <t>Provincia</t>
  </si>
  <si>
    <t>Andalucía</t>
  </si>
  <si>
    <t>España</t>
  </si>
  <si>
    <t>PARO REGISTRADO EN LA CIUDAD DE MÁLAGA</t>
  </si>
  <si>
    <t>(Número de parados por sección de actividad)</t>
  </si>
  <si>
    <t>AGRICULTURA,GANADERIA,CAZA,SELVICULTURA</t>
  </si>
  <si>
    <t>PESCA</t>
  </si>
  <si>
    <t>INDUSTR. EXTRACTIVAS</t>
  </si>
  <si>
    <t>INDUSTRIA MANUFACTURERA</t>
  </si>
  <si>
    <t>PROD. Y DISTR.ENERGIA ELECTRICA,GAS,AGUA</t>
  </si>
  <si>
    <t>CONSTRUCCION</t>
  </si>
  <si>
    <t>COMERCIO, REPARACION VEHI.MOTOR M,C.ART</t>
  </si>
  <si>
    <t>HOSTELERIA</t>
  </si>
  <si>
    <t>TRANSPORTE,ALMACENAMIENTO Y COMUNICACION</t>
  </si>
  <si>
    <t>INTERMEDIACION FINANCIERA</t>
  </si>
  <si>
    <t>ACT.INMOBILIARIAS Y ALQUILER S.EMPRES</t>
  </si>
  <si>
    <t>ADMON.PUBLICA, DEFENSA Y S.S</t>
  </si>
  <si>
    <t>EDUCACION</t>
  </si>
  <si>
    <t>ACT.SANIT.Y VETER. SERVICIOS SOCIALES</t>
  </si>
  <si>
    <t>OTRAS AC.SOC.SERV.PERSONALES</t>
  </si>
  <si>
    <t>HOGARES QUE EMPLEAN PERSONAL DOMESTICO</t>
  </si>
  <si>
    <t>ORGANISMOS EXTRATERRITORIALES</t>
  </si>
  <si>
    <t>SECCION SIN ACTIVIDAD</t>
  </si>
  <si>
    <t>Total</t>
  </si>
  <si>
    <t>LAS SECCIONES DE ACTIVIDAD CAMBIAN A CNAE 2009</t>
  </si>
  <si>
    <t>SIN EMPLEO ANTERIOR</t>
  </si>
  <si>
    <t>AGRICULT., GANADE., SILVICULTURA Y PESCA</t>
  </si>
  <si>
    <t>INDUSTRIAS EXTRACTIVAS</t>
  </si>
  <si>
    <t>SUMIN. ENER. ELÉC., GAS, VAPOR Y AIRE AC</t>
  </si>
  <si>
    <t>SUMIN. AGUA, SANEAMIEN., RESID. Y DESCO.</t>
  </si>
  <si>
    <t>CONSTRUCCIÓN</t>
  </si>
  <si>
    <t>COMERCIO POR MAYOR Y MENOR; REP. VEHÍCUL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</si>
  <si>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</si>
  <si>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</si>
  <si>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</si>
  <si>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</si>
  <si>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</si>
  <si>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ACT. PROFESIONALES, CIENTÍFICA Y TÉCNICA</t>
  </si>
  <si>
    <t>ACT. ADMINISTRATIVAS Y SERVICIO AUXILIAR</t>
  </si>
  <si>
    <t>ADMON. PÚBLICA, DEFENSA Y SEG. SOC. OBL.</t>
  </si>
  <si>
    <t>EDUCACIÓN</t>
  </si>
  <si>
    <t>ACT. SANITARIAS Y DE SERVICIOS SOCIALES</t>
  </si>
  <si>
    <t>ACT. ARTÍSTICAS, RECREATI. Y ENTRETENIM.</t>
  </si>
  <si>
    <t>OTROS SERVICIOS</t>
  </si>
  <si>
    <t>ACT. HOGARES, EMPLEADOR PERSONAL DOMÉST.</t>
  </si>
  <si>
    <t>ACT. ORGANIZA. Y ORGANIS. EXTRATERRITOR.</t>
  </si>
  <si>
    <t>(Número de parados por grupos profesionales)</t>
  </si>
  <si>
    <t xml:space="preserve">FUERZAS ARMADAS                         </t>
  </si>
  <si>
    <t xml:space="preserve">DIRECCION EMPRESAS Y ADMONES. PUBLICAS  </t>
  </si>
  <si>
    <t>TECS.,PROFES.CIENTIFICOS E INTELECTUALES</t>
  </si>
  <si>
    <t xml:space="preserve">TECNICOS Y PROFESIONALES DE APOYO       </t>
  </si>
  <si>
    <t xml:space="preserve">EMPLEADOS DE TIPO ADMINISTRATIVO        </t>
  </si>
  <si>
    <t>TRAB.SERV.REST.,PERSON.,PROTEC.Y VENDED.</t>
  </si>
  <si>
    <t xml:space="preserve">TRABS.CUALIF.EN AGRICULTURA Y EN PESCA  </t>
  </si>
  <si>
    <t xml:space="preserve">ARTESAN./TRAB.C.IND.MANUF.CONST.MINERIA </t>
  </si>
  <si>
    <t>OPERADORES INSTAL.Y MAQUINAR.Y MONTADOR.</t>
  </si>
  <si>
    <t xml:space="preserve">TRABAJADORES NO CUALIFICADOS            </t>
  </si>
  <si>
    <t>--</t>
  </si>
  <si>
    <t>(Número de parados por nivel académico)</t>
  </si>
  <si>
    <t xml:space="preserve">SIN ESTUDIOS                            </t>
  </si>
  <si>
    <t xml:space="preserve">ESTUDIOS PRIMARIOS                      </t>
  </si>
  <si>
    <t xml:space="preserve">CERTIF.ESCOLARIDAD                      </t>
  </si>
  <si>
    <t xml:space="preserve">F.P.1                                   </t>
  </si>
  <si>
    <t xml:space="preserve">EGB/BACH.ELEMENTAL/GRADUADO ESCOLAR     </t>
  </si>
  <si>
    <t xml:space="preserve">F.P.2                                   </t>
  </si>
  <si>
    <t xml:space="preserve">B.U.P./BACHILLER SUPERIOR/C.O.U         </t>
  </si>
  <si>
    <t xml:space="preserve">OTRAS TITULACIONES                      </t>
  </si>
  <si>
    <t xml:space="preserve">TITULO DE GRADO MEDIO                   </t>
  </si>
  <si>
    <t xml:space="preserve">TITULO DE GRADO SUPERIOR                </t>
  </si>
  <si>
    <t>ESTUDIOS PRIMARIOS INCOMPLETOS</t>
  </si>
  <si>
    <t>ESTUDIOS PRIMARIOS COMPLETOS</t>
  </si>
  <si>
    <t>PROGRAMAS PARA LA FORMACIÓN E INSERCIÓN</t>
  </si>
  <si>
    <t>PRIMERA ETAPA DE EDUCACIÓN SECUNDARIA SI</t>
  </si>
  <si>
    <t>PRIMERA ETAPA DE EDUCACIÓN SECUNDARIA CO</t>
  </si>
  <si>
    <t>ENSEÑANZAS DE BACHILLERATO</t>
  </si>
  <si>
    <t>ENSEÑANZAS DE GRADO MEDIO DE FORMACIÓN P</t>
  </si>
  <si>
    <t>ENSEÑANZAS DE GRADO MEDIO DE MÚSICA Y DA</t>
  </si>
  <si>
    <t>ENSEÑANZAS PARA LA FORMACIÓN E INSERCIÓN</t>
  </si>
  <si>
    <t>ENSEÑANZAS DE GRADO SUPERIOR DE FORMACIÓ</t>
  </si>
  <si>
    <t>TÍTULOS PROPIOS DE LAS UNIVERSIDADES Y O</t>
  </si>
  <si>
    <t>ENSEÑANZA PARA LA FORMACIÓN E INSERCIÓN</t>
  </si>
  <si>
    <t>ENSEÑANZAS UNIVERSITARIAS DE PRIMER CICL</t>
  </si>
  <si>
    <t>ENSEÑANZAS UNIVERSITARIAS DE 1 ER Y 2º C</t>
  </si>
  <si>
    <t>ESTUDIOS OFICIALES DE ESPECIALIZACIÓN PR</t>
  </si>
  <si>
    <t>DOCTORADO UNIVERSITARIO.</t>
  </si>
  <si>
    <t>OTRAS TITULACIONES F.P.</t>
  </si>
  <si>
    <t>SIN ESTUDIOS</t>
  </si>
  <si>
    <t>ENSEÑANZAS UNIVERSITARIAS DE GRADO</t>
  </si>
  <si>
    <t>(Número de parados por sexo)</t>
  </si>
  <si>
    <t xml:space="preserve">HOMBRE                                  </t>
  </si>
  <si>
    <t xml:space="preserve">MUJER                                   </t>
  </si>
  <si>
    <t>(Número de parados por edad)</t>
  </si>
  <si>
    <t xml:space="preserve">16 A 19 A?OS                            </t>
  </si>
  <si>
    <t xml:space="preserve">20 A 24 A?OS                            </t>
  </si>
  <si>
    <t xml:space="preserve">25 A 29 A?OS                            </t>
  </si>
  <si>
    <t xml:space="preserve">30 A 34 A?OS                            </t>
  </si>
  <si>
    <t xml:space="preserve">35 A 39 A?OS                            </t>
  </si>
  <si>
    <t xml:space="preserve">40 A 44 A?OS                            </t>
  </si>
  <si>
    <t xml:space="preserve">45 A 49 A?OS                            </t>
  </si>
  <si>
    <t xml:space="preserve">50 A 54 A?OS                            </t>
  </si>
  <si>
    <t xml:space="preserve">55 A 59 A?OS                            </t>
  </si>
  <si>
    <t xml:space="preserve">&gt; 59 A?OS                               </t>
  </si>
  <si>
    <t>Menores 25 años</t>
  </si>
  <si>
    <t>Mayores 25 años</t>
  </si>
  <si>
    <t>(Número de parados por sectores económicos)</t>
  </si>
  <si>
    <t xml:space="preserve">AGRICULTURA Y PESCA                     </t>
  </si>
  <si>
    <t xml:space="preserve">INDUSTRIA                               </t>
  </si>
  <si>
    <t xml:space="preserve">CONSTRUCCION                            </t>
  </si>
  <si>
    <t xml:space="preserve">SERVICIOS                               </t>
  </si>
  <si>
    <t xml:space="preserve">SECTOR SIN ACTIVIDAD                    </t>
  </si>
  <si>
    <t>TOTAL AFILIADOS TRABAJADORES</t>
  </si>
  <si>
    <t>(Trabajadores afiliados último día del mes)</t>
  </si>
  <si>
    <t>Fuente: Tesorería General de la Seguridad Social, Dirección Provincial de Málaga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</si>
  <si>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</si>
  <si>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</si>
  <si>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</si>
  <si>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</si>
  <si>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</si>
  <si>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</si>
  <si>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</si>
  <si>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</si>
  <si>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Málaga</t>
  </si>
  <si>
    <t>Mijas</t>
  </si>
  <si>
    <t>Pizarra</t>
  </si>
  <si>
    <t>Rincón de la Victoria</t>
  </si>
  <si>
    <t>Totalán</t>
  </si>
  <si>
    <t>Torremolinos</t>
  </si>
  <si>
    <t>Álora</t>
  </si>
  <si>
    <t>Coín</t>
  </si>
  <si>
    <t>&gt;1.010</t>
  </si>
  <si>
    <t>&gt;1.033</t>
  </si>
  <si>
    <t>&gt;1.012</t>
  </si>
  <si>
    <t>&gt;1.004</t>
  </si>
  <si>
    <t>&gt;9.171</t>
  </si>
  <si>
    <t>&gt;631</t>
  </si>
  <si>
    <t>&gt;9.285</t>
  </si>
  <si>
    <t>&gt;9.122</t>
  </si>
  <si>
    <t>&gt;9.168</t>
  </si>
  <si>
    <t>&gt;10.136</t>
  </si>
  <si>
    <t>&gt;8.853</t>
  </si>
  <si>
    <t>&gt;10.263</t>
  </si>
  <si>
    <t>&gt;634</t>
  </si>
  <si>
    <t>&gt;8.766</t>
  </si>
  <si>
    <t>&gt;637</t>
  </si>
  <si>
    <t>&gt;8.859</t>
  </si>
  <si>
    <t>&gt;8.752</t>
  </si>
  <si>
    <t>RÉGIMEN GENERAL TRABAJADORES</t>
  </si>
  <si>
    <t>29007 ALHAURIN DE LA TORRE</t>
  </si>
  <si>
    <t>29008 ALHAURIN EL GRANDE</t>
  </si>
  <si>
    <t>29011 ALMOGIA</t>
  </si>
  <si>
    <t>29025 BENALMADENA</t>
  </si>
  <si>
    <t>29038 CARTAMA</t>
  </si>
  <si>
    <t>29039 CASABERMEJA</t>
  </si>
  <si>
    <t>29043 COLMENAR</t>
  </si>
  <si>
    <t>29054 FUENGIROLA</t>
  </si>
  <si>
    <t>29067 MALAGA</t>
  </si>
  <si>
    <t>29070 MIJAS</t>
  </si>
  <si>
    <t>29080 PIZARRA</t>
  </si>
  <si>
    <t>29082 RINCON DE LA VICTORIA</t>
  </si>
  <si>
    <t>29092 TOTALAN</t>
  </si>
  <si>
    <t>29901 TORREMOLINOS</t>
  </si>
  <si>
    <t>29012 ALORA</t>
  </si>
  <si>
    <t>29042 COIN</t>
  </si>
  <si>
    <t>29 PROVINCIAL</t>
  </si>
  <si>
    <t>ANDALUCÍA</t>
  </si>
  <si>
    <t>NACIONAL</t>
  </si>
  <si>
    <t>RÉGIMEN ESPECIAL AUTÓNOMOS</t>
  </si>
  <si>
    <t>RÉGIMEN ESPECIAL HOGAR</t>
  </si>
  <si>
    <t>&lt;5</t>
  </si>
  <si>
    <t>RÉGIMEN ESPECIAL AGRARIO</t>
  </si>
  <si>
    <t>RÉGIMEN ESPECIAL MAR</t>
  </si>
  <si>
    <t>CONTRATOS</t>
  </si>
  <si>
    <t>(Número de contratos)</t>
  </si>
  <si>
    <t>Área Metropolitana de Málaga</t>
  </si>
  <si>
    <t>:Nro Contratos</t>
  </si>
  <si>
    <t>1ºtrim 2004</t>
  </si>
  <si>
    <t>2ºtrim 2004</t>
  </si>
  <si>
    <t>3er trim 2004</t>
  </si>
  <si>
    <t>4to trim 2004</t>
  </si>
  <si>
    <t>1er trim 2005</t>
  </si>
  <si>
    <t>2º trim 2005</t>
  </si>
  <si>
    <t>3er trim 2005</t>
  </si>
  <si>
    <t>4to trim 2005</t>
  </si>
  <si>
    <t>1er trim 2006</t>
  </si>
  <si>
    <t>2do trim 2006</t>
  </si>
  <si>
    <t>3er trim 2006</t>
  </si>
  <si>
    <t>4to trim 2006</t>
  </si>
  <si>
    <t>1er trim 2007</t>
  </si>
  <si>
    <t>2do trim 2007</t>
  </si>
  <si>
    <t>3er trim 2007</t>
  </si>
  <si>
    <t>4to trim 2007</t>
  </si>
  <si>
    <t>1er trim 2008</t>
  </si>
  <si>
    <t>2do trim 2008</t>
  </si>
  <si>
    <t>3ro trim 2008</t>
  </si>
  <si>
    <t>4to trim 2008</t>
  </si>
  <si>
    <t>1ro trim 2009</t>
  </si>
  <si>
    <t>2do trim 2009</t>
  </si>
  <si>
    <t>3ro trim 2009</t>
  </si>
  <si>
    <t>4to trim 2009</t>
  </si>
  <si>
    <t>1ro trim 2010</t>
  </si>
  <si>
    <t>2do trim 2010</t>
  </si>
  <si>
    <t>3ro trim 2010</t>
  </si>
  <si>
    <t>4to trim 2010</t>
  </si>
  <si>
    <t>1ro trim 2011</t>
  </si>
  <si>
    <t>2do trim 2011</t>
  </si>
  <si>
    <t>3ro trim 2011</t>
  </si>
  <si>
    <t>4to trim 2011</t>
  </si>
  <si>
    <t>1ro trim 2012</t>
  </si>
  <si>
    <t>2do trim 2012</t>
  </si>
  <si>
    <t>3ro trim 2012</t>
  </si>
  <si>
    <t>4to trim 2012</t>
  </si>
  <si>
    <t>1ro trim 2013</t>
  </si>
  <si>
    <t>2do trim 2013</t>
  </si>
  <si>
    <t>3ro trim 2013</t>
  </si>
  <si>
    <t>4to trim 2013</t>
  </si>
  <si>
    <t>1ro trim 2014</t>
  </si>
  <si>
    <t>2do trim 2014</t>
  </si>
  <si>
    <t>3ro trim 2014</t>
  </si>
  <si>
    <t>4to trim 2014</t>
  </si>
  <si>
    <t>1ro trim 2015</t>
  </si>
  <si>
    <t>2do trim 2015</t>
  </si>
  <si>
    <t>3ro trim 2015</t>
  </si>
  <si>
    <t>4to trim 2015</t>
  </si>
  <si>
    <t>1ro trim 2016</t>
  </si>
  <si>
    <t>2do trim 2016</t>
  </si>
  <si>
    <t>3ro trim 2016</t>
  </si>
  <si>
    <t>4to trim 2016</t>
  </si>
  <si>
    <t>1ro trim 2017</t>
  </si>
  <si>
    <t>2do trim 2017</t>
  </si>
  <si>
    <t>3ro trim 2017</t>
  </si>
  <si>
    <t>4to trim 2017</t>
  </si>
  <si>
    <t>1ro trim 2018</t>
  </si>
  <si>
    <t>2do trim 2018</t>
  </si>
  <si>
    <t>3ro trim 2018</t>
  </si>
  <si>
    <t>4to trim 2018</t>
  </si>
  <si>
    <t>1ro trim 2019</t>
  </si>
  <si>
    <t>2do trim 2019</t>
  </si>
  <si>
    <t>3ro trim 2019</t>
  </si>
  <si>
    <t>4to trim 2019</t>
  </si>
  <si>
    <t>CONTRATOS EN LA CIUDAD DE MÁLAGA</t>
  </si>
  <si>
    <t>(Número de contratos por tipo)</t>
  </si>
  <si>
    <t>Empleo: Mes extracción datos DESC</t>
  </si>
  <si>
    <t>ADSCRITOS POR COLABORACION SOCIAL</t>
  </si>
  <si>
    <t>CONTRATO DE COLABORACION SOCIAL</t>
  </si>
  <si>
    <t>CONTRATO DE INSERCION A TIEMPO COMPLETO</t>
  </si>
  <si>
    <t>CONTRATO DE INSERCION A TIEMPO PARCIAL</t>
  </si>
  <si>
    <t>CONTRATO DE RELEVO A TIEMPO COMPLETO</t>
  </si>
  <si>
    <t>CONTRATO DE RELEVO A TIEMPO PARCIAL</t>
  </si>
  <si>
    <t>CONTRATO FIJO DISCONTINUO BONIFICADO</t>
  </si>
  <si>
    <t>CONVERSION A T. COMP. CON BONIFICACION</t>
  </si>
  <si>
    <t>CONVERSION A T. COMP. DE MINUSVALIDO</t>
  </si>
  <si>
    <t>CONVERSION A T. COMPLETO NO BONIFICADO</t>
  </si>
  <si>
    <t>CONVERSION FIJO DISC. CON BONIFICACION</t>
  </si>
  <si>
    <t>CONVERSION FIJO. DISC. SIN BONIFICAR</t>
  </si>
  <si>
    <t>CONVERSION T. PARCIAL CON BONIFICACION</t>
  </si>
  <si>
    <t>CONVERSION T. PARCIAL DE MINUSVALIDO</t>
  </si>
  <si>
    <t>CONVERSION T. PARCIAL SIN BONIFICAR</t>
  </si>
  <si>
    <t>CONVERTIDO INDEFINIDO</t>
  </si>
  <si>
    <t>DESEMPLEADOS SITUACION EXCLUSION SOCIAL</t>
  </si>
  <si>
    <t>EVENTUAL T. C. POR CIRCUNST. PRODUCCION</t>
  </si>
  <si>
    <t>EVENTUAL T.PARCIAL POR CIRC. PRODUCCION</t>
  </si>
  <si>
    <t>EVENTUALES CIRCUNSTANCIAS PRODUCCION</t>
  </si>
  <si>
    <t>FIJO DISCONT. / FIJO DISC. RDL 5/2001</t>
  </si>
  <si>
    <t>FIJO DISCONTINUO BONIFICADO</t>
  </si>
  <si>
    <t>FIJO O PERIODICO DISCONTINUO</t>
  </si>
  <si>
    <t>FIJO DISCONTINUO MINUSVALIDO</t>
  </si>
  <si>
    <t>FOMENTO DE LA CONTRATACION INDEFINIDA</t>
  </si>
  <si>
    <t>FORMACION</t>
  </si>
  <si>
    <t>FORMACION (A 03-2001)</t>
  </si>
  <si>
    <t>INDEF. ORD. / INDEF. LEY 12/2001-24/2001</t>
  </si>
  <si>
    <t>INDEF. T.P. / INDEF T.P. RDL 5/2001</t>
  </si>
  <si>
    <t>INDEFINIDO</t>
  </si>
  <si>
    <t>INDEFINIDO A T. COMP. CON BONIFICACION</t>
  </si>
  <si>
    <t>INDEFINIDO A T. PARCIAL DE MINUSVALIDO</t>
  </si>
  <si>
    <t>INDEFINIDO T. COMPLETO DE MINUSVALIDOS</t>
  </si>
  <si>
    <t>INDEFINIDO T. PARCIAL CON BONIFICACION</t>
  </si>
  <si>
    <t>INTERINIDAD</t>
  </si>
  <si>
    <t>INTERINIDAD (A 03-2001)</t>
  </si>
  <si>
    <t>INTERINIDAD A TIEMPO COMPLETO</t>
  </si>
  <si>
    <t>JUBILACION ESPECIAL 64 AÑOS</t>
  </si>
  <si>
    <t>JUBILACION ESPECIAL 64 AÑOS (A 03-2001)</t>
  </si>
  <si>
    <t>JUBILACION PARCIAL</t>
  </si>
  <si>
    <t>MINUSVALIDO CENTROS ESPECIALES EMPLEO</t>
  </si>
  <si>
    <t>MINUSVALIDOS</t>
  </si>
  <si>
    <t>OBRA A TIEMPO PARCIAL</t>
  </si>
  <si>
    <t>OBRA O SERVICIO A TIEMPO COMPLETO</t>
  </si>
  <si>
    <t>OBRA/SER.DETERMINADO</t>
  </si>
  <si>
    <t>OTROS</t>
  </si>
  <si>
    <t>OTROS NO ESPECIFICADOS (A 03-2001)</t>
  </si>
  <si>
    <t>PARCIAL DETERM. CON PREST. Y RED. JORN</t>
  </si>
  <si>
    <t>PARCIAL INDEFIN. CON PREST. Y RED. JORN</t>
  </si>
  <si>
    <t>PRACTICAS A TIEMPO COMPLETO</t>
  </si>
  <si>
    <t>PRACTICAS A TIEMPO COMPLETO (A 03-2001)</t>
  </si>
  <si>
    <t>PRACTICAS A TIEMPO PARCIAL</t>
  </si>
  <si>
    <t>PRACTICAS CON PRSTACION T RED. JORNADA</t>
  </si>
  <si>
    <t>PRACTICAS SIN PRESTACION</t>
  </si>
  <si>
    <t>RELEVO A TIEMPO PARCIAL</t>
  </si>
  <si>
    <t>RELEVO A TIEMPO COMPLETO</t>
  </si>
  <si>
    <t>TEMPORAL  A TIEMPO PARCIAL MINUSVALIDOS</t>
  </si>
  <si>
    <t>TEMPORAL BENEFICIARIOS PRESTACIONES</t>
  </si>
  <si>
    <t>TEMPORAL DE MINUSVALIDOS A T. COMPLETO</t>
  </si>
  <si>
    <t>TIEMPO PARCIAL DE RELEVO SIN PRESTACION</t>
  </si>
  <si>
    <t>TIEMPO PARCIAL DETERMIN. SIN PRESTACION</t>
  </si>
  <si>
    <t>TIEMPO PARCIAL INDEFIN. SIN PRESTACION</t>
  </si>
  <si>
    <t>TEMPORAL T.COMPL.BONIF.EMPRESA INSERCIÓN</t>
  </si>
  <si>
    <t>TEMPORAL T.PARCI.BONIF.EMPRESA INSERCIÓN</t>
  </si>
  <si>
    <t>(Número de contratos por edad)</t>
  </si>
  <si>
    <t>Empleo: Mes extracci? datos DESC</t>
  </si>
  <si>
    <t>Menores 25</t>
  </si>
  <si>
    <t>Mayores 25</t>
  </si>
  <si>
    <t>(Número de contratos indefinidos)</t>
  </si>
  <si>
    <t>suma de iniciales indefinidos y convertidos en indefinidos</t>
  </si>
  <si>
    <t>(Número de contratos por sexo)</t>
  </si>
  <si>
    <t>(Número de contratos por grupos profesionales)</t>
  </si>
  <si>
    <t xml:space="preserve">TRABAJADORES NO CUALIFICADOS (desde octubre de 2012 ocupaciones elementales)  </t>
  </si>
  <si>
    <t>(Número de contratos por sección de actividad)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</si>
  <si>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</si>
  <si>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</si>
  <si>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</si>
  <si>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</si>
  <si>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</si>
  <si>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</si>
  <si>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</si>
  <si>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</si>
  <si>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</si>
  <si>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</si>
  <si>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</si>
  <si>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</si>
  <si>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</si>
  <si>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</si>
  <si>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</si>
  <si>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</si>
  <si>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</si>
  <si>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CONTRATOS POR SECCIÓN DE ACTIVIDAD CNAE 09</t>
  </si>
  <si>
    <t>R</t>
  </si>
  <si>
    <t>S</t>
  </si>
  <si>
    <t>T</t>
  </si>
  <si>
    <t>U</t>
  </si>
  <si>
    <t>(Número de contratos por nivel académico)</t>
  </si>
  <si>
    <t xml:space="preserve">INDETERMINADO                           </t>
  </si>
  <si>
    <t>Otros</t>
  </si>
  <si>
    <t>Universitarios EEES (Bolonia)</t>
  </si>
  <si>
    <t>OTRAS TITULACIONES</t>
  </si>
  <si>
    <t>(Número de contratos por sector económico)</t>
  </si>
  <si>
    <t>Empleo: Sector AA.EE.destino DESC</t>
  </si>
  <si>
    <t xml:space="preserve">ACTIVOS EN LAS CAPITALES DE PROVINCIA DE ANDALUCIA                                                                                            </t>
  </si>
  <si>
    <t xml:space="preserve">POR RELACION CON LA ACTIVIDAD Y SEXO                                                                                                          </t>
  </si>
  <si>
    <t xml:space="preserve">(Valores en miles)                                                                                                                          </t>
  </si>
  <si>
    <t xml:space="preserve">Fuente: Encuesta de Población Activa, INE                                                                                                  </t>
  </si>
  <si>
    <t>ACTIVOS</t>
  </si>
  <si>
    <t>AMBOS SEXOS</t>
  </si>
  <si>
    <t>VARONES</t>
  </si>
  <si>
    <t>MUJERES</t>
  </si>
  <si>
    <t xml:space="preserve">Almería </t>
  </si>
  <si>
    <t>Cádiz</t>
  </si>
  <si>
    <t>Córdoba</t>
  </si>
  <si>
    <t xml:space="preserve"> Granada</t>
  </si>
  <si>
    <t>Huelva</t>
  </si>
  <si>
    <t>Jaén</t>
  </si>
  <si>
    <t>Sevilla</t>
  </si>
  <si>
    <t>Provincia de Málaga</t>
  </si>
  <si>
    <t>t409</t>
  </si>
  <si>
    <t>t110</t>
  </si>
  <si>
    <t>t210</t>
  </si>
  <si>
    <t>t310</t>
  </si>
  <si>
    <t>t410</t>
  </si>
  <si>
    <t>t111</t>
  </si>
  <si>
    <t>t211</t>
  </si>
  <si>
    <t>t311</t>
  </si>
  <si>
    <t>t411</t>
  </si>
  <si>
    <t>t112</t>
  </si>
  <si>
    <t>t212</t>
  </si>
  <si>
    <t>t312</t>
  </si>
  <si>
    <t>t412</t>
  </si>
  <si>
    <t>t113</t>
  </si>
  <si>
    <t>t213</t>
  </si>
  <si>
    <t>t313</t>
  </si>
  <si>
    <t>t413</t>
  </si>
  <si>
    <t>t114</t>
  </si>
  <si>
    <t>t214</t>
  </si>
  <si>
    <t>t314</t>
  </si>
  <si>
    <t>t414</t>
  </si>
  <si>
    <t>t115</t>
  </si>
  <si>
    <t>t215</t>
  </si>
  <si>
    <t>t315</t>
  </si>
  <si>
    <t>t415</t>
  </si>
  <si>
    <t>t116</t>
  </si>
  <si>
    <t>t216</t>
  </si>
  <si>
    <t>t316</t>
  </si>
  <si>
    <t>t416</t>
  </si>
  <si>
    <t>t117</t>
  </si>
  <si>
    <t>t217</t>
  </si>
  <si>
    <t>t317</t>
  </si>
  <si>
    <t>t417</t>
  </si>
  <si>
    <t>t118</t>
  </si>
  <si>
    <t>t218</t>
  </si>
  <si>
    <t>t318</t>
  </si>
  <si>
    <t>t418</t>
  </si>
  <si>
    <t>t119</t>
  </si>
  <si>
    <t>t219</t>
  </si>
  <si>
    <t>t319</t>
  </si>
  <si>
    <t>t419</t>
  </si>
  <si>
    <t>Nota: Los datos inferiores a 5 deben ser tomados con precaución, pues están afectados por fuertes errores de muestreo.</t>
  </si>
  <si>
    <t xml:space="preserve">OCUPADOS EN LAS CAPITALES DE PROVINCIA DE ANDALUCIA                                                                                            </t>
  </si>
  <si>
    <t>OCUPADOS</t>
  </si>
  <si>
    <t xml:space="preserve">PARADOS EN LAS CAPITALES DE PROVINCIA DE ANDALUCIA                                                                                            </t>
  </si>
  <si>
    <t>PARADOS</t>
  </si>
  <si>
    <t xml:space="preserve">OCUPADOS EN LAS CAPITALES DE PROVINCIA DE ANDALUCIA                                                                                           </t>
  </si>
  <si>
    <t xml:space="preserve">POR NIVEL DE FORMACION                                                                                                                        </t>
  </si>
  <si>
    <t>Educación superior</t>
  </si>
  <si>
    <t xml:space="preserve">POR SECTOR DE ACTIVIDAD CNAE-93                                                                                                               </t>
  </si>
  <si>
    <t xml:space="preserve">RESTO SECTORES </t>
  </si>
  <si>
    <t>SERVICIOS</t>
  </si>
  <si>
    <t xml:space="preserve">INACTIVOS EN LAS CAPITALES DE PROVINCIA DE ANDALUCIA                                                                                          </t>
  </si>
  <si>
    <t xml:space="preserve">POR SITUACION DE INACTIVIDAD                                                                                                                  </t>
  </si>
  <si>
    <t>INACTIVOS TOTALES</t>
  </si>
  <si>
    <t xml:space="preserve">TASA DE ACTIVIDAD EN LAS CAPITALES DE PROVINCIA DE ANDALUCIA                                                                                          </t>
  </si>
  <si>
    <t>(Porcentaje de activos sobre la población en edad de trabajar)</t>
  </si>
  <si>
    <t>Fuente: Encuesta de Población Activa, INE</t>
  </si>
  <si>
    <t>ALMERIA</t>
  </si>
  <si>
    <t>CADIZ</t>
  </si>
  <si>
    <t>CORDOBA</t>
  </si>
  <si>
    <t>GRANADA</t>
  </si>
  <si>
    <t>HUELVA</t>
  </si>
  <si>
    <t>JAEN</t>
  </si>
  <si>
    <t>SEVILLA</t>
  </si>
  <si>
    <t>TASA DE PARO</t>
  </si>
  <si>
    <t>(Porcentaje de parados sobre la población activa)</t>
  </si>
  <si>
    <t>&gt;8.586</t>
  </si>
  <si>
    <t>&gt;5.423</t>
  </si>
  <si>
    <t>&gt;8.775</t>
  </si>
  <si>
    <t>&gt;567</t>
  </si>
  <si>
    <t>&gt;5.016</t>
  </si>
  <si>
    <t>&gt;8.046</t>
  </si>
  <si>
    <t>&gt;616</t>
  </si>
  <si>
    <t>&gt;4.997</t>
  </si>
  <si>
    <t>&gt;1.002</t>
  </si>
  <si>
    <t>&gt;8.040</t>
  </si>
  <si>
    <t>&gt;644</t>
  </si>
  <si>
    <t>&gt;5.173</t>
  </si>
  <si>
    <t>&gt;1.028</t>
  </si>
  <si>
    <t>&gt;8.209</t>
  </si>
  <si>
    <t>&gt;648</t>
  </si>
  <si>
    <t>&gt;5.106</t>
  </si>
  <si>
    <t>&gt;1.035</t>
  </si>
  <si>
    <t>&gt;8.534</t>
  </si>
  <si>
    <t>&gt;651</t>
  </si>
  <si>
    <t>&gt;5.141</t>
  </si>
  <si>
    <t>&gt;1.044</t>
  </si>
  <si>
    <t>&gt;8.754</t>
  </si>
  <si>
    <t>1ro trim 2020</t>
  </si>
  <si>
    <t>INVESTIGADOR PREDOCTORAL EN FORMACION</t>
  </si>
  <si>
    <t>2do trim 2020</t>
  </si>
  <si>
    <t>t120</t>
  </si>
  <si>
    <t>t220</t>
  </si>
  <si>
    <t>t320</t>
  </si>
  <si>
    <t>&gt;647</t>
  </si>
  <si>
    <t>&gt;5.132</t>
  </si>
  <si>
    <t>&gt;1.052</t>
  </si>
  <si>
    <t>&gt;8.779</t>
  </si>
  <si>
    <t>&gt;630</t>
  </si>
  <si>
    <t>&gt;5.290</t>
  </si>
  <si>
    <t>&gt;8.519</t>
  </si>
  <si>
    <t>3ro trim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</si>
</sst>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#,##0.0"/>
    <numFmt numFmtId="166" formatCode="0.00000000"/>
    <numFmt numFmtId="167" formatCode="#,##0;\-#,##0;\ "/>
    <numFmt numFmtId="168" formatCode="#,##0;\(#,##0\)"/>
    <numFmt numFmtId="169" formatCode="_-* #,##0.00\ [$€]_-;\-* #,##0.00\ [$€]_-;_-* &quot;-&quot;??\ [$€]_-;_-@_-"/>
    <numFmt numFmtId="170" formatCode="0.000"/>
    <numFmt numFmtId="171" formatCode="General_)"/>
    <numFmt numFmtId="172" formatCode="0.0000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7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0"/>
      <color rgb="FF000000"/>
      <name val="Arial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6">
    <xf numFmtId="0" fontId="0" fillId="0" borderId="0"/>
    <xf numFmtId="169" fontId="11" fillId="0" borderId="0" applyFont="0" applyFill="0" applyBorder="0" applyAlignment="0" applyProtection="0"/>
    <xf numFmtId="0" fontId="5" fillId="0" borderId="0"/>
    <xf numFmtId="0" fontId="16" fillId="0" borderId="0"/>
    <xf numFmtId="0" fontId="17" fillId="0" borderId="0"/>
    <xf numFmtId="0" fontId="6" fillId="0" borderId="0"/>
    <xf numFmtId="0" fontId="19" fillId="0" borderId="0"/>
    <xf numFmtId="0" fontId="20" fillId="0" borderId="0"/>
    <xf numFmtId="0" fontId="21" fillId="0" borderId="0"/>
    <xf numFmtId="0" fontId="4" fillId="0" borderId="0"/>
    <xf numFmtId="0" fontId="3" fillId="0" borderId="0"/>
    <xf numFmtId="0" fontId="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6" applyNumberFormat="0" applyAlignment="0" applyProtection="0"/>
    <xf numFmtId="0" fontId="31" fillId="12" borderId="7" applyNumberFormat="0" applyAlignment="0" applyProtection="0"/>
    <xf numFmtId="0" fontId="32" fillId="12" borderId="6" applyNumberFormat="0" applyAlignment="0" applyProtection="0"/>
    <xf numFmtId="0" fontId="33" fillId="0" borderId="8" applyNumberFormat="0" applyFill="0" applyAlignment="0" applyProtection="0"/>
    <xf numFmtId="0" fontId="34" fillId="13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8" fillId="38" borderId="0" applyNumberFormat="0" applyBorder="0" applyAlignment="0" applyProtection="0"/>
    <xf numFmtId="0" fontId="7" fillId="0" borderId="0"/>
    <xf numFmtId="0" fontId="1" fillId="0" borderId="0"/>
    <xf numFmtId="0" fontId="42" fillId="0" borderId="0"/>
    <xf numFmtId="0" fontId="40" fillId="0" borderId="0"/>
    <xf numFmtId="0" fontId="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9" fontId="43" fillId="0" borderId="0" applyFont="0" applyFill="0" applyBorder="0" applyAlignment="0" applyProtection="0"/>
    <xf numFmtId="171" fontId="44" fillId="0" borderId="0"/>
    <xf numFmtId="9" fontId="4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42" fillId="0" borderId="0"/>
    <xf numFmtId="0" fontId="43" fillId="0" borderId="0"/>
    <xf numFmtId="0" fontId="1" fillId="0" borderId="0"/>
    <xf numFmtId="0" fontId="1" fillId="14" borderId="10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49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6" borderId="0" applyNumberFormat="0" applyBorder="0" applyAlignment="0" applyProtection="0"/>
    <xf numFmtId="0" fontId="46" fillId="40" borderId="0" applyNumberFormat="0" applyBorder="0" applyAlignment="0" applyProtection="0"/>
    <xf numFmtId="0" fontId="50" fillId="41" borderId="0" applyNumberFormat="0" applyBorder="0" applyAlignment="0" applyProtection="0"/>
    <xf numFmtId="0" fontId="47" fillId="57" borderId="12" applyNumberFormat="0" applyAlignment="0" applyProtection="0"/>
    <xf numFmtId="0" fontId="47" fillId="57" borderId="12" applyNumberFormat="0" applyAlignment="0" applyProtection="0"/>
    <xf numFmtId="0" fontId="48" fillId="58" borderId="13" applyNumberFormat="0" applyAlignment="0" applyProtection="0"/>
    <xf numFmtId="0" fontId="55" fillId="0" borderId="14" applyNumberFormat="0" applyFill="0" applyAlignment="0" applyProtection="0"/>
    <xf numFmtId="0" fontId="48" fillId="58" borderId="13" applyNumberFormat="0" applyAlignment="0" applyProtection="0"/>
    <xf numFmtId="0" fontId="53" fillId="0" borderId="0" applyNumberFormat="0" applyFill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6" borderId="0" applyNumberFormat="0" applyBorder="0" applyAlignment="0" applyProtection="0"/>
    <xf numFmtId="0" fontId="54" fillId="44" borderId="12" applyNumberFormat="0" applyAlignment="0" applyProtection="0"/>
    <xf numFmtId="0" fontId="49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46" fillId="40" borderId="0" applyNumberFormat="0" applyBorder="0" applyAlignment="0" applyProtection="0"/>
    <xf numFmtId="0" fontId="54" fillId="44" borderId="12" applyNumberFormat="0" applyAlignment="0" applyProtection="0"/>
    <xf numFmtId="0" fontId="55" fillId="0" borderId="14" applyNumberFormat="0" applyFill="0" applyAlignment="0" applyProtection="0"/>
    <xf numFmtId="0" fontId="56" fillId="59" borderId="0" applyNumberFormat="0" applyBorder="0" applyAlignment="0" applyProtection="0"/>
    <xf numFmtId="0" fontId="45" fillId="0" borderId="0"/>
    <xf numFmtId="0" fontId="5" fillId="60" borderId="18" applyNumberFormat="0" applyFont="0" applyAlignment="0" applyProtection="0"/>
    <xf numFmtId="0" fontId="5" fillId="60" borderId="18" applyNumberFormat="0" applyFont="0" applyAlignment="0" applyProtection="0"/>
    <xf numFmtId="0" fontId="57" fillId="57" borderId="19" applyNumberFormat="0" applyAlignment="0" applyProtection="0"/>
    <xf numFmtId="0" fontId="57" fillId="57" borderId="19" applyNumberFormat="0" applyAlignment="0" applyProtection="0"/>
    <xf numFmtId="0" fontId="5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12" fillId="0" borderId="20" applyNumberFormat="0" applyFill="0" applyAlignment="0" applyProtection="0"/>
    <xf numFmtId="0" fontId="59" fillId="0" borderId="0" applyNumberFormat="0" applyFill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14" borderId="10" applyNumberFormat="0" applyFont="0" applyAlignment="0" applyProtection="0"/>
    <xf numFmtId="0" fontId="42" fillId="0" borderId="0"/>
    <xf numFmtId="0" fontId="5" fillId="0" borderId="0"/>
    <xf numFmtId="0" fontId="5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14" borderId="1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14" borderId="1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171" fontId="44" fillId="0" borderId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40" fillId="0" borderId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1" fillId="14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5" fillId="0" borderId="0"/>
    <xf numFmtId="0" fontId="5" fillId="60" borderId="18" applyNumberFormat="0" applyFont="0" applyAlignment="0" applyProtection="0"/>
    <xf numFmtId="0" fontId="1" fillId="0" borderId="0"/>
    <xf numFmtId="0" fontId="1" fillId="0" borderId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5" fillId="0" borderId="0"/>
    <xf numFmtId="0" fontId="5" fillId="6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" fillId="60" borderId="18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4" borderId="1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14" borderId="1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1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4" borderId="1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14" borderId="1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1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4" borderId="1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14" borderId="1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1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169" fontId="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16" fillId="0" borderId="0"/>
  </cellStyleXfs>
  <cellXfs count="96">
    <xf numFmtId="0" fontId="0" fillId="0" borderId="0" xfId="0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17" fontId="0" fillId="0" borderId="0" xfId="0" applyNumberFormat="1"/>
    <xf numFmtId="0" fontId="6" fillId="0" borderId="0" xfId="0" applyFont="1"/>
    <xf numFmtId="165" fontId="7" fillId="0" borderId="0" xfId="0" applyNumberFormat="1" applyFont="1"/>
    <xf numFmtId="2" fontId="0" fillId="0" borderId="0" xfId="0" quotePrefix="1" applyNumberFormat="1" applyAlignment="1">
      <alignment horizontal="right"/>
    </xf>
    <xf numFmtId="1" fontId="0" fillId="0" borderId="0" xfId="0" applyNumberFormat="1"/>
    <xf numFmtId="166" fontId="0" fillId="0" borderId="0" xfId="0" applyNumberFormat="1"/>
    <xf numFmtId="17" fontId="7" fillId="0" borderId="0" xfId="0" applyNumberFormat="1" applyFont="1"/>
    <xf numFmtId="3" fontId="0" fillId="0" borderId="0" xfId="0" quotePrefix="1" applyNumberFormat="1" applyAlignment="1">
      <alignment horizontal="right"/>
    </xf>
    <xf numFmtId="17" fontId="7" fillId="0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0" fontId="5" fillId="0" borderId="0" xfId="0" applyFont="1" applyFill="1"/>
    <xf numFmtId="3" fontId="5" fillId="0" borderId="0" xfId="0" applyNumberFormat="1" applyFont="1" applyFill="1"/>
    <xf numFmtId="3" fontId="7" fillId="0" borderId="0" xfId="0" applyNumberFormat="1" applyFont="1" applyFill="1" applyBorder="1"/>
    <xf numFmtId="3" fontId="7" fillId="0" borderId="0" xfId="0" applyNumberFormat="1" applyFont="1" applyFill="1"/>
    <xf numFmtId="3" fontId="0" fillId="0" borderId="0" xfId="0" applyNumberFormat="1" applyAlignment="1">
      <alignment horizontal="right"/>
    </xf>
    <xf numFmtId="0" fontId="7" fillId="0" borderId="0" xfId="0" applyFont="1" applyFill="1"/>
    <xf numFmtId="0" fontId="6" fillId="0" borderId="0" xfId="0" applyFont="1" applyFill="1"/>
    <xf numFmtId="3" fontId="5" fillId="0" borderId="0" xfId="0" applyNumberFormat="1" applyFont="1"/>
    <xf numFmtId="0" fontId="10" fillId="0" borderId="0" xfId="0" applyFont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17" fontId="7" fillId="0" borderId="0" xfId="0" applyNumberFormat="1" applyFont="1" applyBorder="1"/>
    <xf numFmtId="3" fontId="13" fillId="3" borderId="1" xfId="0" applyNumberFormat="1" applyFont="1" applyFill="1" applyBorder="1" applyAlignment="1"/>
    <xf numFmtId="3" fontId="0" fillId="0" borderId="0" xfId="0" applyNumberFormat="1" applyFill="1"/>
    <xf numFmtId="0" fontId="0" fillId="0" borderId="0" xfId="0" applyFill="1"/>
    <xf numFmtId="17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Border="1" applyAlignment="1"/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0" fontId="14" fillId="0" borderId="0" xfId="0" applyFont="1"/>
    <xf numFmtId="168" fontId="17" fillId="0" borderId="0" xfId="4" applyNumberFormat="1" applyAlignment="1"/>
    <xf numFmtId="0" fontId="12" fillId="0" borderId="0" xfId="0" applyFont="1"/>
    <xf numFmtId="0" fontId="17" fillId="0" borderId="0" xfId="4"/>
    <xf numFmtId="3" fontId="7" fillId="5" borderId="0" xfId="0" applyNumberFormat="1" applyFont="1" applyFill="1"/>
    <xf numFmtId="17" fontId="7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7" fillId="6" borderId="0" xfId="0" applyFont="1" applyFill="1"/>
    <xf numFmtId="0" fontId="7" fillId="5" borderId="0" xfId="0" applyFont="1" applyFill="1"/>
    <xf numFmtId="165" fontId="0" fillId="0" borderId="0" xfId="0" applyNumberFormat="1"/>
    <xf numFmtId="165" fontId="0" fillId="0" borderId="0" xfId="0" applyNumberFormat="1" applyAlignment="1">
      <alignment wrapText="1"/>
    </xf>
    <xf numFmtId="0" fontId="7" fillId="0" borderId="0" xfId="0" applyFont="1" applyAlignment="1">
      <alignment horizontal="right"/>
    </xf>
    <xf numFmtId="16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wrapText="1"/>
    </xf>
    <xf numFmtId="0" fontId="0" fillId="5" borderId="0" xfId="0" applyFill="1"/>
    <xf numFmtId="170" fontId="0" fillId="0" borderId="0" xfId="0" applyNumberFormat="1"/>
    <xf numFmtId="168" fontId="17" fillId="0" borderId="0" xfId="4" applyNumberFormat="1" applyFill="1" applyAlignment="1"/>
    <xf numFmtId="168" fontId="0" fillId="0" borderId="0" xfId="0" applyNumberFormat="1" applyAlignment="1"/>
    <xf numFmtId="4" fontId="0" fillId="0" borderId="0" xfId="0" applyNumberFormat="1"/>
    <xf numFmtId="0" fontId="5" fillId="0" borderId="0" xfId="0" applyFont="1"/>
    <xf numFmtId="0" fontId="0" fillId="0" borderId="0" xfId="0"/>
    <xf numFmtId="3" fontId="18" fillId="0" borderId="2" xfId="0" applyNumberFormat="1" applyFont="1" applyFill="1" applyBorder="1" applyAlignment="1">
      <alignment vertical="center"/>
    </xf>
    <xf numFmtId="0" fontId="0" fillId="7" borderId="0" xfId="0" applyFill="1"/>
    <xf numFmtId="3" fontId="7" fillId="0" borderId="0" xfId="0" applyNumberFormat="1" applyFont="1" applyAlignment="1">
      <alignment horizontal="right"/>
    </xf>
    <xf numFmtId="0" fontId="0" fillId="0" borderId="0" xfId="0"/>
    <xf numFmtId="3" fontId="4" fillId="0" borderId="0" xfId="9" applyNumberFormat="1"/>
    <xf numFmtId="3" fontId="3" fillId="0" borderId="0" xfId="10" applyNumberFormat="1"/>
    <xf numFmtId="167" fontId="0" fillId="0" borderId="0" xfId="0" applyNumberFormat="1"/>
    <xf numFmtId="165" fontId="2" fillId="0" borderId="0" xfId="11" applyNumberFormat="1"/>
    <xf numFmtId="0" fontId="0" fillId="0" borderId="0" xfId="0" applyNumberFormat="1"/>
    <xf numFmtId="168" fontId="0" fillId="0" borderId="0" xfId="0" applyNumberFormat="1"/>
    <xf numFmtId="3" fontId="0" fillId="0" borderId="0" xfId="0" applyNumberFormat="1" applyAlignment="1"/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11" applyNumberFormat="1"/>
    <xf numFmtId="0" fontId="5" fillId="0" borderId="0" xfId="0" applyNumberFormat="1" applyFont="1"/>
    <xf numFmtId="0" fontId="7" fillId="0" borderId="0" xfId="53"/>
    <xf numFmtId="0" fontId="5" fillId="0" borderId="0" xfId="0" applyFont="1" applyAlignment="1">
      <alignment wrapText="1"/>
    </xf>
    <xf numFmtId="17" fontId="5" fillId="0" borderId="0" xfId="0" applyNumberFormat="1" applyFont="1"/>
    <xf numFmtId="17" fontId="5" fillId="0" borderId="0" xfId="0" applyNumberFormat="1" applyFont="1" applyFill="1"/>
    <xf numFmtId="2" fontId="5" fillId="0" borderId="0" xfId="0" applyNumberFormat="1" applyFont="1"/>
    <xf numFmtId="3" fontId="5" fillId="0" borderId="0" xfId="0" applyNumberFormat="1" applyFont="1" applyFill="1" applyBorder="1"/>
    <xf numFmtId="2" fontId="5" fillId="0" borderId="0" xfId="0" applyNumberFormat="1" applyFont="1" applyFill="1"/>
    <xf numFmtId="17" fontId="5" fillId="0" borderId="0" xfId="0" applyNumberFormat="1" applyFont="1" applyFill="1" applyAlignment="1">
      <alignment horizontal="left"/>
    </xf>
    <xf numFmtId="3" fontId="5" fillId="5" borderId="0" xfId="0" applyNumberFormat="1" applyFont="1" applyFill="1"/>
    <xf numFmtId="0" fontId="5" fillId="0" borderId="0" xfId="0" applyFont="1" applyFill="1" applyAlignment="1">
      <alignment wrapText="1"/>
    </xf>
    <xf numFmtId="165" fontId="5" fillId="0" borderId="0" xfId="0" applyNumberFormat="1" applyFont="1"/>
    <xf numFmtId="164" fontId="5" fillId="0" borderId="0" xfId="0" applyNumberFormat="1" applyFont="1"/>
    <xf numFmtId="167" fontId="15" fillId="4" borderId="0" xfId="0" applyNumberFormat="1" applyFont="1" applyFill="1" applyAlignment="1">
      <alignment horizontal="right"/>
    </xf>
    <xf numFmtId="172" fontId="0" fillId="0" borderId="0" xfId="0" applyNumberFormat="1"/>
    <xf numFmtId="16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8" fontId="17" fillId="0" borderId="0" xfId="4" applyNumberFormat="1" applyAlignment="1">
      <alignment horizontal="center"/>
    </xf>
    <xf numFmtId="167" fontId="15" fillId="4" borderId="0" xfId="0" applyNumberFormat="1" applyFont="1" applyFill="1" applyAlignment="1">
      <alignment horizontal="right"/>
    </xf>
  </cellXfs>
  <cellStyles count="506">
    <cellStyle name="20% - Accent1" xfId="83"/>
    <cellStyle name="20% - Accent2" xfId="84"/>
    <cellStyle name="20% - Accent3" xfId="85"/>
    <cellStyle name="20% - Accent4" xfId="86"/>
    <cellStyle name="20% - Accent5" xfId="87"/>
    <cellStyle name="20% - Accent6" xfId="88"/>
    <cellStyle name="20% - Énfasis1" xfId="30" builtinId="30" customBuiltin="1"/>
    <cellStyle name="20% - Énfasis1 2" xfId="89"/>
    <cellStyle name="20% - Énfasis1 2 2" xfId="230"/>
    <cellStyle name="20% - Énfasis1 2 3" xfId="181"/>
    <cellStyle name="20% - Énfasis1 2 3 2" xfId="310"/>
    <cellStyle name="20% - Énfasis1 2 3 3" xfId="381"/>
    <cellStyle name="20% - Énfasis1 2 3 4" xfId="452"/>
    <cellStyle name="20% - Énfasis1 2 4" xfId="265"/>
    <cellStyle name="20% - Énfasis1 3" xfId="196"/>
    <cellStyle name="20% - Énfasis1 3 2" xfId="325"/>
    <cellStyle name="20% - Énfasis1 3 3" xfId="396"/>
    <cellStyle name="20% - Énfasis1 3 4" xfId="467"/>
    <cellStyle name="20% - Énfasis1 4" xfId="213"/>
    <cellStyle name="20% - Énfasis1 4 2" xfId="341"/>
    <cellStyle name="20% - Énfasis1 4 3" xfId="412"/>
    <cellStyle name="20% - Énfasis1 4 4" xfId="483"/>
    <cellStyle name="20% - Énfasis1 5" xfId="74"/>
    <cellStyle name="20% - Énfasis1 6" xfId="284"/>
    <cellStyle name="20% - Énfasis1 7" xfId="355"/>
    <cellStyle name="20% - Énfasis1 8" xfId="426"/>
    <cellStyle name="20% - Énfasis2" xfId="34" builtinId="34" customBuiltin="1"/>
    <cellStyle name="20% - Énfasis2 2" xfId="90"/>
    <cellStyle name="20% - Énfasis2 2 2" xfId="231"/>
    <cellStyle name="20% - Énfasis2 2 3" xfId="183"/>
    <cellStyle name="20% - Énfasis2 2 3 2" xfId="312"/>
    <cellStyle name="20% - Énfasis2 2 3 3" xfId="383"/>
    <cellStyle name="20% - Énfasis2 2 3 4" xfId="454"/>
    <cellStyle name="20% - Énfasis2 2 4" xfId="266"/>
    <cellStyle name="20% - Énfasis2 3" xfId="198"/>
    <cellStyle name="20% - Énfasis2 3 2" xfId="327"/>
    <cellStyle name="20% - Énfasis2 3 3" xfId="398"/>
    <cellStyle name="20% - Énfasis2 3 4" xfId="469"/>
    <cellStyle name="20% - Énfasis2 4" xfId="215"/>
    <cellStyle name="20% - Énfasis2 4 2" xfId="343"/>
    <cellStyle name="20% - Énfasis2 4 3" xfId="414"/>
    <cellStyle name="20% - Énfasis2 4 4" xfId="485"/>
    <cellStyle name="20% - Énfasis2 5" xfId="250"/>
    <cellStyle name="20% - Énfasis2 6" xfId="286"/>
    <cellStyle name="20% - Énfasis2 7" xfId="357"/>
    <cellStyle name="20% - Énfasis2 8" xfId="428"/>
    <cellStyle name="20% - Énfasis3" xfId="38" builtinId="38" customBuiltin="1"/>
    <cellStyle name="20% - Énfasis3 2" xfId="91"/>
    <cellStyle name="20% - Énfasis3 2 2" xfId="232"/>
    <cellStyle name="20% - Énfasis3 2 3" xfId="185"/>
    <cellStyle name="20% - Énfasis3 2 3 2" xfId="314"/>
    <cellStyle name="20% - Énfasis3 2 3 3" xfId="385"/>
    <cellStyle name="20% - Énfasis3 2 3 4" xfId="456"/>
    <cellStyle name="20% - Énfasis3 2 4" xfId="267"/>
    <cellStyle name="20% - Énfasis3 3" xfId="200"/>
    <cellStyle name="20% - Énfasis3 3 2" xfId="329"/>
    <cellStyle name="20% - Énfasis3 3 3" xfId="400"/>
    <cellStyle name="20% - Énfasis3 3 4" xfId="471"/>
    <cellStyle name="20% - Énfasis3 4" xfId="217"/>
    <cellStyle name="20% - Énfasis3 4 2" xfId="345"/>
    <cellStyle name="20% - Énfasis3 4 3" xfId="416"/>
    <cellStyle name="20% - Énfasis3 4 4" xfId="487"/>
    <cellStyle name="20% - Énfasis3 5" xfId="248"/>
    <cellStyle name="20% - Énfasis3 6" xfId="288"/>
    <cellStyle name="20% - Énfasis3 7" xfId="359"/>
    <cellStyle name="20% - Énfasis3 8" xfId="430"/>
    <cellStyle name="20% - Énfasis4" xfId="42" builtinId="42" customBuiltin="1"/>
    <cellStyle name="20% - Énfasis4 2" xfId="92"/>
    <cellStyle name="20% - Énfasis4 2 2" xfId="233"/>
    <cellStyle name="20% - Énfasis4 2 3" xfId="187"/>
    <cellStyle name="20% - Énfasis4 2 3 2" xfId="316"/>
    <cellStyle name="20% - Énfasis4 2 3 3" xfId="387"/>
    <cellStyle name="20% - Énfasis4 2 3 4" xfId="458"/>
    <cellStyle name="20% - Énfasis4 2 4" xfId="268"/>
    <cellStyle name="20% - Énfasis4 3" xfId="202"/>
    <cellStyle name="20% - Énfasis4 3 2" xfId="331"/>
    <cellStyle name="20% - Énfasis4 3 3" xfId="402"/>
    <cellStyle name="20% - Énfasis4 3 4" xfId="473"/>
    <cellStyle name="20% - Énfasis4 4" xfId="219"/>
    <cellStyle name="20% - Énfasis4 4 2" xfId="347"/>
    <cellStyle name="20% - Énfasis4 4 3" xfId="418"/>
    <cellStyle name="20% - Énfasis4 4 4" xfId="489"/>
    <cellStyle name="20% - Énfasis4 5" xfId="246"/>
    <cellStyle name="20% - Énfasis4 6" xfId="290"/>
    <cellStyle name="20% - Énfasis4 7" xfId="361"/>
    <cellStyle name="20% - Énfasis4 8" xfId="432"/>
    <cellStyle name="20% - Énfasis5" xfId="46" builtinId="46" customBuiltin="1"/>
    <cellStyle name="20% - Énfasis5 2" xfId="93"/>
    <cellStyle name="20% - Énfasis5 2 2" xfId="234"/>
    <cellStyle name="20% - Énfasis5 2 3" xfId="189"/>
    <cellStyle name="20% - Énfasis5 2 3 2" xfId="318"/>
    <cellStyle name="20% - Énfasis5 2 3 3" xfId="389"/>
    <cellStyle name="20% - Énfasis5 2 3 4" xfId="460"/>
    <cellStyle name="20% - Énfasis5 2 4" xfId="269"/>
    <cellStyle name="20% - Énfasis5 3" xfId="204"/>
    <cellStyle name="20% - Énfasis5 3 2" xfId="333"/>
    <cellStyle name="20% - Énfasis5 3 3" xfId="404"/>
    <cellStyle name="20% - Énfasis5 3 4" xfId="475"/>
    <cellStyle name="20% - Énfasis5 4" xfId="221"/>
    <cellStyle name="20% - Énfasis5 4 2" xfId="349"/>
    <cellStyle name="20% - Énfasis5 4 3" xfId="420"/>
    <cellStyle name="20% - Énfasis5 4 4" xfId="491"/>
    <cellStyle name="20% - Énfasis5 5" xfId="172"/>
    <cellStyle name="20% - Énfasis5 6" xfId="292"/>
    <cellStyle name="20% - Énfasis5 7" xfId="363"/>
    <cellStyle name="20% - Énfasis5 8" xfId="434"/>
    <cellStyle name="20% - Énfasis6" xfId="50" builtinId="50" customBuiltin="1"/>
    <cellStyle name="20% - Énfasis6 2" xfId="94"/>
    <cellStyle name="20% - Énfasis6 2 2" xfId="235"/>
    <cellStyle name="20% - Énfasis6 2 3" xfId="191"/>
    <cellStyle name="20% - Énfasis6 2 3 2" xfId="320"/>
    <cellStyle name="20% - Énfasis6 2 3 3" xfId="391"/>
    <cellStyle name="20% - Énfasis6 2 3 4" xfId="462"/>
    <cellStyle name="20% - Énfasis6 2 4" xfId="270"/>
    <cellStyle name="20% - Énfasis6 3" xfId="206"/>
    <cellStyle name="20% - Énfasis6 3 2" xfId="335"/>
    <cellStyle name="20% - Énfasis6 3 3" xfId="406"/>
    <cellStyle name="20% - Énfasis6 3 4" xfId="477"/>
    <cellStyle name="20% - Énfasis6 4" xfId="223"/>
    <cellStyle name="20% - Énfasis6 4 2" xfId="351"/>
    <cellStyle name="20% - Énfasis6 4 3" xfId="422"/>
    <cellStyle name="20% - Énfasis6 4 4" xfId="493"/>
    <cellStyle name="20% - Énfasis6 5" xfId="167"/>
    <cellStyle name="20% - Énfasis6 6" xfId="294"/>
    <cellStyle name="20% - Énfasis6 7" xfId="365"/>
    <cellStyle name="20% - Énfasis6 8" xfId="436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Énfasis1" xfId="31" builtinId="31" customBuiltin="1"/>
    <cellStyle name="40% - Énfasis1 2" xfId="101"/>
    <cellStyle name="40% - Énfasis1 2 2" xfId="240"/>
    <cellStyle name="40% - Énfasis1 2 3" xfId="182"/>
    <cellStyle name="40% - Énfasis1 2 3 2" xfId="311"/>
    <cellStyle name="40% - Énfasis1 2 3 3" xfId="382"/>
    <cellStyle name="40% - Énfasis1 2 3 4" xfId="453"/>
    <cellStyle name="40% - Énfasis1 2 4" xfId="271"/>
    <cellStyle name="40% - Énfasis1 3" xfId="197"/>
    <cellStyle name="40% - Énfasis1 3 2" xfId="326"/>
    <cellStyle name="40% - Énfasis1 3 3" xfId="397"/>
    <cellStyle name="40% - Énfasis1 3 4" xfId="468"/>
    <cellStyle name="40% - Énfasis1 4" xfId="214"/>
    <cellStyle name="40% - Énfasis1 4 2" xfId="342"/>
    <cellStyle name="40% - Énfasis1 4 3" xfId="413"/>
    <cellStyle name="40% - Énfasis1 4 4" xfId="484"/>
    <cellStyle name="40% - Énfasis1 5" xfId="251"/>
    <cellStyle name="40% - Énfasis1 6" xfId="285"/>
    <cellStyle name="40% - Énfasis1 7" xfId="356"/>
    <cellStyle name="40% - Énfasis1 8" xfId="427"/>
    <cellStyle name="40% - Énfasis2" xfId="35" builtinId="35" customBuiltin="1"/>
    <cellStyle name="40% - Énfasis2 2" xfId="102"/>
    <cellStyle name="40% - Énfasis2 2 2" xfId="241"/>
    <cellStyle name="40% - Énfasis2 2 3" xfId="184"/>
    <cellStyle name="40% - Énfasis2 2 3 2" xfId="313"/>
    <cellStyle name="40% - Énfasis2 2 3 3" xfId="384"/>
    <cellStyle name="40% - Énfasis2 2 3 4" xfId="455"/>
    <cellStyle name="40% - Énfasis2 2 4" xfId="272"/>
    <cellStyle name="40% - Énfasis2 3" xfId="199"/>
    <cellStyle name="40% - Énfasis2 3 2" xfId="328"/>
    <cellStyle name="40% - Énfasis2 3 3" xfId="399"/>
    <cellStyle name="40% - Énfasis2 3 4" xfId="470"/>
    <cellStyle name="40% - Énfasis2 4" xfId="216"/>
    <cellStyle name="40% - Énfasis2 4 2" xfId="344"/>
    <cellStyle name="40% - Énfasis2 4 3" xfId="415"/>
    <cellStyle name="40% - Énfasis2 4 4" xfId="486"/>
    <cellStyle name="40% - Énfasis2 5" xfId="249"/>
    <cellStyle name="40% - Énfasis2 6" xfId="287"/>
    <cellStyle name="40% - Énfasis2 7" xfId="358"/>
    <cellStyle name="40% - Énfasis2 8" xfId="429"/>
    <cellStyle name="40% - Énfasis3" xfId="39" builtinId="39" customBuiltin="1"/>
    <cellStyle name="40% - Énfasis3 2" xfId="103"/>
    <cellStyle name="40% - Énfasis3 2 2" xfId="242"/>
    <cellStyle name="40% - Énfasis3 2 3" xfId="186"/>
    <cellStyle name="40% - Énfasis3 2 3 2" xfId="315"/>
    <cellStyle name="40% - Énfasis3 2 3 3" xfId="386"/>
    <cellStyle name="40% - Énfasis3 2 3 4" xfId="457"/>
    <cellStyle name="40% - Énfasis3 2 4" xfId="273"/>
    <cellStyle name="40% - Énfasis3 3" xfId="201"/>
    <cellStyle name="40% - Énfasis3 3 2" xfId="330"/>
    <cellStyle name="40% - Énfasis3 3 3" xfId="401"/>
    <cellStyle name="40% - Énfasis3 3 4" xfId="472"/>
    <cellStyle name="40% - Énfasis3 4" xfId="218"/>
    <cellStyle name="40% - Énfasis3 4 2" xfId="346"/>
    <cellStyle name="40% - Énfasis3 4 3" xfId="417"/>
    <cellStyle name="40% - Énfasis3 4 4" xfId="488"/>
    <cellStyle name="40% - Énfasis3 5" xfId="247"/>
    <cellStyle name="40% - Énfasis3 6" xfId="289"/>
    <cellStyle name="40% - Énfasis3 7" xfId="360"/>
    <cellStyle name="40% - Énfasis3 8" xfId="431"/>
    <cellStyle name="40% - Énfasis4" xfId="43" builtinId="43" customBuiltin="1"/>
    <cellStyle name="40% - Énfasis4 2" xfId="104"/>
    <cellStyle name="40% - Énfasis4 2 2" xfId="243"/>
    <cellStyle name="40% - Énfasis4 2 3" xfId="188"/>
    <cellStyle name="40% - Énfasis4 2 3 2" xfId="317"/>
    <cellStyle name="40% - Énfasis4 2 3 3" xfId="388"/>
    <cellStyle name="40% - Énfasis4 2 3 4" xfId="459"/>
    <cellStyle name="40% - Énfasis4 2 4" xfId="274"/>
    <cellStyle name="40% - Énfasis4 3" xfId="203"/>
    <cellStyle name="40% - Énfasis4 3 2" xfId="332"/>
    <cellStyle name="40% - Énfasis4 3 3" xfId="403"/>
    <cellStyle name="40% - Énfasis4 3 4" xfId="474"/>
    <cellStyle name="40% - Énfasis4 4" xfId="220"/>
    <cellStyle name="40% - Énfasis4 4 2" xfId="348"/>
    <cellStyle name="40% - Énfasis4 4 3" xfId="419"/>
    <cellStyle name="40% - Énfasis4 4 4" xfId="490"/>
    <cellStyle name="40% - Énfasis4 5" xfId="174"/>
    <cellStyle name="40% - Énfasis4 6" xfId="291"/>
    <cellStyle name="40% - Énfasis4 7" xfId="362"/>
    <cellStyle name="40% - Énfasis4 8" xfId="433"/>
    <cellStyle name="40% - Énfasis5" xfId="47" builtinId="47" customBuiltin="1"/>
    <cellStyle name="40% - Énfasis5 2" xfId="105"/>
    <cellStyle name="40% - Énfasis5 2 2" xfId="244"/>
    <cellStyle name="40% - Énfasis5 2 3" xfId="190"/>
    <cellStyle name="40% - Énfasis5 2 3 2" xfId="319"/>
    <cellStyle name="40% - Énfasis5 2 3 3" xfId="390"/>
    <cellStyle name="40% - Énfasis5 2 3 4" xfId="461"/>
    <cellStyle name="40% - Énfasis5 2 4" xfId="275"/>
    <cellStyle name="40% - Énfasis5 3" xfId="205"/>
    <cellStyle name="40% - Énfasis5 3 2" xfId="334"/>
    <cellStyle name="40% - Énfasis5 3 3" xfId="405"/>
    <cellStyle name="40% - Énfasis5 3 4" xfId="476"/>
    <cellStyle name="40% - Énfasis5 4" xfId="222"/>
    <cellStyle name="40% - Énfasis5 4 2" xfId="350"/>
    <cellStyle name="40% - Énfasis5 4 3" xfId="421"/>
    <cellStyle name="40% - Énfasis5 4 4" xfId="492"/>
    <cellStyle name="40% - Énfasis5 5" xfId="170"/>
    <cellStyle name="40% - Énfasis5 6" xfId="293"/>
    <cellStyle name="40% - Énfasis5 7" xfId="364"/>
    <cellStyle name="40% - Énfasis5 8" xfId="435"/>
    <cellStyle name="40% - Énfasis6" xfId="51" builtinId="51" customBuiltin="1"/>
    <cellStyle name="40% - Énfasis6 2" xfId="106"/>
    <cellStyle name="40% - Énfasis6 2 2" xfId="245"/>
    <cellStyle name="40% - Énfasis6 2 3" xfId="192"/>
    <cellStyle name="40% - Énfasis6 2 3 2" xfId="321"/>
    <cellStyle name="40% - Énfasis6 2 3 3" xfId="392"/>
    <cellStyle name="40% - Énfasis6 2 3 4" xfId="463"/>
    <cellStyle name="40% - Énfasis6 2 4" xfId="276"/>
    <cellStyle name="40% - Énfasis6 3" xfId="207"/>
    <cellStyle name="40% - Énfasis6 3 2" xfId="336"/>
    <cellStyle name="40% - Énfasis6 3 3" xfId="407"/>
    <cellStyle name="40% - Énfasis6 3 4" xfId="478"/>
    <cellStyle name="40% - Énfasis6 4" xfId="224"/>
    <cellStyle name="40% - Énfasis6 4 2" xfId="352"/>
    <cellStyle name="40% - Énfasis6 4 3" xfId="423"/>
    <cellStyle name="40% - Énfasis6 4 4" xfId="494"/>
    <cellStyle name="40% - Énfasis6 5" xfId="164"/>
    <cellStyle name="40% - Énfasis6 6" xfId="295"/>
    <cellStyle name="40% - Énfasis6 7" xfId="366"/>
    <cellStyle name="40% - Énfasis6 8" xfId="437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- Énfasis1" xfId="32" builtinId="32" customBuiltin="1"/>
    <cellStyle name="60% - Énfasis1 2" xfId="113"/>
    <cellStyle name="60% - Énfasis2" xfId="36" builtinId="36" customBuiltin="1"/>
    <cellStyle name="60% - Énfasis2 2" xfId="114"/>
    <cellStyle name="60% - Énfasis3" xfId="40" builtinId="40" customBuiltin="1"/>
    <cellStyle name="60% - Énfasis3 2" xfId="115"/>
    <cellStyle name="60% - Énfasis4" xfId="44" builtinId="44" customBuiltin="1"/>
    <cellStyle name="60% - Énfasis4 2" xfId="116"/>
    <cellStyle name="60% - Énfasis5" xfId="48" builtinId="48" customBuiltin="1"/>
    <cellStyle name="60% - Énfasis5 2" xfId="117"/>
    <cellStyle name="60% - Énfasis6" xfId="52" builtinId="52" customBuiltin="1"/>
    <cellStyle name="60% - Énfasis6 2" xfId="118"/>
    <cellStyle name="Accent1" xfId="119"/>
    <cellStyle name="Accent2" xfId="120"/>
    <cellStyle name="Accent3" xfId="121"/>
    <cellStyle name="Accent4" xfId="122"/>
    <cellStyle name="Accent5" xfId="123"/>
    <cellStyle name="Accent6" xfId="124"/>
    <cellStyle name="Bad" xfId="125"/>
    <cellStyle name="Buena" xfId="18" builtinId="26" customBuiltin="1"/>
    <cellStyle name="Buena 2" xfId="126"/>
    <cellStyle name="Calculation" xfId="127"/>
    <cellStyle name="Cálculo" xfId="23" builtinId="22" customBuiltin="1"/>
    <cellStyle name="Cálculo 2" xfId="128"/>
    <cellStyle name="Celda de comprobación" xfId="25" builtinId="23" customBuiltin="1"/>
    <cellStyle name="Celda de comprobación 2" xfId="129"/>
    <cellStyle name="Celda vinculada" xfId="24" builtinId="24" customBuiltin="1"/>
    <cellStyle name="Celda vinculada 2" xfId="130"/>
    <cellStyle name="Check Cell" xfId="131"/>
    <cellStyle name="Encabezado 1" xfId="14" builtinId="16" customBuiltin="1"/>
    <cellStyle name="Encabezado 4" xfId="17" builtinId="19" customBuiltin="1"/>
    <cellStyle name="Encabezado 4 2" xfId="132"/>
    <cellStyle name="Énfasis1" xfId="29" builtinId="29" customBuiltin="1"/>
    <cellStyle name="Énfasis1 2" xfId="133"/>
    <cellStyle name="Énfasis2" xfId="33" builtinId="33" customBuiltin="1"/>
    <cellStyle name="Énfasis2 2" xfId="134"/>
    <cellStyle name="Énfasis3" xfId="37" builtinId="37" customBuiltin="1"/>
    <cellStyle name="Énfasis3 2" xfId="135"/>
    <cellStyle name="Énfasis4" xfId="41" builtinId="41" customBuiltin="1"/>
    <cellStyle name="Énfasis4 2" xfId="136"/>
    <cellStyle name="Énfasis5" xfId="45" builtinId="45" customBuiltin="1"/>
    <cellStyle name="Énfasis5 2" xfId="137"/>
    <cellStyle name="Énfasis6" xfId="49" builtinId="49" customBuiltin="1"/>
    <cellStyle name="Énfasis6 2" xfId="138"/>
    <cellStyle name="Entrada" xfId="21" builtinId="20" customBuiltin="1"/>
    <cellStyle name="Entrada 2" xfId="139"/>
    <cellStyle name="Euro" xfId="1"/>
    <cellStyle name="Euro 2" xfId="496"/>
    <cellStyle name="Explanatory Text" xfId="140"/>
    <cellStyle name="Good" xfId="141"/>
    <cellStyle name="Heading 1" xfId="142"/>
    <cellStyle name="Heading 2" xfId="143"/>
    <cellStyle name="Heading 3" xfId="144"/>
    <cellStyle name="Heading 4" xfId="145"/>
    <cellStyle name="Incorrecto" xfId="19" builtinId="27" customBuiltin="1"/>
    <cellStyle name="Incorrecto 2" xfId="146"/>
    <cellStyle name="Input" xfId="147"/>
    <cellStyle name="Linked Cell" xfId="148"/>
    <cellStyle name="Neutral" xfId="20" builtinId="28" customBuiltin="1"/>
    <cellStyle name="Neutral 2" xfId="149"/>
    <cellStyle name="Normal" xfId="0" builtinId="0"/>
    <cellStyle name="Normal 10" xfId="11"/>
    <cellStyle name="Normal 10 2" xfId="254"/>
    <cellStyle name="Normal 10 3" xfId="73"/>
    <cellStyle name="Normal 10 4" xfId="302"/>
    <cellStyle name="Normal 10 5" xfId="373"/>
    <cellStyle name="Normal 10 6" xfId="444"/>
    <cellStyle name="Normal 10 7" xfId="504"/>
    <cellStyle name="Normal 10 8" xfId="66"/>
    <cellStyle name="Normal 11" xfId="12"/>
    <cellStyle name="Normal 11 2" xfId="176"/>
    <cellStyle name="Normal 11 2 2" xfId="279"/>
    <cellStyle name="Normal 11 2 3" xfId="308"/>
    <cellStyle name="Normal 11 2 4" xfId="379"/>
    <cellStyle name="Normal 11 2 5" xfId="450"/>
    <cellStyle name="Normal 11 3" xfId="76"/>
    <cellStyle name="Normal 11 4" xfId="505"/>
    <cellStyle name="Normal 11 5" xfId="67"/>
    <cellStyle name="Normal 12" xfId="77"/>
    <cellStyle name="Normal 12 2" xfId="168"/>
    <cellStyle name="Normal 12 3" xfId="227"/>
    <cellStyle name="Normal 12 4" xfId="304"/>
    <cellStyle name="Normal 12 5" xfId="375"/>
    <cellStyle name="Normal 12 6" xfId="446"/>
    <cellStyle name="Normal 13" xfId="57"/>
    <cellStyle name="Normal 13 2" xfId="194"/>
    <cellStyle name="Normal 13 2 2" xfId="280"/>
    <cellStyle name="Normal 13 2 3" xfId="323"/>
    <cellStyle name="Normal 13 2 4" xfId="394"/>
    <cellStyle name="Normal 13 2 5" xfId="465"/>
    <cellStyle name="Normal 13 3" xfId="238"/>
    <cellStyle name="Normal 14" xfId="211"/>
    <cellStyle name="Normal 14 2" xfId="281"/>
    <cellStyle name="Normal 14 3" xfId="339"/>
    <cellStyle name="Normal 14 4" xfId="410"/>
    <cellStyle name="Normal 14 5" xfId="481"/>
    <cellStyle name="Normal 14 6" xfId="260"/>
    <cellStyle name="Normal 15" xfId="72"/>
    <cellStyle name="Normal 16" xfId="165"/>
    <cellStyle name="Normal 17" xfId="283"/>
    <cellStyle name="Normal 18" xfId="354"/>
    <cellStyle name="Normal 19" xfId="425"/>
    <cellStyle name="Normal 2" xfId="2"/>
    <cellStyle name="Normal 2 2" xfId="69"/>
    <cellStyle name="Normal 2 2 2" xfId="81"/>
    <cellStyle name="Normal 2 2 2 2" xfId="263"/>
    <cellStyle name="Normal 2 2 2 3" xfId="306"/>
    <cellStyle name="Normal 2 2 2 4" xfId="377"/>
    <cellStyle name="Normal 2 2 2 5" xfId="448"/>
    <cellStyle name="Normal 2 2 3" xfId="209"/>
    <cellStyle name="Normal 2 2 3 2" xfId="337"/>
    <cellStyle name="Normal 2 2 3 3" xfId="408"/>
    <cellStyle name="Normal 2 2 3 4" xfId="479"/>
    <cellStyle name="Normal 2 2 4" xfId="226"/>
    <cellStyle name="Normal 2 2 4 2" xfId="353"/>
    <cellStyle name="Normal 2 2 4 3" xfId="424"/>
    <cellStyle name="Normal 2 2 4 4" xfId="495"/>
    <cellStyle name="Normal 2 2 5" xfId="229"/>
    <cellStyle name="Normal 2 3" xfId="150"/>
    <cellStyle name="Normal 2 3 2" xfId="261"/>
    <cellStyle name="Normal 2 3 3" xfId="179"/>
    <cellStyle name="Normal 2 3 4" xfId="277"/>
    <cellStyle name="Normal 2 4" xfId="79"/>
    <cellStyle name="Normal 2 4 2" xfId="208"/>
    <cellStyle name="Normal 2 5" xfId="60"/>
    <cellStyle name="Normal 2 6" xfId="252"/>
    <cellStyle name="Normal 20" xfId="54"/>
    <cellStyle name="Normal 21" xfId="53"/>
    <cellStyle name="Normal 3" xfId="3"/>
    <cellStyle name="Normal 3 2" xfId="4"/>
    <cellStyle name="Normal 3 2 2" xfId="82"/>
    <cellStyle name="Normal 3 2 2 2" xfId="264"/>
    <cellStyle name="Normal 3 2 2 3" xfId="307"/>
    <cellStyle name="Normal 3 2 2 4" xfId="378"/>
    <cellStyle name="Normal 3 2 2 5" xfId="449"/>
    <cellStyle name="Normal 3 2 3" xfId="228"/>
    <cellStyle name="Normal 3 2 4" xfId="303"/>
    <cellStyle name="Normal 3 2 5" xfId="374"/>
    <cellStyle name="Normal 3 2 6" xfId="445"/>
    <cellStyle name="Normal 3 2 7" xfId="498"/>
    <cellStyle name="Normal 3 2 8" xfId="71"/>
    <cellStyle name="Normal 3 3" xfId="80"/>
    <cellStyle name="Normal 3 3 2" xfId="193"/>
    <cellStyle name="Normal 3 3 2 2" xfId="322"/>
    <cellStyle name="Normal 3 3 2 3" xfId="393"/>
    <cellStyle name="Normal 3 3 2 4" xfId="464"/>
    <cellStyle name="Normal 3 4" xfId="59"/>
    <cellStyle name="Normal 3 4 2" xfId="210"/>
    <cellStyle name="Normal 3 4 2 2" xfId="338"/>
    <cellStyle name="Normal 3 4 2 3" xfId="409"/>
    <cellStyle name="Normal 3 4 2 4" xfId="480"/>
    <cellStyle name="Normal 3 5" xfId="225"/>
    <cellStyle name="Normal 3 6" xfId="75"/>
    <cellStyle name="Normal 3 7" xfId="497"/>
    <cellStyle name="Normal 3 8" xfId="55"/>
    <cellStyle name="Normal 4" xfId="5"/>
    <cellStyle name="Normal 4 2" xfId="58"/>
    <cellStyle name="Normal 4 2 2" xfId="180"/>
    <cellStyle name="Normal 4 2 3" xfId="237"/>
    <cellStyle name="Normal 4 2 4" xfId="296"/>
    <cellStyle name="Normal 4 2 5" xfId="367"/>
    <cellStyle name="Normal 4 2 6" xfId="438"/>
    <cellStyle name="Normal 4 3" xfId="259"/>
    <cellStyle name="Normal 4 4" xfId="239"/>
    <cellStyle name="Normal 4 5" xfId="56"/>
    <cellStyle name="Normal 5" xfId="6"/>
    <cellStyle name="Normal 5 2" xfId="258"/>
    <cellStyle name="Normal 5 3" xfId="236"/>
    <cellStyle name="Normal 5 4" xfId="297"/>
    <cellStyle name="Normal 5 5" xfId="368"/>
    <cellStyle name="Normal 5 6" xfId="439"/>
    <cellStyle name="Normal 5 7" xfId="499"/>
    <cellStyle name="Normal 5 8" xfId="61"/>
    <cellStyle name="Normal 6" xfId="7"/>
    <cellStyle name="Normal 6 2" xfId="178"/>
    <cellStyle name="Normal 6 3" xfId="257"/>
    <cellStyle name="Normal 6 4" xfId="173"/>
    <cellStyle name="Normal 6 5" xfId="298"/>
    <cellStyle name="Normal 6 6" xfId="369"/>
    <cellStyle name="Normal 6 7" xfId="440"/>
    <cellStyle name="Normal 6 8" xfId="500"/>
    <cellStyle name="Normal 6 9" xfId="62"/>
    <cellStyle name="Normal 7" xfId="8"/>
    <cellStyle name="Normal 7 2" xfId="256"/>
    <cellStyle name="Normal 7 3" xfId="171"/>
    <cellStyle name="Normal 7 4" xfId="299"/>
    <cellStyle name="Normal 7 5" xfId="370"/>
    <cellStyle name="Normal 7 6" xfId="441"/>
    <cellStyle name="Normal 7 7" xfId="501"/>
    <cellStyle name="Normal 7 8" xfId="63"/>
    <cellStyle name="Normal 8" xfId="9"/>
    <cellStyle name="Normal 8 2" xfId="255"/>
    <cellStyle name="Normal 8 3" xfId="169"/>
    <cellStyle name="Normal 8 4" xfId="300"/>
    <cellStyle name="Normal 8 5" xfId="371"/>
    <cellStyle name="Normal 8 6" xfId="442"/>
    <cellStyle name="Normal 8 7" xfId="502"/>
    <cellStyle name="Normal 8 8" xfId="64"/>
    <cellStyle name="Normal 9" xfId="10"/>
    <cellStyle name="Normal 9 2" xfId="175"/>
    <cellStyle name="Normal 9 3" xfId="166"/>
    <cellStyle name="Normal 9 4" xfId="301"/>
    <cellStyle name="Normal 9 5" xfId="372"/>
    <cellStyle name="Normal 9 6" xfId="443"/>
    <cellStyle name="Normal 9 7" xfId="503"/>
    <cellStyle name="Normal 9 8" xfId="65"/>
    <cellStyle name="Notas 2" xfId="151"/>
    <cellStyle name="Notas 2 2" xfId="262"/>
    <cellStyle name="Notas 2 2 2" xfId="282"/>
    <cellStyle name="Notas 2 2 3" xfId="253"/>
    <cellStyle name="Notas 2 3" xfId="177"/>
    <cellStyle name="Notas 2 3 2" xfId="309"/>
    <cellStyle name="Notas 2 3 3" xfId="380"/>
    <cellStyle name="Notas 2 3 4" xfId="451"/>
    <cellStyle name="Notas 2 4" xfId="278"/>
    <cellStyle name="Notas 3" xfId="78"/>
    <cellStyle name="Notas 3 2" xfId="305"/>
    <cellStyle name="Notas 3 3" xfId="376"/>
    <cellStyle name="Notas 3 4" xfId="447"/>
    <cellStyle name="Notas 4" xfId="195"/>
    <cellStyle name="Notas 4 2" xfId="324"/>
    <cellStyle name="Notas 4 3" xfId="395"/>
    <cellStyle name="Notas 4 4" xfId="466"/>
    <cellStyle name="Notas 5" xfId="212"/>
    <cellStyle name="Notas 5 2" xfId="340"/>
    <cellStyle name="Notas 5 3" xfId="411"/>
    <cellStyle name="Notas 5 4" xfId="482"/>
    <cellStyle name="Note" xfId="152"/>
    <cellStyle name="Output" xfId="153"/>
    <cellStyle name="Porcentual 2" xfId="68"/>
    <cellStyle name="Porcentual 3" xfId="70"/>
    <cellStyle name="Salida" xfId="22" builtinId="21" customBuiltin="1"/>
    <cellStyle name="Salida 2" xfId="154"/>
    <cellStyle name="Texto de advertencia" xfId="26" builtinId="11" customBuiltin="1"/>
    <cellStyle name="Texto de advertencia 2" xfId="155"/>
    <cellStyle name="Texto explicativo" xfId="27" builtinId="53" customBuiltin="1"/>
    <cellStyle name="Texto explicativo 2" xfId="156"/>
    <cellStyle name="Title" xfId="157"/>
    <cellStyle name="Título" xfId="13" builtinId="15" customBuiltin="1"/>
    <cellStyle name="Título 1" xfId="159"/>
    <cellStyle name="Título 2" xfId="15" builtinId="17" customBuiltin="1"/>
    <cellStyle name="Título 2 2" xfId="160"/>
    <cellStyle name="Título 3" xfId="16" builtinId="18" customBuiltin="1"/>
    <cellStyle name="Título 3 2" xfId="161"/>
    <cellStyle name="Título 4" xfId="158"/>
    <cellStyle name="Total" xfId="28" builtinId="25" customBuiltin="1"/>
    <cellStyle name="Total 2" xfId="162"/>
    <cellStyle name="Warning Text" xfId="1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4"/>
  <sheetViews>
    <sheetView zoomScaleNormal="100" workbookViewId="0">
      <pane xSplit="2" ySplit="5" topLeftCell="C239" activePane="bottomRight" state="frozen"/>
      <selection pane="topRight" activeCell="B1" sqref="B1"/>
      <selection pane="bottomLeft" activeCell="A8" sqref="A8"/>
      <selection pane="bottomRight" activeCell="V264" sqref="C264:V264"/>
    </sheetView>
  </sheetViews>
  <sheetFormatPr baseColWidth="10" defaultColWidth="11.42578125" defaultRowHeight="12.75" x14ac:dyDescent="0.2"/>
  <cols>
    <col min="1" max="1" width="30" customWidth="1"/>
    <col min="2" max="2" width="9.28515625" style="5" customWidth="1"/>
    <col min="3" max="4" width="11.5703125" bestFit="1" customWidth="1"/>
    <col min="5" max="5" width="9.7109375" customWidth="1"/>
    <col min="6" max="10" width="11.5703125" bestFit="1" customWidth="1"/>
    <col min="11" max="12" width="9.140625" customWidth="1"/>
    <col min="13" max="13" width="9.42578125" customWidth="1"/>
    <col min="14" max="14" width="11.5703125" bestFit="1" customWidth="1"/>
    <col min="15" max="15" width="9" customWidth="1"/>
    <col min="16" max="16" width="11.5703125" bestFit="1" customWidth="1"/>
    <col min="17" max="17" width="12.28515625" bestFit="1" customWidth="1"/>
    <col min="18" max="18" width="9.42578125" customWidth="1"/>
    <col min="19" max="19" width="7.7109375" customWidth="1"/>
    <col min="20" max="20" width="10" customWidth="1"/>
    <col min="21" max="22" width="12.140625" bestFit="1" customWidth="1"/>
    <col min="257" max="257" width="30" customWidth="1"/>
    <col min="258" max="258" width="9.28515625" customWidth="1"/>
    <col min="259" max="260" width="11.5703125" bestFit="1" customWidth="1"/>
    <col min="261" max="261" width="9.7109375" customWidth="1"/>
    <col min="262" max="266" width="11.5703125" bestFit="1" customWidth="1"/>
    <col min="267" max="268" width="9.140625" customWidth="1"/>
    <col min="269" max="269" width="9.42578125" customWidth="1"/>
    <col min="270" max="270" width="11.5703125" bestFit="1" customWidth="1"/>
    <col min="271" max="271" width="9" customWidth="1"/>
    <col min="272" max="272" width="11.5703125" bestFit="1" customWidth="1"/>
    <col min="273" max="273" width="12.28515625" bestFit="1" customWidth="1"/>
    <col min="274" max="274" width="9.42578125" customWidth="1"/>
    <col min="275" max="275" width="7.7109375" customWidth="1"/>
    <col min="276" max="278" width="12.140625" bestFit="1" customWidth="1"/>
    <col min="513" max="513" width="30" customWidth="1"/>
    <col min="514" max="514" width="9.28515625" customWidth="1"/>
    <col min="515" max="516" width="11.5703125" bestFit="1" customWidth="1"/>
    <col min="517" max="517" width="9.7109375" customWidth="1"/>
    <col min="518" max="522" width="11.5703125" bestFit="1" customWidth="1"/>
    <col min="523" max="524" width="9.140625" customWidth="1"/>
    <col min="525" max="525" width="9.42578125" customWidth="1"/>
    <col min="526" max="526" width="11.5703125" bestFit="1" customWidth="1"/>
    <col min="527" max="527" width="9" customWidth="1"/>
    <col min="528" max="528" width="11.5703125" bestFit="1" customWidth="1"/>
    <col min="529" max="529" width="12.28515625" bestFit="1" customWidth="1"/>
    <col min="530" max="530" width="9.42578125" customWidth="1"/>
    <col min="531" max="531" width="7.7109375" customWidth="1"/>
    <col min="532" max="534" width="12.140625" bestFit="1" customWidth="1"/>
    <col min="769" max="769" width="30" customWidth="1"/>
    <col min="770" max="770" width="9.28515625" customWidth="1"/>
    <col min="771" max="772" width="11.5703125" bestFit="1" customWidth="1"/>
    <col min="773" max="773" width="9.7109375" customWidth="1"/>
    <col min="774" max="778" width="11.5703125" bestFit="1" customWidth="1"/>
    <col min="779" max="780" width="9.140625" customWidth="1"/>
    <col min="781" max="781" width="9.42578125" customWidth="1"/>
    <col min="782" max="782" width="11.5703125" bestFit="1" customWidth="1"/>
    <col min="783" max="783" width="9" customWidth="1"/>
    <col min="784" max="784" width="11.5703125" bestFit="1" customWidth="1"/>
    <col min="785" max="785" width="12.28515625" bestFit="1" customWidth="1"/>
    <col min="786" max="786" width="9.42578125" customWidth="1"/>
    <col min="787" max="787" width="7.7109375" customWidth="1"/>
    <col min="788" max="790" width="12.140625" bestFit="1" customWidth="1"/>
    <col min="1025" max="1025" width="30" customWidth="1"/>
    <col min="1026" max="1026" width="9.28515625" customWidth="1"/>
    <col min="1027" max="1028" width="11.5703125" bestFit="1" customWidth="1"/>
    <col min="1029" max="1029" width="9.7109375" customWidth="1"/>
    <col min="1030" max="1034" width="11.5703125" bestFit="1" customWidth="1"/>
    <col min="1035" max="1036" width="9.140625" customWidth="1"/>
    <col min="1037" max="1037" width="9.42578125" customWidth="1"/>
    <col min="1038" max="1038" width="11.5703125" bestFit="1" customWidth="1"/>
    <col min="1039" max="1039" width="9" customWidth="1"/>
    <col min="1040" max="1040" width="11.5703125" bestFit="1" customWidth="1"/>
    <col min="1041" max="1041" width="12.28515625" bestFit="1" customWidth="1"/>
    <col min="1042" max="1042" width="9.42578125" customWidth="1"/>
    <col min="1043" max="1043" width="7.7109375" customWidth="1"/>
    <col min="1044" max="1046" width="12.140625" bestFit="1" customWidth="1"/>
    <col min="1281" max="1281" width="30" customWidth="1"/>
    <col min="1282" max="1282" width="9.28515625" customWidth="1"/>
    <col min="1283" max="1284" width="11.5703125" bestFit="1" customWidth="1"/>
    <col min="1285" max="1285" width="9.7109375" customWidth="1"/>
    <col min="1286" max="1290" width="11.5703125" bestFit="1" customWidth="1"/>
    <col min="1291" max="1292" width="9.140625" customWidth="1"/>
    <col min="1293" max="1293" width="9.42578125" customWidth="1"/>
    <col min="1294" max="1294" width="11.5703125" bestFit="1" customWidth="1"/>
    <col min="1295" max="1295" width="9" customWidth="1"/>
    <col min="1296" max="1296" width="11.5703125" bestFit="1" customWidth="1"/>
    <col min="1297" max="1297" width="12.28515625" bestFit="1" customWidth="1"/>
    <col min="1298" max="1298" width="9.42578125" customWidth="1"/>
    <col min="1299" max="1299" width="7.7109375" customWidth="1"/>
    <col min="1300" max="1302" width="12.140625" bestFit="1" customWidth="1"/>
    <col min="1537" max="1537" width="30" customWidth="1"/>
    <col min="1538" max="1538" width="9.28515625" customWidth="1"/>
    <col min="1539" max="1540" width="11.5703125" bestFit="1" customWidth="1"/>
    <col min="1541" max="1541" width="9.7109375" customWidth="1"/>
    <col min="1542" max="1546" width="11.5703125" bestFit="1" customWidth="1"/>
    <col min="1547" max="1548" width="9.140625" customWidth="1"/>
    <col min="1549" max="1549" width="9.42578125" customWidth="1"/>
    <col min="1550" max="1550" width="11.5703125" bestFit="1" customWidth="1"/>
    <col min="1551" max="1551" width="9" customWidth="1"/>
    <col min="1552" max="1552" width="11.5703125" bestFit="1" customWidth="1"/>
    <col min="1553" max="1553" width="12.28515625" bestFit="1" customWidth="1"/>
    <col min="1554" max="1554" width="9.42578125" customWidth="1"/>
    <col min="1555" max="1555" width="7.7109375" customWidth="1"/>
    <col min="1556" max="1558" width="12.140625" bestFit="1" customWidth="1"/>
    <col min="1793" max="1793" width="30" customWidth="1"/>
    <col min="1794" max="1794" width="9.28515625" customWidth="1"/>
    <col min="1795" max="1796" width="11.5703125" bestFit="1" customWidth="1"/>
    <col min="1797" max="1797" width="9.7109375" customWidth="1"/>
    <col min="1798" max="1802" width="11.5703125" bestFit="1" customWidth="1"/>
    <col min="1803" max="1804" width="9.140625" customWidth="1"/>
    <col min="1805" max="1805" width="9.42578125" customWidth="1"/>
    <col min="1806" max="1806" width="11.5703125" bestFit="1" customWidth="1"/>
    <col min="1807" max="1807" width="9" customWidth="1"/>
    <col min="1808" max="1808" width="11.5703125" bestFit="1" customWidth="1"/>
    <col min="1809" max="1809" width="12.28515625" bestFit="1" customWidth="1"/>
    <col min="1810" max="1810" width="9.42578125" customWidth="1"/>
    <col min="1811" max="1811" width="7.7109375" customWidth="1"/>
    <col min="1812" max="1814" width="12.140625" bestFit="1" customWidth="1"/>
    <col min="2049" max="2049" width="30" customWidth="1"/>
    <col min="2050" max="2050" width="9.28515625" customWidth="1"/>
    <col min="2051" max="2052" width="11.5703125" bestFit="1" customWidth="1"/>
    <col min="2053" max="2053" width="9.7109375" customWidth="1"/>
    <col min="2054" max="2058" width="11.5703125" bestFit="1" customWidth="1"/>
    <col min="2059" max="2060" width="9.140625" customWidth="1"/>
    <col min="2061" max="2061" width="9.42578125" customWidth="1"/>
    <col min="2062" max="2062" width="11.5703125" bestFit="1" customWidth="1"/>
    <col min="2063" max="2063" width="9" customWidth="1"/>
    <col min="2064" max="2064" width="11.5703125" bestFit="1" customWidth="1"/>
    <col min="2065" max="2065" width="12.28515625" bestFit="1" customWidth="1"/>
    <col min="2066" max="2066" width="9.42578125" customWidth="1"/>
    <col min="2067" max="2067" width="7.7109375" customWidth="1"/>
    <col min="2068" max="2070" width="12.140625" bestFit="1" customWidth="1"/>
    <col min="2305" max="2305" width="30" customWidth="1"/>
    <col min="2306" max="2306" width="9.28515625" customWidth="1"/>
    <col min="2307" max="2308" width="11.5703125" bestFit="1" customWidth="1"/>
    <col min="2309" max="2309" width="9.7109375" customWidth="1"/>
    <col min="2310" max="2314" width="11.5703125" bestFit="1" customWidth="1"/>
    <col min="2315" max="2316" width="9.140625" customWidth="1"/>
    <col min="2317" max="2317" width="9.42578125" customWidth="1"/>
    <col min="2318" max="2318" width="11.5703125" bestFit="1" customWidth="1"/>
    <col min="2319" max="2319" width="9" customWidth="1"/>
    <col min="2320" max="2320" width="11.5703125" bestFit="1" customWidth="1"/>
    <col min="2321" max="2321" width="12.28515625" bestFit="1" customWidth="1"/>
    <col min="2322" max="2322" width="9.42578125" customWidth="1"/>
    <col min="2323" max="2323" width="7.7109375" customWidth="1"/>
    <col min="2324" max="2326" width="12.140625" bestFit="1" customWidth="1"/>
    <col min="2561" max="2561" width="30" customWidth="1"/>
    <col min="2562" max="2562" width="9.28515625" customWidth="1"/>
    <col min="2563" max="2564" width="11.5703125" bestFit="1" customWidth="1"/>
    <col min="2565" max="2565" width="9.7109375" customWidth="1"/>
    <col min="2566" max="2570" width="11.5703125" bestFit="1" customWidth="1"/>
    <col min="2571" max="2572" width="9.140625" customWidth="1"/>
    <col min="2573" max="2573" width="9.42578125" customWidth="1"/>
    <col min="2574" max="2574" width="11.5703125" bestFit="1" customWidth="1"/>
    <col min="2575" max="2575" width="9" customWidth="1"/>
    <col min="2576" max="2576" width="11.5703125" bestFit="1" customWidth="1"/>
    <col min="2577" max="2577" width="12.28515625" bestFit="1" customWidth="1"/>
    <col min="2578" max="2578" width="9.42578125" customWidth="1"/>
    <col min="2579" max="2579" width="7.7109375" customWidth="1"/>
    <col min="2580" max="2582" width="12.140625" bestFit="1" customWidth="1"/>
    <col min="2817" max="2817" width="30" customWidth="1"/>
    <col min="2818" max="2818" width="9.28515625" customWidth="1"/>
    <col min="2819" max="2820" width="11.5703125" bestFit="1" customWidth="1"/>
    <col min="2821" max="2821" width="9.7109375" customWidth="1"/>
    <col min="2822" max="2826" width="11.5703125" bestFit="1" customWidth="1"/>
    <col min="2827" max="2828" width="9.140625" customWidth="1"/>
    <col min="2829" max="2829" width="9.42578125" customWidth="1"/>
    <col min="2830" max="2830" width="11.5703125" bestFit="1" customWidth="1"/>
    <col min="2831" max="2831" width="9" customWidth="1"/>
    <col min="2832" max="2832" width="11.5703125" bestFit="1" customWidth="1"/>
    <col min="2833" max="2833" width="12.28515625" bestFit="1" customWidth="1"/>
    <col min="2834" max="2834" width="9.42578125" customWidth="1"/>
    <col min="2835" max="2835" width="7.7109375" customWidth="1"/>
    <col min="2836" max="2838" width="12.140625" bestFit="1" customWidth="1"/>
    <col min="3073" max="3073" width="30" customWidth="1"/>
    <col min="3074" max="3074" width="9.28515625" customWidth="1"/>
    <col min="3075" max="3076" width="11.5703125" bestFit="1" customWidth="1"/>
    <col min="3077" max="3077" width="9.7109375" customWidth="1"/>
    <col min="3078" max="3082" width="11.5703125" bestFit="1" customWidth="1"/>
    <col min="3083" max="3084" width="9.140625" customWidth="1"/>
    <col min="3085" max="3085" width="9.42578125" customWidth="1"/>
    <col min="3086" max="3086" width="11.5703125" bestFit="1" customWidth="1"/>
    <col min="3087" max="3087" width="9" customWidth="1"/>
    <col min="3088" max="3088" width="11.5703125" bestFit="1" customWidth="1"/>
    <col min="3089" max="3089" width="12.28515625" bestFit="1" customWidth="1"/>
    <col min="3090" max="3090" width="9.42578125" customWidth="1"/>
    <col min="3091" max="3091" width="7.7109375" customWidth="1"/>
    <col min="3092" max="3094" width="12.140625" bestFit="1" customWidth="1"/>
    <col min="3329" max="3329" width="30" customWidth="1"/>
    <col min="3330" max="3330" width="9.28515625" customWidth="1"/>
    <col min="3331" max="3332" width="11.5703125" bestFit="1" customWidth="1"/>
    <col min="3333" max="3333" width="9.7109375" customWidth="1"/>
    <col min="3334" max="3338" width="11.5703125" bestFit="1" customWidth="1"/>
    <col min="3339" max="3340" width="9.140625" customWidth="1"/>
    <col min="3341" max="3341" width="9.42578125" customWidth="1"/>
    <col min="3342" max="3342" width="11.5703125" bestFit="1" customWidth="1"/>
    <col min="3343" max="3343" width="9" customWidth="1"/>
    <col min="3344" max="3344" width="11.5703125" bestFit="1" customWidth="1"/>
    <col min="3345" max="3345" width="12.28515625" bestFit="1" customWidth="1"/>
    <col min="3346" max="3346" width="9.42578125" customWidth="1"/>
    <col min="3347" max="3347" width="7.7109375" customWidth="1"/>
    <col min="3348" max="3350" width="12.140625" bestFit="1" customWidth="1"/>
    <col min="3585" max="3585" width="30" customWidth="1"/>
    <col min="3586" max="3586" width="9.28515625" customWidth="1"/>
    <col min="3587" max="3588" width="11.5703125" bestFit="1" customWidth="1"/>
    <col min="3589" max="3589" width="9.7109375" customWidth="1"/>
    <col min="3590" max="3594" width="11.5703125" bestFit="1" customWidth="1"/>
    <col min="3595" max="3596" width="9.140625" customWidth="1"/>
    <col min="3597" max="3597" width="9.42578125" customWidth="1"/>
    <col min="3598" max="3598" width="11.5703125" bestFit="1" customWidth="1"/>
    <col min="3599" max="3599" width="9" customWidth="1"/>
    <col min="3600" max="3600" width="11.5703125" bestFit="1" customWidth="1"/>
    <col min="3601" max="3601" width="12.28515625" bestFit="1" customWidth="1"/>
    <col min="3602" max="3602" width="9.42578125" customWidth="1"/>
    <col min="3603" max="3603" width="7.7109375" customWidth="1"/>
    <col min="3604" max="3606" width="12.140625" bestFit="1" customWidth="1"/>
    <col min="3841" max="3841" width="30" customWidth="1"/>
    <col min="3842" max="3842" width="9.28515625" customWidth="1"/>
    <col min="3843" max="3844" width="11.5703125" bestFit="1" customWidth="1"/>
    <col min="3845" max="3845" width="9.7109375" customWidth="1"/>
    <col min="3846" max="3850" width="11.5703125" bestFit="1" customWidth="1"/>
    <col min="3851" max="3852" width="9.140625" customWidth="1"/>
    <col min="3853" max="3853" width="9.42578125" customWidth="1"/>
    <col min="3854" max="3854" width="11.5703125" bestFit="1" customWidth="1"/>
    <col min="3855" max="3855" width="9" customWidth="1"/>
    <col min="3856" max="3856" width="11.5703125" bestFit="1" customWidth="1"/>
    <col min="3857" max="3857" width="12.28515625" bestFit="1" customWidth="1"/>
    <col min="3858" max="3858" width="9.42578125" customWidth="1"/>
    <col min="3859" max="3859" width="7.7109375" customWidth="1"/>
    <col min="3860" max="3862" width="12.140625" bestFit="1" customWidth="1"/>
    <col min="4097" max="4097" width="30" customWidth="1"/>
    <col min="4098" max="4098" width="9.28515625" customWidth="1"/>
    <col min="4099" max="4100" width="11.5703125" bestFit="1" customWidth="1"/>
    <col min="4101" max="4101" width="9.7109375" customWidth="1"/>
    <col min="4102" max="4106" width="11.5703125" bestFit="1" customWidth="1"/>
    <col min="4107" max="4108" width="9.140625" customWidth="1"/>
    <col min="4109" max="4109" width="9.42578125" customWidth="1"/>
    <col min="4110" max="4110" width="11.5703125" bestFit="1" customWidth="1"/>
    <col min="4111" max="4111" width="9" customWidth="1"/>
    <col min="4112" max="4112" width="11.5703125" bestFit="1" customWidth="1"/>
    <col min="4113" max="4113" width="12.28515625" bestFit="1" customWidth="1"/>
    <col min="4114" max="4114" width="9.42578125" customWidth="1"/>
    <col min="4115" max="4115" width="7.7109375" customWidth="1"/>
    <col min="4116" max="4118" width="12.140625" bestFit="1" customWidth="1"/>
    <col min="4353" max="4353" width="30" customWidth="1"/>
    <col min="4354" max="4354" width="9.28515625" customWidth="1"/>
    <col min="4355" max="4356" width="11.5703125" bestFit="1" customWidth="1"/>
    <col min="4357" max="4357" width="9.7109375" customWidth="1"/>
    <col min="4358" max="4362" width="11.5703125" bestFit="1" customWidth="1"/>
    <col min="4363" max="4364" width="9.140625" customWidth="1"/>
    <col min="4365" max="4365" width="9.42578125" customWidth="1"/>
    <col min="4366" max="4366" width="11.5703125" bestFit="1" customWidth="1"/>
    <col min="4367" max="4367" width="9" customWidth="1"/>
    <col min="4368" max="4368" width="11.5703125" bestFit="1" customWidth="1"/>
    <col min="4369" max="4369" width="12.28515625" bestFit="1" customWidth="1"/>
    <col min="4370" max="4370" width="9.42578125" customWidth="1"/>
    <col min="4371" max="4371" width="7.7109375" customWidth="1"/>
    <col min="4372" max="4374" width="12.140625" bestFit="1" customWidth="1"/>
    <col min="4609" max="4609" width="30" customWidth="1"/>
    <col min="4610" max="4610" width="9.28515625" customWidth="1"/>
    <col min="4611" max="4612" width="11.5703125" bestFit="1" customWidth="1"/>
    <col min="4613" max="4613" width="9.7109375" customWidth="1"/>
    <col min="4614" max="4618" width="11.5703125" bestFit="1" customWidth="1"/>
    <col min="4619" max="4620" width="9.140625" customWidth="1"/>
    <col min="4621" max="4621" width="9.42578125" customWidth="1"/>
    <col min="4622" max="4622" width="11.5703125" bestFit="1" customWidth="1"/>
    <col min="4623" max="4623" width="9" customWidth="1"/>
    <col min="4624" max="4624" width="11.5703125" bestFit="1" customWidth="1"/>
    <col min="4625" max="4625" width="12.28515625" bestFit="1" customWidth="1"/>
    <col min="4626" max="4626" width="9.42578125" customWidth="1"/>
    <col min="4627" max="4627" width="7.7109375" customWidth="1"/>
    <col min="4628" max="4630" width="12.140625" bestFit="1" customWidth="1"/>
    <col min="4865" max="4865" width="30" customWidth="1"/>
    <col min="4866" max="4866" width="9.28515625" customWidth="1"/>
    <col min="4867" max="4868" width="11.5703125" bestFit="1" customWidth="1"/>
    <col min="4869" max="4869" width="9.7109375" customWidth="1"/>
    <col min="4870" max="4874" width="11.5703125" bestFit="1" customWidth="1"/>
    <col min="4875" max="4876" width="9.140625" customWidth="1"/>
    <col min="4877" max="4877" width="9.42578125" customWidth="1"/>
    <col min="4878" max="4878" width="11.5703125" bestFit="1" customWidth="1"/>
    <col min="4879" max="4879" width="9" customWidth="1"/>
    <col min="4880" max="4880" width="11.5703125" bestFit="1" customWidth="1"/>
    <col min="4881" max="4881" width="12.28515625" bestFit="1" customWidth="1"/>
    <col min="4882" max="4882" width="9.42578125" customWidth="1"/>
    <col min="4883" max="4883" width="7.7109375" customWidth="1"/>
    <col min="4884" max="4886" width="12.140625" bestFit="1" customWidth="1"/>
    <col min="5121" max="5121" width="30" customWidth="1"/>
    <col min="5122" max="5122" width="9.28515625" customWidth="1"/>
    <col min="5123" max="5124" width="11.5703125" bestFit="1" customWidth="1"/>
    <col min="5125" max="5125" width="9.7109375" customWidth="1"/>
    <col min="5126" max="5130" width="11.5703125" bestFit="1" customWidth="1"/>
    <col min="5131" max="5132" width="9.140625" customWidth="1"/>
    <col min="5133" max="5133" width="9.42578125" customWidth="1"/>
    <col min="5134" max="5134" width="11.5703125" bestFit="1" customWidth="1"/>
    <col min="5135" max="5135" width="9" customWidth="1"/>
    <col min="5136" max="5136" width="11.5703125" bestFit="1" customWidth="1"/>
    <col min="5137" max="5137" width="12.28515625" bestFit="1" customWidth="1"/>
    <col min="5138" max="5138" width="9.42578125" customWidth="1"/>
    <col min="5139" max="5139" width="7.7109375" customWidth="1"/>
    <col min="5140" max="5142" width="12.140625" bestFit="1" customWidth="1"/>
    <col min="5377" max="5377" width="30" customWidth="1"/>
    <col min="5378" max="5378" width="9.28515625" customWidth="1"/>
    <col min="5379" max="5380" width="11.5703125" bestFit="1" customWidth="1"/>
    <col min="5381" max="5381" width="9.7109375" customWidth="1"/>
    <col min="5382" max="5386" width="11.5703125" bestFit="1" customWidth="1"/>
    <col min="5387" max="5388" width="9.140625" customWidth="1"/>
    <col min="5389" max="5389" width="9.42578125" customWidth="1"/>
    <col min="5390" max="5390" width="11.5703125" bestFit="1" customWidth="1"/>
    <col min="5391" max="5391" width="9" customWidth="1"/>
    <col min="5392" max="5392" width="11.5703125" bestFit="1" customWidth="1"/>
    <col min="5393" max="5393" width="12.28515625" bestFit="1" customWidth="1"/>
    <col min="5394" max="5394" width="9.42578125" customWidth="1"/>
    <col min="5395" max="5395" width="7.7109375" customWidth="1"/>
    <col min="5396" max="5398" width="12.140625" bestFit="1" customWidth="1"/>
    <col min="5633" max="5633" width="30" customWidth="1"/>
    <col min="5634" max="5634" width="9.28515625" customWidth="1"/>
    <col min="5635" max="5636" width="11.5703125" bestFit="1" customWidth="1"/>
    <col min="5637" max="5637" width="9.7109375" customWidth="1"/>
    <col min="5638" max="5642" width="11.5703125" bestFit="1" customWidth="1"/>
    <col min="5643" max="5644" width="9.140625" customWidth="1"/>
    <col min="5645" max="5645" width="9.42578125" customWidth="1"/>
    <col min="5646" max="5646" width="11.5703125" bestFit="1" customWidth="1"/>
    <col min="5647" max="5647" width="9" customWidth="1"/>
    <col min="5648" max="5648" width="11.5703125" bestFit="1" customWidth="1"/>
    <col min="5649" max="5649" width="12.28515625" bestFit="1" customWidth="1"/>
    <col min="5650" max="5650" width="9.42578125" customWidth="1"/>
    <col min="5651" max="5651" width="7.7109375" customWidth="1"/>
    <col min="5652" max="5654" width="12.140625" bestFit="1" customWidth="1"/>
    <col min="5889" max="5889" width="30" customWidth="1"/>
    <col min="5890" max="5890" width="9.28515625" customWidth="1"/>
    <col min="5891" max="5892" width="11.5703125" bestFit="1" customWidth="1"/>
    <col min="5893" max="5893" width="9.7109375" customWidth="1"/>
    <col min="5894" max="5898" width="11.5703125" bestFit="1" customWidth="1"/>
    <col min="5899" max="5900" width="9.140625" customWidth="1"/>
    <col min="5901" max="5901" width="9.42578125" customWidth="1"/>
    <col min="5902" max="5902" width="11.5703125" bestFit="1" customWidth="1"/>
    <col min="5903" max="5903" width="9" customWidth="1"/>
    <col min="5904" max="5904" width="11.5703125" bestFit="1" customWidth="1"/>
    <col min="5905" max="5905" width="12.28515625" bestFit="1" customWidth="1"/>
    <col min="5906" max="5906" width="9.42578125" customWidth="1"/>
    <col min="5907" max="5907" width="7.7109375" customWidth="1"/>
    <col min="5908" max="5910" width="12.140625" bestFit="1" customWidth="1"/>
    <col min="6145" max="6145" width="30" customWidth="1"/>
    <col min="6146" max="6146" width="9.28515625" customWidth="1"/>
    <col min="6147" max="6148" width="11.5703125" bestFit="1" customWidth="1"/>
    <col min="6149" max="6149" width="9.7109375" customWidth="1"/>
    <col min="6150" max="6154" width="11.5703125" bestFit="1" customWidth="1"/>
    <col min="6155" max="6156" width="9.140625" customWidth="1"/>
    <col min="6157" max="6157" width="9.42578125" customWidth="1"/>
    <col min="6158" max="6158" width="11.5703125" bestFit="1" customWidth="1"/>
    <col min="6159" max="6159" width="9" customWidth="1"/>
    <col min="6160" max="6160" width="11.5703125" bestFit="1" customWidth="1"/>
    <col min="6161" max="6161" width="12.28515625" bestFit="1" customWidth="1"/>
    <col min="6162" max="6162" width="9.42578125" customWidth="1"/>
    <col min="6163" max="6163" width="7.7109375" customWidth="1"/>
    <col min="6164" max="6166" width="12.140625" bestFit="1" customWidth="1"/>
    <col min="6401" max="6401" width="30" customWidth="1"/>
    <col min="6402" max="6402" width="9.28515625" customWidth="1"/>
    <col min="6403" max="6404" width="11.5703125" bestFit="1" customWidth="1"/>
    <col min="6405" max="6405" width="9.7109375" customWidth="1"/>
    <col min="6406" max="6410" width="11.5703125" bestFit="1" customWidth="1"/>
    <col min="6411" max="6412" width="9.140625" customWidth="1"/>
    <col min="6413" max="6413" width="9.42578125" customWidth="1"/>
    <col min="6414" max="6414" width="11.5703125" bestFit="1" customWidth="1"/>
    <col min="6415" max="6415" width="9" customWidth="1"/>
    <col min="6416" max="6416" width="11.5703125" bestFit="1" customWidth="1"/>
    <col min="6417" max="6417" width="12.28515625" bestFit="1" customWidth="1"/>
    <col min="6418" max="6418" width="9.42578125" customWidth="1"/>
    <col min="6419" max="6419" width="7.7109375" customWidth="1"/>
    <col min="6420" max="6422" width="12.140625" bestFit="1" customWidth="1"/>
    <col min="6657" max="6657" width="30" customWidth="1"/>
    <col min="6658" max="6658" width="9.28515625" customWidth="1"/>
    <col min="6659" max="6660" width="11.5703125" bestFit="1" customWidth="1"/>
    <col min="6661" max="6661" width="9.7109375" customWidth="1"/>
    <col min="6662" max="6666" width="11.5703125" bestFit="1" customWidth="1"/>
    <col min="6667" max="6668" width="9.140625" customWidth="1"/>
    <col min="6669" max="6669" width="9.42578125" customWidth="1"/>
    <col min="6670" max="6670" width="11.5703125" bestFit="1" customWidth="1"/>
    <col min="6671" max="6671" width="9" customWidth="1"/>
    <col min="6672" max="6672" width="11.5703125" bestFit="1" customWidth="1"/>
    <col min="6673" max="6673" width="12.28515625" bestFit="1" customWidth="1"/>
    <col min="6674" max="6674" width="9.42578125" customWidth="1"/>
    <col min="6675" max="6675" width="7.7109375" customWidth="1"/>
    <col min="6676" max="6678" width="12.140625" bestFit="1" customWidth="1"/>
    <col min="6913" max="6913" width="30" customWidth="1"/>
    <col min="6914" max="6914" width="9.28515625" customWidth="1"/>
    <col min="6915" max="6916" width="11.5703125" bestFit="1" customWidth="1"/>
    <col min="6917" max="6917" width="9.7109375" customWidth="1"/>
    <col min="6918" max="6922" width="11.5703125" bestFit="1" customWidth="1"/>
    <col min="6923" max="6924" width="9.140625" customWidth="1"/>
    <col min="6925" max="6925" width="9.42578125" customWidth="1"/>
    <col min="6926" max="6926" width="11.5703125" bestFit="1" customWidth="1"/>
    <col min="6927" max="6927" width="9" customWidth="1"/>
    <col min="6928" max="6928" width="11.5703125" bestFit="1" customWidth="1"/>
    <col min="6929" max="6929" width="12.28515625" bestFit="1" customWidth="1"/>
    <col min="6930" max="6930" width="9.42578125" customWidth="1"/>
    <col min="6931" max="6931" width="7.7109375" customWidth="1"/>
    <col min="6932" max="6934" width="12.140625" bestFit="1" customWidth="1"/>
    <col min="7169" max="7169" width="30" customWidth="1"/>
    <col min="7170" max="7170" width="9.28515625" customWidth="1"/>
    <col min="7171" max="7172" width="11.5703125" bestFit="1" customWidth="1"/>
    <col min="7173" max="7173" width="9.7109375" customWidth="1"/>
    <col min="7174" max="7178" width="11.5703125" bestFit="1" customWidth="1"/>
    <col min="7179" max="7180" width="9.140625" customWidth="1"/>
    <col min="7181" max="7181" width="9.42578125" customWidth="1"/>
    <col min="7182" max="7182" width="11.5703125" bestFit="1" customWidth="1"/>
    <col min="7183" max="7183" width="9" customWidth="1"/>
    <col min="7184" max="7184" width="11.5703125" bestFit="1" customWidth="1"/>
    <col min="7185" max="7185" width="12.28515625" bestFit="1" customWidth="1"/>
    <col min="7186" max="7186" width="9.42578125" customWidth="1"/>
    <col min="7187" max="7187" width="7.7109375" customWidth="1"/>
    <col min="7188" max="7190" width="12.140625" bestFit="1" customWidth="1"/>
    <col min="7425" max="7425" width="30" customWidth="1"/>
    <col min="7426" max="7426" width="9.28515625" customWidth="1"/>
    <col min="7427" max="7428" width="11.5703125" bestFit="1" customWidth="1"/>
    <col min="7429" max="7429" width="9.7109375" customWidth="1"/>
    <col min="7430" max="7434" width="11.5703125" bestFit="1" customWidth="1"/>
    <col min="7435" max="7436" width="9.140625" customWidth="1"/>
    <col min="7437" max="7437" width="9.42578125" customWidth="1"/>
    <col min="7438" max="7438" width="11.5703125" bestFit="1" customWidth="1"/>
    <col min="7439" max="7439" width="9" customWidth="1"/>
    <col min="7440" max="7440" width="11.5703125" bestFit="1" customWidth="1"/>
    <col min="7441" max="7441" width="12.28515625" bestFit="1" customWidth="1"/>
    <col min="7442" max="7442" width="9.42578125" customWidth="1"/>
    <col min="7443" max="7443" width="7.7109375" customWidth="1"/>
    <col min="7444" max="7446" width="12.140625" bestFit="1" customWidth="1"/>
    <col min="7681" max="7681" width="30" customWidth="1"/>
    <col min="7682" max="7682" width="9.28515625" customWidth="1"/>
    <col min="7683" max="7684" width="11.5703125" bestFit="1" customWidth="1"/>
    <col min="7685" max="7685" width="9.7109375" customWidth="1"/>
    <col min="7686" max="7690" width="11.5703125" bestFit="1" customWidth="1"/>
    <col min="7691" max="7692" width="9.140625" customWidth="1"/>
    <col min="7693" max="7693" width="9.42578125" customWidth="1"/>
    <col min="7694" max="7694" width="11.5703125" bestFit="1" customWidth="1"/>
    <col min="7695" max="7695" width="9" customWidth="1"/>
    <col min="7696" max="7696" width="11.5703125" bestFit="1" customWidth="1"/>
    <col min="7697" max="7697" width="12.28515625" bestFit="1" customWidth="1"/>
    <col min="7698" max="7698" width="9.42578125" customWidth="1"/>
    <col min="7699" max="7699" width="7.7109375" customWidth="1"/>
    <col min="7700" max="7702" width="12.140625" bestFit="1" customWidth="1"/>
    <col min="7937" max="7937" width="30" customWidth="1"/>
    <col min="7938" max="7938" width="9.28515625" customWidth="1"/>
    <col min="7939" max="7940" width="11.5703125" bestFit="1" customWidth="1"/>
    <col min="7941" max="7941" width="9.7109375" customWidth="1"/>
    <col min="7942" max="7946" width="11.5703125" bestFit="1" customWidth="1"/>
    <col min="7947" max="7948" width="9.140625" customWidth="1"/>
    <col min="7949" max="7949" width="9.42578125" customWidth="1"/>
    <col min="7950" max="7950" width="11.5703125" bestFit="1" customWidth="1"/>
    <col min="7951" max="7951" width="9" customWidth="1"/>
    <col min="7952" max="7952" width="11.5703125" bestFit="1" customWidth="1"/>
    <col min="7953" max="7953" width="12.28515625" bestFit="1" customWidth="1"/>
    <col min="7954" max="7954" width="9.42578125" customWidth="1"/>
    <col min="7955" max="7955" width="7.7109375" customWidth="1"/>
    <col min="7956" max="7958" width="12.140625" bestFit="1" customWidth="1"/>
    <col min="8193" max="8193" width="30" customWidth="1"/>
    <col min="8194" max="8194" width="9.28515625" customWidth="1"/>
    <col min="8195" max="8196" width="11.5703125" bestFit="1" customWidth="1"/>
    <col min="8197" max="8197" width="9.7109375" customWidth="1"/>
    <col min="8198" max="8202" width="11.5703125" bestFit="1" customWidth="1"/>
    <col min="8203" max="8204" width="9.140625" customWidth="1"/>
    <col min="8205" max="8205" width="9.42578125" customWidth="1"/>
    <col min="8206" max="8206" width="11.5703125" bestFit="1" customWidth="1"/>
    <col min="8207" max="8207" width="9" customWidth="1"/>
    <col min="8208" max="8208" width="11.5703125" bestFit="1" customWidth="1"/>
    <col min="8209" max="8209" width="12.28515625" bestFit="1" customWidth="1"/>
    <col min="8210" max="8210" width="9.42578125" customWidth="1"/>
    <col min="8211" max="8211" width="7.7109375" customWidth="1"/>
    <col min="8212" max="8214" width="12.140625" bestFit="1" customWidth="1"/>
    <col min="8449" max="8449" width="30" customWidth="1"/>
    <col min="8450" max="8450" width="9.28515625" customWidth="1"/>
    <col min="8451" max="8452" width="11.5703125" bestFit="1" customWidth="1"/>
    <col min="8453" max="8453" width="9.7109375" customWidth="1"/>
    <col min="8454" max="8458" width="11.5703125" bestFit="1" customWidth="1"/>
    <col min="8459" max="8460" width="9.140625" customWidth="1"/>
    <col min="8461" max="8461" width="9.42578125" customWidth="1"/>
    <col min="8462" max="8462" width="11.5703125" bestFit="1" customWidth="1"/>
    <col min="8463" max="8463" width="9" customWidth="1"/>
    <col min="8464" max="8464" width="11.5703125" bestFit="1" customWidth="1"/>
    <col min="8465" max="8465" width="12.28515625" bestFit="1" customWidth="1"/>
    <col min="8466" max="8466" width="9.42578125" customWidth="1"/>
    <col min="8467" max="8467" width="7.7109375" customWidth="1"/>
    <col min="8468" max="8470" width="12.140625" bestFit="1" customWidth="1"/>
    <col min="8705" max="8705" width="30" customWidth="1"/>
    <col min="8706" max="8706" width="9.28515625" customWidth="1"/>
    <col min="8707" max="8708" width="11.5703125" bestFit="1" customWidth="1"/>
    <col min="8709" max="8709" width="9.7109375" customWidth="1"/>
    <col min="8710" max="8714" width="11.5703125" bestFit="1" customWidth="1"/>
    <col min="8715" max="8716" width="9.140625" customWidth="1"/>
    <col min="8717" max="8717" width="9.42578125" customWidth="1"/>
    <col min="8718" max="8718" width="11.5703125" bestFit="1" customWidth="1"/>
    <col min="8719" max="8719" width="9" customWidth="1"/>
    <col min="8720" max="8720" width="11.5703125" bestFit="1" customWidth="1"/>
    <col min="8721" max="8721" width="12.28515625" bestFit="1" customWidth="1"/>
    <col min="8722" max="8722" width="9.42578125" customWidth="1"/>
    <col min="8723" max="8723" width="7.7109375" customWidth="1"/>
    <col min="8724" max="8726" width="12.140625" bestFit="1" customWidth="1"/>
    <col min="8961" max="8961" width="30" customWidth="1"/>
    <col min="8962" max="8962" width="9.28515625" customWidth="1"/>
    <col min="8963" max="8964" width="11.5703125" bestFit="1" customWidth="1"/>
    <col min="8965" max="8965" width="9.7109375" customWidth="1"/>
    <col min="8966" max="8970" width="11.5703125" bestFit="1" customWidth="1"/>
    <col min="8971" max="8972" width="9.140625" customWidth="1"/>
    <col min="8973" max="8973" width="9.42578125" customWidth="1"/>
    <col min="8974" max="8974" width="11.5703125" bestFit="1" customWidth="1"/>
    <col min="8975" max="8975" width="9" customWidth="1"/>
    <col min="8976" max="8976" width="11.5703125" bestFit="1" customWidth="1"/>
    <col min="8977" max="8977" width="12.28515625" bestFit="1" customWidth="1"/>
    <col min="8978" max="8978" width="9.42578125" customWidth="1"/>
    <col min="8979" max="8979" width="7.7109375" customWidth="1"/>
    <col min="8980" max="8982" width="12.140625" bestFit="1" customWidth="1"/>
    <col min="9217" max="9217" width="30" customWidth="1"/>
    <col min="9218" max="9218" width="9.28515625" customWidth="1"/>
    <col min="9219" max="9220" width="11.5703125" bestFit="1" customWidth="1"/>
    <col min="9221" max="9221" width="9.7109375" customWidth="1"/>
    <col min="9222" max="9226" width="11.5703125" bestFit="1" customWidth="1"/>
    <col min="9227" max="9228" width="9.140625" customWidth="1"/>
    <col min="9229" max="9229" width="9.42578125" customWidth="1"/>
    <col min="9230" max="9230" width="11.5703125" bestFit="1" customWidth="1"/>
    <col min="9231" max="9231" width="9" customWidth="1"/>
    <col min="9232" max="9232" width="11.5703125" bestFit="1" customWidth="1"/>
    <col min="9233" max="9233" width="12.28515625" bestFit="1" customWidth="1"/>
    <col min="9234" max="9234" width="9.42578125" customWidth="1"/>
    <col min="9235" max="9235" width="7.7109375" customWidth="1"/>
    <col min="9236" max="9238" width="12.140625" bestFit="1" customWidth="1"/>
    <col min="9473" max="9473" width="30" customWidth="1"/>
    <col min="9474" max="9474" width="9.28515625" customWidth="1"/>
    <col min="9475" max="9476" width="11.5703125" bestFit="1" customWidth="1"/>
    <col min="9477" max="9477" width="9.7109375" customWidth="1"/>
    <col min="9478" max="9482" width="11.5703125" bestFit="1" customWidth="1"/>
    <col min="9483" max="9484" width="9.140625" customWidth="1"/>
    <col min="9485" max="9485" width="9.42578125" customWidth="1"/>
    <col min="9486" max="9486" width="11.5703125" bestFit="1" customWidth="1"/>
    <col min="9487" max="9487" width="9" customWidth="1"/>
    <col min="9488" max="9488" width="11.5703125" bestFit="1" customWidth="1"/>
    <col min="9489" max="9489" width="12.28515625" bestFit="1" customWidth="1"/>
    <col min="9490" max="9490" width="9.42578125" customWidth="1"/>
    <col min="9491" max="9491" width="7.7109375" customWidth="1"/>
    <col min="9492" max="9494" width="12.140625" bestFit="1" customWidth="1"/>
    <col min="9729" max="9729" width="30" customWidth="1"/>
    <col min="9730" max="9730" width="9.28515625" customWidth="1"/>
    <col min="9731" max="9732" width="11.5703125" bestFit="1" customWidth="1"/>
    <col min="9733" max="9733" width="9.7109375" customWidth="1"/>
    <col min="9734" max="9738" width="11.5703125" bestFit="1" customWidth="1"/>
    <col min="9739" max="9740" width="9.140625" customWidth="1"/>
    <col min="9741" max="9741" width="9.42578125" customWidth="1"/>
    <col min="9742" max="9742" width="11.5703125" bestFit="1" customWidth="1"/>
    <col min="9743" max="9743" width="9" customWidth="1"/>
    <col min="9744" max="9744" width="11.5703125" bestFit="1" customWidth="1"/>
    <col min="9745" max="9745" width="12.28515625" bestFit="1" customWidth="1"/>
    <col min="9746" max="9746" width="9.42578125" customWidth="1"/>
    <col min="9747" max="9747" width="7.7109375" customWidth="1"/>
    <col min="9748" max="9750" width="12.140625" bestFit="1" customWidth="1"/>
    <col min="9985" max="9985" width="30" customWidth="1"/>
    <col min="9986" max="9986" width="9.28515625" customWidth="1"/>
    <col min="9987" max="9988" width="11.5703125" bestFit="1" customWidth="1"/>
    <col min="9989" max="9989" width="9.7109375" customWidth="1"/>
    <col min="9990" max="9994" width="11.5703125" bestFit="1" customWidth="1"/>
    <col min="9995" max="9996" width="9.140625" customWidth="1"/>
    <col min="9997" max="9997" width="9.42578125" customWidth="1"/>
    <col min="9998" max="9998" width="11.5703125" bestFit="1" customWidth="1"/>
    <col min="9999" max="9999" width="9" customWidth="1"/>
    <col min="10000" max="10000" width="11.5703125" bestFit="1" customWidth="1"/>
    <col min="10001" max="10001" width="12.28515625" bestFit="1" customWidth="1"/>
    <col min="10002" max="10002" width="9.42578125" customWidth="1"/>
    <col min="10003" max="10003" width="7.7109375" customWidth="1"/>
    <col min="10004" max="10006" width="12.140625" bestFit="1" customWidth="1"/>
    <col min="10241" max="10241" width="30" customWidth="1"/>
    <col min="10242" max="10242" width="9.28515625" customWidth="1"/>
    <col min="10243" max="10244" width="11.5703125" bestFit="1" customWidth="1"/>
    <col min="10245" max="10245" width="9.7109375" customWidth="1"/>
    <col min="10246" max="10250" width="11.5703125" bestFit="1" customWidth="1"/>
    <col min="10251" max="10252" width="9.140625" customWidth="1"/>
    <col min="10253" max="10253" width="9.42578125" customWidth="1"/>
    <col min="10254" max="10254" width="11.5703125" bestFit="1" customWidth="1"/>
    <col min="10255" max="10255" width="9" customWidth="1"/>
    <col min="10256" max="10256" width="11.5703125" bestFit="1" customWidth="1"/>
    <col min="10257" max="10257" width="12.28515625" bestFit="1" customWidth="1"/>
    <col min="10258" max="10258" width="9.42578125" customWidth="1"/>
    <col min="10259" max="10259" width="7.7109375" customWidth="1"/>
    <col min="10260" max="10262" width="12.140625" bestFit="1" customWidth="1"/>
    <col min="10497" max="10497" width="30" customWidth="1"/>
    <col min="10498" max="10498" width="9.28515625" customWidth="1"/>
    <col min="10499" max="10500" width="11.5703125" bestFit="1" customWidth="1"/>
    <col min="10501" max="10501" width="9.7109375" customWidth="1"/>
    <col min="10502" max="10506" width="11.5703125" bestFit="1" customWidth="1"/>
    <col min="10507" max="10508" width="9.140625" customWidth="1"/>
    <col min="10509" max="10509" width="9.42578125" customWidth="1"/>
    <col min="10510" max="10510" width="11.5703125" bestFit="1" customWidth="1"/>
    <col min="10511" max="10511" width="9" customWidth="1"/>
    <col min="10512" max="10512" width="11.5703125" bestFit="1" customWidth="1"/>
    <col min="10513" max="10513" width="12.28515625" bestFit="1" customWidth="1"/>
    <col min="10514" max="10514" width="9.42578125" customWidth="1"/>
    <col min="10515" max="10515" width="7.7109375" customWidth="1"/>
    <col min="10516" max="10518" width="12.140625" bestFit="1" customWidth="1"/>
    <col min="10753" max="10753" width="30" customWidth="1"/>
    <col min="10754" max="10754" width="9.28515625" customWidth="1"/>
    <col min="10755" max="10756" width="11.5703125" bestFit="1" customWidth="1"/>
    <col min="10757" max="10757" width="9.7109375" customWidth="1"/>
    <col min="10758" max="10762" width="11.5703125" bestFit="1" customWidth="1"/>
    <col min="10763" max="10764" width="9.140625" customWidth="1"/>
    <col min="10765" max="10765" width="9.42578125" customWidth="1"/>
    <col min="10766" max="10766" width="11.5703125" bestFit="1" customWidth="1"/>
    <col min="10767" max="10767" width="9" customWidth="1"/>
    <col min="10768" max="10768" width="11.5703125" bestFit="1" customWidth="1"/>
    <col min="10769" max="10769" width="12.28515625" bestFit="1" customWidth="1"/>
    <col min="10770" max="10770" width="9.42578125" customWidth="1"/>
    <col min="10771" max="10771" width="7.7109375" customWidth="1"/>
    <col min="10772" max="10774" width="12.140625" bestFit="1" customWidth="1"/>
    <col min="11009" max="11009" width="30" customWidth="1"/>
    <col min="11010" max="11010" width="9.28515625" customWidth="1"/>
    <col min="11011" max="11012" width="11.5703125" bestFit="1" customWidth="1"/>
    <col min="11013" max="11013" width="9.7109375" customWidth="1"/>
    <col min="11014" max="11018" width="11.5703125" bestFit="1" customWidth="1"/>
    <col min="11019" max="11020" width="9.140625" customWidth="1"/>
    <col min="11021" max="11021" width="9.42578125" customWidth="1"/>
    <col min="11022" max="11022" width="11.5703125" bestFit="1" customWidth="1"/>
    <col min="11023" max="11023" width="9" customWidth="1"/>
    <col min="11024" max="11024" width="11.5703125" bestFit="1" customWidth="1"/>
    <col min="11025" max="11025" width="12.28515625" bestFit="1" customWidth="1"/>
    <col min="11026" max="11026" width="9.42578125" customWidth="1"/>
    <col min="11027" max="11027" width="7.7109375" customWidth="1"/>
    <col min="11028" max="11030" width="12.140625" bestFit="1" customWidth="1"/>
    <col min="11265" max="11265" width="30" customWidth="1"/>
    <col min="11266" max="11266" width="9.28515625" customWidth="1"/>
    <col min="11267" max="11268" width="11.5703125" bestFit="1" customWidth="1"/>
    <col min="11269" max="11269" width="9.7109375" customWidth="1"/>
    <col min="11270" max="11274" width="11.5703125" bestFit="1" customWidth="1"/>
    <col min="11275" max="11276" width="9.140625" customWidth="1"/>
    <col min="11277" max="11277" width="9.42578125" customWidth="1"/>
    <col min="11278" max="11278" width="11.5703125" bestFit="1" customWidth="1"/>
    <col min="11279" max="11279" width="9" customWidth="1"/>
    <col min="11280" max="11280" width="11.5703125" bestFit="1" customWidth="1"/>
    <col min="11281" max="11281" width="12.28515625" bestFit="1" customWidth="1"/>
    <col min="11282" max="11282" width="9.42578125" customWidth="1"/>
    <col min="11283" max="11283" width="7.7109375" customWidth="1"/>
    <col min="11284" max="11286" width="12.140625" bestFit="1" customWidth="1"/>
    <col min="11521" max="11521" width="30" customWidth="1"/>
    <col min="11522" max="11522" width="9.28515625" customWidth="1"/>
    <col min="11523" max="11524" width="11.5703125" bestFit="1" customWidth="1"/>
    <col min="11525" max="11525" width="9.7109375" customWidth="1"/>
    <col min="11526" max="11530" width="11.5703125" bestFit="1" customWidth="1"/>
    <col min="11531" max="11532" width="9.140625" customWidth="1"/>
    <col min="11533" max="11533" width="9.42578125" customWidth="1"/>
    <col min="11534" max="11534" width="11.5703125" bestFit="1" customWidth="1"/>
    <col min="11535" max="11535" width="9" customWidth="1"/>
    <col min="11536" max="11536" width="11.5703125" bestFit="1" customWidth="1"/>
    <col min="11537" max="11537" width="12.28515625" bestFit="1" customWidth="1"/>
    <col min="11538" max="11538" width="9.42578125" customWidth="1"/>
    <col min="11539" max="11539" width="7.7109375" customWidth="1"/>
    <col min="11540" max="11542" width="12.140625" bestFit="1" customWidth="1"/>
    <col min="11777" max="11777" width="30" customWidth="1"/>
    <col min="11778" max="11778" width="9.28515625" customWidth="1"/>
    <col min="11779" max="11780" width="11.5703125" bestFit="1" customWidth="1"/>
    <col min="11781" max="11781" width="9.7109375" customWidth="1"/>
    <col min="11782" max="11786" width="11.5703125" bestFit="1" customWidth="1"/>
    <col min="11787" max="11788" width="9.140625" customWidth="1"/>
    <col min="11789" max="11789" width="9.42578125" customWidth="1"/>
    <col min="11790" max="11790" width="11.5703125" bestFit="1" customWidth="1"/>
    <col min="11791" max="11791" width="9" customWidth="1"/>
    <col min="11792" max="11792" width="11.5703125" bestFit="1" customWidth="1"/>
    <col min="11793" max="11793" width="12.28515625" bestFit="1" customWidth="1"/>
    <col min="11794" max="11794" width="9.42578125" customWidth="1"/>
    <col min="11795" max="11795" width="7.7109375" customWidth="1"/>
    <col min="11796" max="11798" width="12.140625" bestFit="1" customWidth="1"/>
    <col min="12033" max="12033" width="30" customWidth="1"/>
    <col min="12034" max="12034" width="9.28515625" customWidth="1"/>
    <col min="12035" max="12036" width="11.5703125" bestFit="1" customWidth="1"/>
    <col min="12037" max="12037" width="9.7109375" customWidth="1"/>
    <col min="12038" max="12042" width="11.5703125" bestFit="1" customWidth="1"/>
    <col min="12043" max="12044" width="9.140625" customWidth="1"/>
    <col min="12045" max="12045" width="9.42578125" customWidth="1"/>
    <col min="12046" max="12046" width="11.5703125" bestFit="1" customWidth="1"/>
    <col min="12047" max="12047" width="9" customWidth="1"/>
    <col min="12048" max="12048" width="11.5703125" bestFit="1" customWidth="1"/>
    <col min="12049" max="12049" width="12.28515625" bestFit="1" customWidth="1"/>
    <col min="12050" max="12050" width="9.42578125" customWidth="1"/>
    <col min="12051" max="12051" width="7.7109375" customWidth="1"/>
    <col min="12052" max="12054" width="12.140625" bestFit="1" customWidth="1"/>
    <col min="12289" max="12289" width="30" customWidth="1"/>
    <col min="12290" max="12290" width="9.28515625" customWidth="1"/>
    <col min="12291" max="12292" width="11.5703125" bestFit="1" customWidth="1"/>
    <col min="12293" max="12293" width="9.7109375" customWidth="1"/>
    <col min="12294" max="12298" width="11.5703125" bestFit="1" customWidth="1"/>
    <col min="12299" max="12300" width="9.140625" customWidth="1"/>
    <col min="12301" max="12301" width="9.42578125" customWidth="1"/>
    <col min="12302" max="12302" width="11.5703125" bestFit="1" customWidth="1"/>
    <col min="12303" max="12303" width="9" customWidth="1"/>
    <col min="12304" max="12304" width="11.5703125" bestFit="1" customWidth="1"/>
    <col min="12305" max="12305" width="12.28515625" bestFit="1" customWidth="1"/>
    <col min="12306" max="12306" width="9.42578125" customWidth="1"/>
    <col min="12307" max="12307" width="7.7109375" customWidth="1"/>
    <col min="12308" max="12310" width="12.140625" bestFit="1" customWidth="1"/>
    <col min="12545" max="12545" width="30" customWidth="1"/>
    <col min="12546" max="12546" width="9.28515625" customWidth="1"/>
    <col min="12547" max="12548" width="11.5703125" bestFit="1" customWidth="1"/>
    <col min="12549" max="12549" width="9.7109375" customWidth="1"/>
    <col min="12550" max="12554" width="11.5703125" bestFit="1" customWidth="1"/>
    <col min="12555" max="12556" width="9.140625" customWidth="1"/>
    <col min="12557" max="12557" width="9.42578125" customWidth="1"/>
    <col min="12558" max="12558" width="11.5703125" bestFit="1" customWidth="1"/>
    <col min="12559" max="12559" width="9" customWidth="1"/>
    <col min="12560" max="12560" width="11.5703125" bestFit="1" customWidth="1"/>
    <col min="12561" max="12561" width="12.28515625" bestFit="1" customWidth="1"/>
    <col min="12562" max="12562" width="9.42578125" customWidth="1"/>
    <col min="12563" max="12563" width="7.7109375" customWidth="1"/>
    <col min="12564" max="12566" width="12.140625" bestFit="1" customWidth="1"/>
    <col min="12801" max="12801" width="30" customWidth="1"/>
    <col min="12802" max="12802" width="9.28515625" customWidth="1"/>
    <col min="12803" max="12804" width="11.5703125" bestFit="1" customWidth="1"/>
    <col min="12805" max="12805" width="9.7109375" customWidth="1"/>
    <col min="12806" max="12810" width="11.5703125" bestFit="1" customWidth="1"/>
    <col min="12811" max="12812" width="9.140625" customWidth="1"/>
    <col min="12813" max="12813" width="9.42578125" customWidth="1"/>
    <col min="12814" max="12814" width="11.5703125" bestFit="1" customWidth="1"/>
    <col min="12815" max="12815" width="9" customWidth="1"/>
    <col min="12816" max="12816" width="11.5703125" bestFit="1" customWidth="1"/>
    <col min="12817" max="12817" width="12.28515625" bestFit="1" customWidth="1"/>
    <col min="12818" max="12818" width="9.42578125" customWidth="1"/>
    <col min="12819" max="12819" width="7.7109375" customWidth="1"/>
    <col min="12820" max="12822" width="12.140625" bestFit="1" customWidth="1"/>
    <col min="13057" max="13057" width="30" customWidth="1"/>
    <col min="13058" max="13058" width="9.28515625" customWidth="1"/>
    <col min="13059" max="13060" width="11.5703125" bestFit="1" customWidth="1"/>
    <col min="13061" max="13061" width="9.7109375" customWidth="1"/>
    <col min="13062" max="13066" width="11.5703125" bestFit="1" customWidth="1"/>
    <col min="13067" max="13068" width="9.140625" customWidth="1"/>
    <col min="13069" max="13069" width="9.42578125" customWidth="1"/>
    <col min="13070" max="13070" width="11.5703125" bestFit="1" customWidth="1"/>
    <col min="13071" max="13071" width="9" customWidth="1"/>
    <col min="13072" max="13072" width="11.5703125" bestFit="1" customWidth="1"/>
    <col min="13073" max="13073" width="12.28515625" bestFit="1" customWidth="1"/>
    <col min="13074" max="13074" width="9.42578125" customWidth="1"/>
    <col min="13075" max="13075" width="7.7109375" customWidth="1"/>
    <col min="13076" max="13078" width="12.140625" bestFit="1" customWidth="1"/>
    <col min="13313" max="13313" width="30" customWidth="1"/>
    <col min="13314" max="13314" width="9.28515625" customWidth="1"/>
    <col min="13315" max="13316" width="11.5703125" bestFit="1" customWidth="1"/>
    <col min="13317" max="13317" width="9.7109375" customWidth="1"/>
    <col min="13318" max="13322" width="11.5703125" bestFit="1" customWidth="1"/>
    <col min="13323" max="13324" width="9.140625" customWidth="1"/>
    <col min="13325" max="13325" width="9.42578125" customWidth="1"/>
    <col min="13326" max="13326" width="11.5703125" bestFit="1" customWidth="1"/>
    <col min="13327" max="13327" width="9" customWidth="1"/>
    <col min="13328" max="13328" width="11.5703125" bestFit="1" customWidth="1"/>
    <col min="13329" max="13329" width="12.28515625" bestFit="1" customWidth="1"/>
    <col min="13330" max="13330" width="9.42578125" customWidth="1"/>
    <col min="13331" max="13331" width="7.7109375" customWidth="1"/>
    <col min="13332" max="13334" width="12.140625" bestFit="1" customWidth="1"/>
    <col min="13569" max="13569" width="30" customWidth="1"/>
    <col min="13570" max="13570" width="9.28515625" customWidth="1"/>
    <col min="13571" max="13572" width="11.5703125" bestFit="1" customWidth="1"/>
    <col min="13573" max="13573" width="9.7109375" customWidth="1"/>
    <col min="13574" max="13578" width="11.5703125" bestFit="1" customWidth="1"/>
    <col min="13579" max="13580" width="9.140625" customWidth="1"/>
    <col min="13581" max="13581" width="9.42578125" customWidth="1"/>
    <col min="13582" max="13582" width="11.5703125" bestFit="1" customWidth="1"/>
    <col min="13583" max="13583" width="9" customWidth="1"/>
    <col min="13584" max="13584" width="11.5703125" bestFit="1" customWidth="1"/>
    <col min="13585" max="13585" width="12.28515625" bestFit="1" customWidth="1"/>
    <col min="13586" max="13586" width="9.42578125" customWidth="1"/>
    <col min="13587" max="13587" width="7.7109375" customWidth="1"/>
    <col min="13588" max="13590" width="12.140625" bestFit="1" customWidth="1"/>
    <col min="13825" max="13825" width="30" customWidth="1"/>
    <col min="13826" max="13826" width="9.28515625" customWidth="1"/>
    <col min="13827" max="13828" width="11.5703125" bestFit="1" customWidth="1"/>
    <col min="13829" max="13829" width="9.7109375" customWidth="1"/>
    <col min="13830" max="13834" width="11.5703125" bestFit="1" customWidth="1"/>
    <col min="13835" max="13836" width="9.140625" customWidth="1"/>
    <col min="13837" max="13837" width="9.42578125" customWidth="1"/>
    <col min="13838" max="13838" width="11.5703125" bestFit="1" customWidth="1"/>
    <col min="13839" max="13839" width="9" customWidth="1"/>
    <col min="13840" max="13840" width="11.5703125" bestFit="1" customWidth="1"/>
    <col min="13841" max="13841" width="12.28515625" bestFit="1" customWidth="1"/>
    <col min="13842" max="13842" width="9.42578125" customWidth="1"/>
    <col min="13843" max="13843" width="7.7109375" customWidth="1"/>
    <col min="13844" max="13846" width="12.140625" bestFit="1" customWidth="1"/>
    <col min="14081" max="14081" width="30" customWidth="1"/>
    <col min="14082" max="14082" width="9.28515625" customWidth="1"/>
    <col min="14083" max="14084" width="11.5703125" bestFit="1" customWidth="1"/>
    <col min="14085" max="14085" width="9.7109375" customWidth="1"/>
    <col min="14086" max="14090" width="11.5703125" bestFit="1" customWidth="1"/>
    <col min="14091" max="14092" width="9.140625" customWidth="1"/>
    <col min="14093" max="14093" width="9.42578125" customWidth="1"/>
    <col min="14094" max="14094" width="11.5703125" bestFit="1" customWidth="1"/>
    <col min="14095" max="14095" width="9" customWidth="1"/>
    <col min="14096" max="14096" width="11.5703125" bestFit="1" customWidth="1"/>
    <col min="14097" max="14097" width="12.28515625" bestFit="1" customWidth="1"/>
    <col min="14098" max="14098" width="9.42578125" customWidth="1"/>
    <col min="14099" max="14099" width="7.7109375" customWidth="1"/>
    <col min="14100" max="14102" width="12.140625" bestFit="1" customWidth="1"/>
    <col min="14337" max="14337" width="30" customWidth="1"/>
    <col min="14338" max="14338" width="9.28515625" customWidth="1"/>
    <col min="14339" max="14340" width="11.5703125" bestFit="1" customWidth="1"/>
    <col min="14341" max="14341" width="9.7109375" customWidth="1"/>
    <col min="14342" max="14346" width="11.5703125" bestFit="1" customWidth="1"/>
    <col min="14347" max="14348" width="9.140625" customWidth="1"/>
    <col min="14349" max="14349" width="9.42578125" customWidth="1"/>
    <col min="14350" max="14350" width="11.5703125" bestFit="1" customWidth="1"/>
    <col min="14351" max="14351" width="9" customWidth="1"/>
    <col min="14352" max="14352" width="11.5703125" bestFit="1" customWidth="1"/>
    <col min="14353" max="14353" width="12.28515625" bestFit="1" customWidth="1"/>
    <col min="14354" max="14354" width="9.42578125" customWidth="1"/>
    <col min="14355" max="14355" width="7.7109375" customWidth="1"/>
    <col min="14356" max="14358" width="12.140625" bestFit="1" customWidth="1"/>
    <col min="14593" max="14593" width="30" customWidth="1"/>
    <col min="14594" max="14594" width="9.28515625" customWidth="1"/>
    <col min="14595" max="14596" width="11.5703125" bestFit="1" customWidth="1"/>
    <col min="14597" max="14597" width="9.7109375" customWidth="1"/>
    <col min="14598" max="14602" width="11.5703125" bestFit="1" customWidth="1"/>
    <col min="14603" max="14604" width="9.140625" customWidth="1"/>
    <col min="14605" max="14605" width="9.42578125" customWidth="1"/>
    <col min="14606" max="14606" width="11.5703125" bestFit="1" customWidth="1"/>
    <col min="14607" max="14607" width="9" customWidth="1"/>
    <col min="14608" max="14608" width="11.5703125" bestFit="1" customWidth="1"/>
    <col min="14609" max="14609" width="12.28515625" bestFit="1" customWidth="1"/>
    <col min="14610" max="14610" width="9.42578125" customWidth="1"/>
    <col min="14611" max="14611" width="7.7109375" customWidth="1"/>
    <col min="14612" max="14614" width="12.140625" bestFit="1" customWidth="1"/>
    <col min="14849" max="14849" width="30" customWidth="1"/>
    <col min="14850" max="14850" width="9.28515625" customWidth="1"/>
    <col min="14851" max="14852" width="11.5703125" bestFit="1" customWidth="1"/>
    <col min="14853" max="14853" width="9.7109375" customWidth="1"/>
    <col min="14854" max="14858" width="11.5703125" bestFit="1" customWidth="1"/>
    <col min="14859" max="14860" width="9.140625" customWidth="1"/>
    <col min="14861" max="14861" width="9.42578125" customWidth="1"/>
    <col min="14862" max="14862" width="11.5703125" bestFit="1" customWidth="1"/>
    <col min="14863" max="14863" width="9" customWidth="1"/>
    <col min="14864" max="14864" width="11.5703125" bestFit="1" customWidth="1"/>
    <col min="14865" max="14865" width="12.28515625" bestFit="1" customWidth="1"/>
    <col min="14866" max="14866" width="9.42578125" customWidth="1"/>
    <col min="14867" max="14867" width="7.7109375" customWidth="1"/>
    <col min="14868" max="14870" width="12.140625" bestFit="1" customWidth="1"/>
    <col min="15105" max="15105" width="30" customWidth="1"/>
    <col min="15106" max="15106" width="9.28515625" customWidth="1"/>
    <col min="15107" max="15108" width="11.5703125" bestFit="1" customWidth="1"/>
    <col min="15109" max="15109" width="9.7109375" customWidth="1"/>
    <col min="15110" max="15114" width="11.5703125" bestFit="1" customWidth="1"/>
    <col min="15115" max="15116" width="9.140625" customWidth="1"/>
    <col min="15117" max="15117" width="9.42578125" customWidth="1"/>
    <col min="15118" max="15118" width="11.5703125" bestFit="1" customWidth="1"/>
    <col min="15119" max="15119" width="9" customWidth="1"/>
    <col min="15120" max="15120" width="11.5703125" bestFit="1" customWidth="1"/>
    <col min="15121" max="15121" width="12.28515625" bestFit="1" customWidth="1"/>
    <col min="15122" max="15122" width="9.42578125" customWidth="1"/>
    <col min="15123" max="15123" width="7.7109375" customWidth="1"/>
    <col min="15124" max="15126" width="12.140625" bestFit="1" customWidth="1"/>
    <col min="15361" max="15361" width="30" customWidth="1"/>
    <col min="15362" max="15362" width="9.28515625" customWidth="1"/>
    <col min="15363" max="15364" width="11.5703125" bestFit="1" customWidth="1"/>
    <col min="15365" max="15365" width="9.7109375" customWidth="1"/>
    <col min="15366" max="15370" width="11.5703125" bestFit="1" customWidth="1"/>
    <col min="15371" max="15372" width="9.140625" customWidth="1"/>
    <col min="15373" max="15373" width="9.42578125" customWidth="1"/>
    <col min="15374" max="15374" width="11.5703125" bestFit="1" customWidth="1"/>
    <col min="15375" max="15375" width="9" customWidth="1"/>
    <col min="15376" max="15376" width="11.5703125" bestFit="1" customWidth="1"/>
    <col min="15377" max="15377" width="12.28515625" bestFit="1" customWidth="1"/>
    <col min="15378" max="15378" width="9.42578125" customWidth="1"/>
    <col min="15379" max="15379" width="7.7109375" customWidth="1"/>
    <col min="15380" max="15382" width="12.140625" bestFit="1" customWidth="1"/>
    <col min="15617" max="15617" width="30" customWidth="1"/>
    <col min="15618" max="15618" width="9.28515625" customWidth="1"/>
    <col min="15619" max="15620" width="11.5703125" bestFit="1" customWidth="1"/>
    <col min="15621" max="15621" width="9.7109375" customWidth="1"/>
    <col min="15622" max="15626" width="11.5703125" bestFit="1" customWidth="1"/>
    <col min="15627" max="15628" width="9.140625" customWidth="1"/>
    <col min="15629" max="15629" width="9.42578125" customWidth="1"/>
    <col min="15630" max="15630" width="11.5703125" bestFit="1" customWidth="1"/>
    <col min="15631" max="15631" width="9" customWidth="1"/>
    <col min="15632" max="15632" width="11.5703125" bestFit="1" customWidth="1"/>
    <col min="15633" max="15633" width="12.28515625" bestFit="1" customWidth="1"/>
    <col min="15634" max="15634" width="9.42578125" customWidth="1"/>
    <col min="15635" max="15635" width="7.7109375" customWidth="1"/>
    <col min="15636" max="15638" width="12.140625" bestFit="1" customWidth="1"/>
    <col min="15873" max="15873" width="30" customWidth="1"/>
    <col min="15874" max="15874" width="9.28515625" customWidth="1"/>
    <col min="15875" max="15876" width="11.5703125" bestFit="1" customWidth="1"/>
    <col min="15877" max="15877" width="9.7109375" customWidth="1"/>
    <col min="15878" max="15882" width="11.5703125" bestFit="1" customWidth="1"/>
    <col min="15883" max="15884" width="9.140625" customWidth="1"/>
    <col min="15885" max="15885" width="9.42578125" customWidth="1"/>
    <col min="15886" max="15886" width="11.5703125" bestFit="1" customWidth="1"/>
    <col min="15887" max="15887" width="9" customWidth="1"/>
    <col min="15888" max="15888" width="11.5703125" bestFit="1" customWidth="1"/>
    <col min="15889" max="15889" width="12.28515625" bestFit="1" customWidth="1"/>
    <col min="15890" max="15890" width="9.42578125" customWidth="1"/>
    <col min="15891" max="15891" width="7.7109375" customWidth="1"/>
    <col min="15892" max="15894" width="12.140625" bestFit="1" customWidth="1"/>
    <col min="16129" max="16129" width="30" customWidth="1"/>
    <col min="16130" max="16130" width="9.28515625" customWidth="1"/>
    <col min="16131" max="16132" width="11.5703125" bestFit="1" customWidth="1"/>
    <col min="16133" max="16133" width="9.7109375" customWidth="1"/>
    <col min="16134" max="16138" width="11.5703125" bestFit="1" customWidth="1"/>
    <col min="16139" max="16140" width="9.140625" customWidth="1"/>
    <col min="16141" max="16141" width="9.42578125" customWidth="1"/>
    <col min="16142" max="16142" width="11.5703125" bestFit="1" customWidth="1"/>
    <col min="16143" max="16143" width="9" customWidth="1"/>
    <col min="16144" max="16144" width="11.5703125" bestFit="1" customWidth="1"/>
    <col min="16145" max="16145" width="12.28515625" bestFit="1" customWidth="1"/>
    <col min="16146" max="16146" width="9.42578125" customWidth="1"/>
    <col min="16147" max="16147" width="7.7109375" customWidth="1"/>
    <col min="16148" max="16150" width="12.140625" bestFit="1" customWidth="1"/>
  </cols>
  <sheetData>
    <row r="1" spans="1:22" x14ac:dyDescent="0.2">
      <c r="A1" s="78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x14ac:dyDescent="0.2">
      <c r="A2" s="78" t="s">
        <v>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38.25" x14ac:dyDescent="0.2">
      <c r="A3" s="29" t="s">
        <v>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13"/>
      <c r="R3" s="65"/>
      <c r="S3" s="65"/>
      <c r="T3" s="65"/>
      <c r="U3" s="65"/>
      <c r="V3" s="65"/>
    </row>
    <row r="4" spans="1:22" x14ac:dyDescent="0.2">
      <c r="A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13"/>
      <c r="R4" s="65"/>
      <c r="S4" s="65"/>
      <c r="T4" s="65"/>
      <c r="U4" s="65"/>
      <c r="V4" s="65"/>
    </row>
    <row r="5" spans="1:22" s="10" customFormat="1" x14ac:dyDescent="0.2">
      <c r="A5" s="60"/>
      <c r="B5" s="60" t="s">
        <v>3</v>
      </c>
      <c r="C5" s="60" t="s">
        <v>4</v>
      </c>
      <c r="D5" s="60" t="s">
        <v>5</v>
      </c>
      <c r="E5" s="60" t="s">
        <v>6</v>
      </c>
      <c r="F5" s="60" t="s">
        <v>7</v>
      </c>
      <c r="G5" s="60" t="s">
        <v>8</v>
      </c>
      <c r="H5" s="60" t="s">
        <v>9</v>
      </c>
      <c r="I5" s="60" t="s">
        <v>10</v>
      </c>
      <c r="J5" s="65" t="s">
        <v>11</v>
      </c>
      <c r="K5" s="60" t="s">
        <v>12</v>
      </c>
      <c r="L5" s="65" t="s">
        <v>13</v>
      </c>
      <c r="M5" s="60" t="s">
        <v>14</v>
      </c>
      <c r="N5" s="60" t="s">
        <v>15</v>
      </c>
      <c r="O5" s="60" t="s">
        <v>16</v>
      </c>
      <c r="P5" s="60" t="s">
        <v>17</v>
      </c>
      <c r="Q5" s="60" t="s">
        <v>18</v>
      </c>
      <c r="R5" s="60" t="s">
        <v>19</v>
      </c>
      <c r="S5" s="60" t="s">
        <v>20</v>
      </c>
      <c r="T5" s="60" t="s">
        <v>21</v>
      </c>
      <c r="U5" s="60" t="s">
        <v>22</v>
      </c>
      <c r="V5" s="60" t="s">
        <v>23</v>
      </c>
    </row>
    <row r="6" spans="1:22" x14ac:dyDescent="0.2">
      <c r="A6" s="65"/>
      <c r="B6" s="15">
        <v>36220</v>
      </c>
      <c r="C6" s="1">
        <v>1067</v>
      </c>
      <c r="D6" s="65">
        <v>559</v>
      </c>
      <c r="E6" s="65">
        <v>142</v>
      </c>
      <c r="F6" s="1">
        <v>1708</v>
      </c>
      <c r="G6" s="65">
        <v>524</v>
      </c>
      <c r="H6" s="65">
        <v>112</v>
      </c>
      <c r="I6" s="65">
        <v>107</v>
      </c>
      <c r="J6" s="65"/>
      <c r="K6" s="1">
        <v>36899</v>
      </c>
      <c r="L6" s="1"/>
      <c r="M6" s="65">
        <v>316</v>
      </c>
      <c r="N6" s="1">
        <v>1000</v>
      </c>
      <c r="O6" s="65">
        <v>32</v>
      </c>
      <c r="P6" s="1">
        <v>2087</v>
      </c>
      <c r="Q6" s="1"/>
      <c r="R6" s="65">
        <v>735</v>
      </c>
      <c r="S6" s="65">
        <v>479</v>
      </c>
      <c r="T6" s="65"/>
      <c r="U6" s="65"/>
      <c r="V6" s="65"/>
    </row>
    <row r="7" spans="1:22" x14ac:dyDescent="0.2">
      <c r="A7" s="65"/>
      <c r="B7" s="15">
        <v>36251</v>
      </c>
      <c r="C7" s="1">
        <v>1054</v>
      </c>
      <c r="D7" s="65">
        <v>541</v>
      </c>
      <c r="E7" s="65">
        <v>146</v>
      </c>
      <c r="F7" s="1">
        <v>1623</v>
      </c>
      <c r="G7" s="65">
        <v>504</v>
      </c>
      <c r="H7" s="65">
        <v>106</v>
      </c>
      <c r="I7" s="65">
        <v>109</v>
      </c>
      <c r="J7" s="65"/>
      <c r="K7" s="1">
        <v>36761</v>
      </c>
      <c r="L7" s="1"/>
      <c r="M7" s="65">
        <v>291</v>
      </c>
      <c r="N7" s="65">
        <v>990</v>
      </c>
      <c r="O7" s="65">
        <v>31</v>
      </c>
      <c r="P7" s="1">
        <v>1952</v>
      </c>
      <c r="Q7" s="1"/>
      <c r="R7" s="65">
        <v>725</v>
      </c>
      <c r="S7" s="65">
        <v>439</v>
      </c>
      <c r="T7" s="65"/>
      <c r="U7" s="65"/>
      <c r="V7" s="65"/>
    </row>
    <row r="8" spans="1:22" x14ac:dyDescent="0.2">
      <c r="A8" s="65"/>
      <c r="B8" s="15">
        <v>36281</v>
      </c>
      <c r="C8" s="1">
        <v>1022</v>
      </c>
      <c r="D8" s="65">
        <v>521</v>
      </c>
      <c r="E8" s="65">
        <v>143</v>
      </c>
      <c r="F8" s="1">
        <v>1536</v>
      </c>
      <c r="G8" s="65">
        <v>481</v>
      </c>
      <c r="H8" s="65">
        <v>100</v>
      </c>
      <c r="I8" s="65">
        <v>103</v>
      </c>
      <c r="J8" s="65"/>
      <c r="K8" s="1">
        <v>35485</v>
      </c>
      <c r="L8" s="1"/>
      <c r="M8" s="65">
        <v>267</v>
      </c>
      <c r="N8" s="65">
        <v>963</v>
      </c>
      <c r="O8" s="65">
        <v>30</v>
      </c>
      <c r="P8" s="1">
        <v>1850</v>
      </c>
      <c r="Q8" s="1"/>
      <c r="R8" s="65">
        <v>715</v>
      </c>
      <c r="S8" s="65">
        <v>435</v>
      </c>
      <c r="T8" s="65"/>
      <c r="U8" s="65"/>
      <c r="V8" s="65"/>
    </row>
    <row r="9" spans="1:22" x14ac:dyDescent="0.2">
      <c r="A9" s="65"/>
      <c r="B9" s="15">
        <v>36312</v>
      </c>
      <c r="C9" s="65">
        <v>937</v>
      </c>
      <c r="D9" s="65">
        <v>502</v>
      </c>
      <c r="E9" s="65">
        <v>154</v>
      </c>
      <c r="F9" s="1">
        <v>1422</v>
      </c>
      <c r="G9" s="65">
        <v>480</v>
      </c>
      <c r="H9" s="65">
        <v>91</v>
      </c>
      <c r="I9" s="65">
        <v>108</v>
      </c>
      <c r="J9" s="65"/>
      <c r="K9" s="1">
        <v>34888</v>
      </c>
      <c r="L9" s="1"/>
      <c r="M9" s="65">
        <v>261</v>
      </c>
      <c r="N9" s="65">
        <v>910</v>
      </c>
      <c r="O9" s="65">
        <v>28</v>
      </c>
      <c r="P9" s="1">
        <v>1709</v>
      </c>
      <c r="Q9" s="1"/>
      <c r="R9" s="65">
        <v>717</v>
      </c>
      <c r="S9" s="65">
        <v>445</v>
      </c>
      <c r="T9" s="65"/>
      <c r="U9" s="65"/>
      <c r="V9" s="65"/>
    </row>
    <row r="10" spans="1:22" x14ac:dyDescent="0.2">
      <c r="A10" s="65"/>
      <c r="B10" s="15">
        <v>36342</v>
      </c>
      <c r="C10" s="65">
        <v>924</v>
      </c>
      <c r="D10" s="65">
        <v>486</v>
      </c>
      <c r="E10" s="65">
        <v>148</v>
      </c>
      <c r="F10" s="1">
        <v>1335</v>
      </c>
      <c r="G10" s="65">
        <v>460</v>
      </c>
      <c r="H10" s="65">
        <v>90</v>
      </c>
      <c r="I10" s="65">
        <v>96</v>
      </c>
      <c r="J10" s="65"/>
      <c r="K10" s="1">
        <v>33173</v>
      </c>
      <c r="L10" s="1"/>
      <c r="M10" s="65">
        <v>269</v>
      </c>
      <c r="N10" s="65">
        <v>863</v>
      </c>
      <c r="O10" s="65">
        <v>30</v>
      </c>
      <c r="P10" s="1">
        <v>1623</v>
      </c>
      <c r="Q10" s="1"/>
      <c r="R10" s="65">
        <v>697</v>
      </c>
      <c r="S10" s="65">
        <v>421</v>
      </c>
      <c r="T10" s="65"/>
      <c r="U10" s="65"/>
      <c r="V10" s="65"/>
    </row>
    <row r="11" spans="1:22" x14ac:dyDescent="0.2">
      <c r="A11" s="65"/>
      <c r="B11" s="15">
        <v>36373</v>
      </c>
      <c r="C11" s="65">
        <v>900</v>
      </c>
      <c r="D11" s="65">
        <v>487</v>
      </c>
      <c r="E11" s="65">
        <v>152</v>
      </c>
      <c r="F11" s="1">
        <v>1273</v>
      </c>
      <c r="G11" s="65">
        <v>461</v>
      </c>
      <c r="H11" s="65">
        <v>83</v>
      </c>
      <c r="I11" s="65">
        <v>95</v>
      </c>
      <c r="J11" s="65"/>
      <c r="K11" s="1">
        <v>32310</v>
      </c>
      <c r="L11" s="1"/>
      <c r="M11" s="65">
        <v>269</v>
      </c>
      <c r="N11" s="65">
        <v>875</v>
      </c>
      <c r="O11" s="65">
        <v>23</v>
      </c>
      <c r="P11" s="1">
        <v>1536</v>
      </c>
      <c r="Q11" s="1"/>
      <c r="R11" s="65">
        <v>704</v>
      </c>
      <c r="S11" s="65">
        <v>453</v>
      </c>
      <c r="T11" s="65"/>
      <c r="U11" s="65"/>
      <c r="V11" s="65"/>
    </row>
    <row r="12" spans="1:22" x14ac:dyDescent="0.2">
      <c r="A12" s="65"/>
      <c r="B12" s="15">
        <v>36404</v>
      </c>
      <c r="C12" s="65">
        <v>920</v>
      </c>
      <c r="D12" s="65">
        <v>495</v>
      </c>
      <c r="E12" s="65">
        <v>140</v>
      </c>
      <c r="F12" s="1">
        <v>1362</v>
      </c>
      <c r="G12" s="65">
        <v>463</v>
      </c>
      <c r="H12" s="65">
        <v>90</v>
      </c>
      <c r="I12" s="65">
        <v>111</v>
      </c>
      <c r="J12" s="65"/>
      <c r="K12" s="1">
        <v>32748</v>
      </c>
      <c r="L12" s="1"/>
      <c r="M12" s="65">
        <v>269</v>
      </c>
      <c r="N12" s="65">
        <v>916</v>
      </c>
      <c r="O12" s="65">
        <v>24</v>
      </c>
      <c r="P12" s="1">
        <v>1588</v>
      </c>
      <c r="Q12" s="1"/>
      <c r="R12" s="65">
        <v>699</v>
      </c>
      <c r="S12" s="65">
        <v>448</v>
      </c>
      <c r="T12" s="65"/>
      <c r="U12" s="65"/>
      <c r="V12" s="65"/>
    </row>
    <row r="13" spans="1:22" x14ac:dyDescent="0.2">
      <c r="A13" s="65"/>
      <c r="B13" s="15">
        <v>36434</v>
      </c>
      <c r="C13" s="65">
        <v>957</v>
      </c>
      <c r="D13" s="65">
        <v>504</v>
      </c>
      <c r="E13" s="65">
        <v>157</v>
      </c>
      <c r="F13" s="1">
        <v>1419</v>
      </c>
      <c r="G13" s="65">
        <v>455</v>
      </c>
      <c r="H13" s="65">
        <v>81</v>
      </c>
      <c r="I13" s="65">
        <v>112</v>
      </c>
      <c r="J13" s="65"/>
      <c r="K13" s="1">
        <v>33777</v>
      </c>
      <c r="L13" s="1"/>
      <c r="M13" s="65">
        <v>265</v>
      </c>
      <c r="N13" s="65">
        <v>940</v>
      </c>
      <c r="O13" s="65">
        <v>30</v>
      </c>
      <c r="P13" s="1">
        <v>1761</v>
      </c>
      <c r="Q13" s="1"/>
      <c r="R13" s="65">
        <v>681</v>
      </c>
      <c r="S13" s="65">
        <v>439</v>
      </c>
      <c r="T13" s="65"/>
      <c r="U13" s="65"/>
      <c r="V13" s="65"/>
    </row>
    <row r="14" spans="1:22" x14ac:dyDescent="0.2">
      <c r="A14" s="65"/>
      <c r="B14" s="15">
        <v>36465</v>
      </c>
      <c r="C14" s="65">
        <v>971</v>
      </c>
      <c r="D14" s="65">
        <v>519</v>
      </c>
      <c r="E14" s="65">
        <v>171</v>
      </c>
      <c r="F14" s="1">
        <v>1516</v>
      </c>
      <c r="G14" s="65">
        <v>462</v>
      </c>
      <c r="H14" s="65">
        <v>84</v>
      </c>
      <c r="I14" s="65">
        <v>107</v>
      </c>
      <c r="J14" s="65"/>
      <c r="K14" s="1">
        <v>34292</v>
      </c>
      <c r="L14" s="1"/>
      <c r="M14" s="65">
        <v>259</v>
      </c>
      <c r="N14" s="65">
        <v>959</v>
      </c>
      <c r="O14" s="65">
        <v>40</v>
      </c>
      <c r="P14" s="1">
        <v>1880</v>
      </c>
      <c r="Q14" s="1"/>
      <c r="R14" s="65">
        <v>679</v>
      </c>
      <c r="S14" s="65">
        <v>446</v>
      </c>
      <c r="T14" s="65"/>
      <c r="U14" s="65"/>
      <c r="V14" s="65"/>
    </row>
    <row r="15" spans="1:22" x14ac:dyDescent="0.2">
      <c r="A15" s="65"/>
      <c r="B15" s="15">
        <v>36495</v>
      </c>
      <c r="C15" s="1">
        <v>1009</v>
      </c>
      <c r="D15" s="65">
        <v>506</v>
      </c>
      <c r="E15" s="65">
        <v>180</v>
      </c>
      <c r="F15" s="1">
        <v>1461</v>
      </c>
      <c r="G15" s="65">
        <v>429</v>
      </c>
      <c r="H15" s="65">
        <v>86</v>
      </c>
      <c r="I15" s="65">
        <v>98</v>
      </c>
      <c r="J15" s="65"/>
      <c r="K15" s="1">
        <v>32712</v>
      </c>
      <c r="L15" s="1"/>
      <c r="M15" s="65">
        <v>263</v>
      </c>
      <c r="N15" s="65">
        <v>971</v>
      </c>
      <c r="O15" s="65">
        <v>36</v>
      </c>
      <c r="P15" s="1">
        <v>1931</v>
      </c>
      <c r="Q15" s="1"/>
      <c r="R15" s="65">
        <v>653</v>
      </c>
      <c r="S15" s="65">
        <v>448</v>
      </c>
      <c r="T15" s="65"/>
      <c r="U15" s="65"/>
      <c r="V15" s="65"/>
    </row>
    <row r="16" spans="1:22" x14ac:dyDescent="0.2">
      <c r="A16" s="65"/>
      <c r="B16" s="15">
        <v>36526</v>
      </c>
      <c r="C16" s="65">
        <v>998</v>
      </c>
      <c r="D16" s="65">
        <v>512</v>
      </c>
      <c r="E16" s="65">
        <v>174</v>
      </c>
      <c r="F16" s="1">
        <v>1545</v>
      </c>
      <c r="G16" s="65">
        <v>428</v>
      </c>
      <c r="H16" s="65">
        <v>81</v>
      </c>
      <c r="I16" s="65">
        <v>113</v>
      </c>
      <c r="J16" s="65"/>
      <c r="K16" s="1">
        <v>33758</v>
      </c>
      <c r="L16" s="1"/>
      <c r="M16" s="65">
        <v>279</v>
      </c>
      <c r="N16" s="65">
        <v>986</v>
      </c>
      <c r="O16" s="65">
        <v>30</v>
      </c>
      <c r="P16" s="1">
        <v>2065</v>
      </c>
      <c r="Q16" s="1"/>
      <c r="R16" s="65">
        <v>681</v>
      </c>
      <c r="S16" s="65">
        <v>453</v>
      </c>
      <c r="T16" s="65"/>
      <c r="U16" s="65"/>
      <c r="V16" s="65"/>
    </row>
    <row r="17" spans="2:22" x14ac:dyDescent="0.2">
      <c r="B17" s="15">
        <v>36557</v>
      </c>
      <c r="C17" s="65">
        <v>985</v>
      </c>
      <c r="D17" s="65">
        <v>519</v>
      </c>
      <c r="E17" s="65">
        <v>169</v>
      </c>
      <c r="F17" s="1">
        <v>1514</v>
      </c>
      <c r="G17" s="65">
        <v>437</v>
      </c>
      <c r="H17" s="65">
        <v>92</v>
      </c>
      <c r="I17" s="65">
        <v>117</v>
      </c>
      <c r="J17" s="65"/>
      <c r="K17" s="1">
        <v>33601</v>
      </c>
      <c r="L17" s="1"/>
      <c r="M17" s="65">
        <v>289</v>
      </c>
      <c r="N17" s="65">
        <v>972</v>
      </c>
      <c r="O17" s="65">
        <v>28</v>
      </c>
      <c r="P17" s="1">
        <v>2016</v>
      </c>
      <c r="Q17" s="1"/>
      <c r="R17" s="65">
        <v>648</v>
      </c>
      <c r="S17" s="65">
        <v>439</v>
      </c>
      <c r="T17" s="65"/>
      <c r="U17" s="65"/>
      <c r="V17" s="65"/>
    </row>
    <row r="18" spans="2:22" x14ac:dyDescent="0.2">
      <c r="B18" s="15">
        <v>36586</v>
      </c>
      <c r="C18" s="65">
        <v>996</v>
      </c>
      <c r="D18" s="65">
        <v>508</v>
      </c>
      <c r="E18" s="65">
        <v>159</v>
      </c>
      <c r="F18" s="1">
        <v>1477</v>
      </c>
      <c r="G18" s="65">
        <v>470</v>
      </c>
      <c r="H18" s="65">
        <v>90</v>
      </c>
      <c r="I18" s="65">
        <v>112</v>
      </c>
      <c r="J18" s="65"/>
      <c r="K18" s="1">
        <v>33630</v>
      </c>
      <c r="L18" s="1"/>
      <c r="M18" s="65">
        <v>311</v>
      </c>
      <c r="N18" s="1">
        <v>1002</v>
      </c>
      <c r="O18" s="65">
        <v>34</v>
      </c>
      <c r="P18" s="1">
        <v>1936</v>
      </c>
      <c r="Q18" s="1"/>
      <c r="R18" s="65">
        <v>663</v>
      </c>
      <c r="S18" s="65">
        <v>435</v>
      </c>
      <c r="T18" s="65"/>
      <c r="U18" s="65"/>
      <c r="V18" s="65"/>
    </row>
    <row r="19" spans="2:22" x14ac:dyDescent="0.2">
      <c r="B19" s="15">
        <v>36617</v>
      </c>
      <c r="C19" s="65">
        <v>928</v>
      </c>
      <c r="D19" s="65">
        <v>490</v>
      </c>
      <c r="E19" s="65">
        <v>161</v>
      </c>
      <c r="F19" s="1">
        <v>1369</v>
      </c>
      <c r="G19" s="65">
        <v>509</v>
      </c>
      <c r="H19" s="65">
        <v>82</v>
      </c>
      <c r="I19" s="65">
        <v>100</v>
      </c>
      <c r="J19" s="65"/>
      <c r="K19" s="1">
        <v>33190</v>
      </c>
      <c r="L19" s="1"/>
      <c r="M19" s="65">
        <v>280</v>
      </c>
      <c r="N19" s="65">
        <v>988</v>
      </c>
      <c r="O19" s="65">
        <v>36</v>
      </c>
      <c r="P19" s="1">
        <v>1796</v>
      </c>
      <c r="Q19" s="1"/>
      <c r="R19" s="65">
        <v>671</v>
      </c>
      <c r="S19" s="65">
        <v>423</v>
      </c>
      <c r="T19" s="65"/>
      <c r="U19" s="65"/>
      <c r="V19" s="65"/>
    </row>
    <row r="20" spans="2:22" x14ac:dyDescent="0.2">
      <c r="B20" s="15">
        <v>36647</v>
      </c>
      <c r="C20" s="65">
        <v>896</v>
      </c>
      <c r="D20" s="65">
        <v>490</v>
      </c>
      <c r="E20" s="65">
        <v>156</v>
      </c>
      <c r="F20" s="1">
        <v>1307</v>
      </c>
      <c r="G20" s="65">
        <v>496</v>
      </c>
      <c r="H20" s="65">
        <v>73</v>
      </c>
      <c r="I20" s="65">
        <v>106</v>
      </c>
      <c r="J20" s="65"/>
      <c r="K20" s="1">
        <v>32478</v>
      </c>
      <c r="L20" s="1"/>
      <c r="M20" s="65">
        <v>264</v>
      </c>
      <c r="N20" s="65">
        <v>954</v>
      </c>
      <c r="O20" s="65">
        <v>32</v>
      </c>
      <c r="P20" s="1">
        <v>1724</v>
      </c>
      <c r="Q20" s="1"/>
      <c r="R20" s="65">
        <v>666</v>
      </c>
      <c r="S20" s="65">
        <v>453</v>
      </c>
      <c r="T20" s="65"/>
      <c r="U20" s="65"/>
      <c r="V20" s="65"/>
    </row>
    <row r="21" spans="2:22" x14ac:dyDescent="0.2">
      <c r="B21" s="15">
        <v>36678</v>
      </c>
      <c r="C21" s="65">
        <v>840</v>
      </c>
      <c r="D21" s="65">
        <v>482</v>
      </c>
      <c r="E21" s="65">
        <v>155</v>
      </c>
      <c r="F21" s="1">
        <v>1225</v>
      </c>
      <c r="G21" s="65">
        <v>485</v>
      </c>
      <c r="H21" s="65">
        <v>77</v>
      </c>
      <c r="I21" s="65">
        <v>107</v>
      </c>
      <c r="J21" s="65"/>
      <c r="K21" s="1">
        <v>31647</v>
      </c>
      <c r="L21" s="1"/>
      <c r="M21" s="65">
        <v>253</v>
      </c>
      <c r="N21" s="65">
        <v>919</v>
      </c>
      <c r="O21" s="65">
        <v>30</v>
      </c>
      <c r="P21" s="1">
        <v>1631</v>
      </c>
      <c r="Q21" s="1"/>
      <c r="R21" s="65">
        <v>608</v>
      </c>
      <c r="S21" s="65">
        <v>478</v>
      </c>
      <c r="T21" s="65"/>
      <c r="U21" s="65"/>
      <c r="V21" s="65"/>
    </row>
    <row r="22" spans="2:22" x14ac:dyDescent="0.2">
      <c r="B22" s="15">
        <v>36708</v>
      </c>
      <c r="C22" s="65">
        <v>915</v>
      </c>
      <c r="D22" s="65">
        <v>497</v>
      </c>
      <c r="E22" s="65">
        <v>159</v>
      </c>
      <c r="F22" s="1">
        <v>1181</v>
      </c>
      <c r="G22" s="65">
        <v>437</v>
      </c>
      <c r="H22" s="65">
        <v>79</v>
      </c>
      <c r="I22" s="65">
        <v>79</v>
      </c>
      <c r="J22" s="65"/>
      <c r="K22" s="1">
        <v>30877</v>
      </c>
      <c r="L22" s="1"/>
      <c r="M22" s="65">
        <v>241</v>
      </c>
      <c r="N22" s="65">
        <v>875</v>
      </c>
      <c r="O22" s="65">
        <v>30</v>
      </c>
      <c r="P22" s="1">
        <v>1506</v>
      </c>
      <c r="Q22" s="1"/>
      <c r="R22" s="65">
        <v>586</v>
      </c>
      <c r="S22" s="65">
        <v>470</v>
      </c>
      <c r="T22" s="65"/>
      <c r="U22" s="65"/>
      <c r="V22" s="65"/>
    </row>
    <row r="23" spans="2:22" x14ac:dyDescent="0.2">
      <c r="B23" s="15">
        <v>36739</v>
      </c>
      <c r="C23" s="65">
        <v>898</v>
      </c>
      <c r="D23" s="65">
        <v>478</v>
      </c>
      <c r="E23" s="65">
        <v>148</v>
      </c>
      <c r="F23" s="1">
        <v>1132</v>
      </c>
      <c r="G23" s="65">
        <v>413</v>
      </c>
      <c r="H23" s="65">
        <v>77</v>
      </c>
      <c r="I23" s="65">
        <v>79</v>
      </c>
      <c r="J23" s="65"/>
      <c r="K23" s="1">
        <v>30089</v>
      </c>
      <c r="L23" s="1"/>
      <c r="M23" s="65">
        <v>231</v>
      </c>
      <c r="N23" s="65">
        <v>852</v>
      </c>
      <c r="O23" s="65">
        <v>26</v>
      </c>
      <c r="P23" s="1">
        <v>1487</v>
      </c>
      <c r="Q23" s="1"/>
      <c r="R23" s="65">
        <v>586</v>
      </c>
      <c r="S23" s="65">
        <v>482</v>
      </c>
      <c r="T23" s="65"/>
      <c r="U23" s="65"/>
      <c r="V23" s="65"/>
    </row>
    <row r="24" spans="2:22" x14ac:dyDescent="0.2">
      <c r="B24" s="15">
        <v>36770</v>
      </c>
      <c r="C24" s="65">
        <v>882</v>
      </c>
      <c r="D24" s="65">
        <v>492</v>
      </c>
      <c r="E24" s="65">
        <v>144</v>
      </c>
      <c r="F24" s="1">
        <v>1177</v>
      </c>
      <c r="G24" s="65">
        <v>441</v>
      </c>
      <c r="H24" s="65">
        <v>75</v>
      </c>
      <c r="I24" s="65">
        <v>87</v>
      </c>
      <c r="J24" s="65"/>
      <c r="K24" s="1">
        <v>30518</v>
      </c>
      <c r="L24" s="1"/>
      <c r="M24" s="65">
        <v>234</v>
      </c>
      <c r="N24" s="65">
        <v>887</v>
      </c>
      <c r="O24" s="65">
        <v>25</v>
      </c>
      <c r="P24" s="1">
        <v>1500</v>
      </c>
      <c r="Q24" s="1"/>
      <c r="R24" s="65">
        <v>578</v>
      </c>
      <c r="S24" s="65">
        <v>459</v>
      </c>
      <c r="T24" s="65"/>
      <c r="U24" s="65"/>
      <c r="V24" s="65"/>
    </row>
    <row r="25" spans="2:22" x14ac:dyDescent="0.2">
      <c r="B25" s="15">
        <v>36800</v>
      </c>
      <c r="C25" s="65">
        <v>928</v>
      </c>
      <c r="D25" s="65">
        <v>491</v>
      </c>
      <c r="E25" s="65">
        <v>149</v>
      </c>
      <c r="F25" s="1">
        <v>1257</v>
      </c>
      <c r="G25" s="65">
        <v>441</v>
      </c>
      <c r="H25" s="65">
        <v>69</v>
      </c>
      <c r="I25" s="65">
        <v>90</v>
      </c>
      <c r="J25" s="65"/>
      <c r="K25" s="1">
        <v>31261</v>
      </c>
      <c r="L25" s="1"/>
      <c r="M25" s="65">
        <v>239</v>
      </c>
      <c r="N25" s="65">
        <v>939</v>
      </c>
      <c r="O25" s="65">
        <v>22</v>
      </c>
      <c r="P25" s="1">
        <v>1658</v>
      </c>
      <c r="Q25" s="1"/>
      <c r="R25" s="65">
        <v>576</v>
      </c>
      <c r="S25" s="65">
        <v>499</v>
      </c>
      <c r="T25" s="65"/>
      <c r="U25" s="65"/>
      <c r="V25" s="65"/>
    </row>
    <row r="26" spans="2:22" x14ac:dyDescent="0.2">
      <c r="B26" s="15">
        <v>36831</v>
      </c>
      <c r="C26" s="65">
        <v>959</v>
      </c>
      <c r="D26" s="65">
        <v>484</v>
      </c>
      <c r="E26" s="65">
        <v>151</v>
      </c>
      <c r="F26" s="1">
        <v>1364</v>
      </c>
      <c r="G26" s="65">
        <v>443</v>
      </c>
      <c r="H26" s="65">
        <v>70</v>
      </c>
      <c r="I26" s="65">
        <v>93</v>
      </c>
      <c r="J26" s="65"/>
      <c r="K26" s="1">
        <v>31418</v>
      </c>
      <c r="L26" s="1"/>
      <c r="M26" s="65">
        <v>247</v>
      </c>
      <c r="N26" s="65">
        <v>946</v>
      </c>
      <c r="O26" s="65">
        <v>24</v>
      </c>
      <c r="P26" s="1">
        <v>1859</v>
      </c>
      <c r="Q26" s="1"/>
      <c r="R26" s="65">
        <v>601</v>
      </c>
      <c r="S26" s="65">
        <v>497</v>
      </c>
      <c r="T26" s="65"/>
      <c r="U26" s="65"/>
      <c r="V26" s="65"/>
    </row>
    <row r="27" spans="2:22" x14ac:dyDescent="0.2">
      <c r="B27" s="15">
        <v>36861</v>
      </c>
      <c r="C27" s="65">
        <v>934</v>
      </c>
      <c r="D27" s="65">
        <v>453</v>
      </c>
      <c r="E27" s="65">
        <v>159</v>
      </c>
      <c r="F27" s="1">
        <v>1358</v>
      </c>
      <c r="G27" s="65">
        <v>420</v>
      </c>
      <c r="H27" s="65">
        <v>66</v>
      </c>
      <c r="I27" s="65">
        <v>105</v>
      </c>
      <c r="J27" s="65"/>
      <c r="K27" s="1">
        <v>30637</v>
      </c>
      <c r="L27" s="1"/>
      <c r="M27" s="65">
        <v>246</v>
      </c>
      <c r="N27" s="65">
        <v>923</v>
      </c>
      <c r="O27" s="65">
        <v>26</v>
      </c>
      <c r="P27" s="1">
        <v>1968</v>
      </c>
      <c r="Q27" s="1"/>
      <c r="R27" s="65">
        <v>612</v>
      </c>
      <c r="S27" s="65">
        <v>472</v>
      </c>
      <c r="T27" s="65"/>
      <c r="U27" s="65"/>
      <c r="V27" s="65"/>
    </row>
    <row r="28" spans="2:22" x14ac:dyDescent="0.2">
      <c r="B28" s="15">
        <v>36892</v>
      </c>
      <c r="C28" s="65">
        <v>918</v>
      </c>
      <c r="D28" s="65">
        <v>494</v>
      </c>
      <c r="E28" s="65">
        <v>174</v>
      </c>
      <c r="F28" s="1">
        <v>1358</v>
      </c>
      <c r="G28" s="65">
        <v>456</v>
      </c>
      <c r="H28" s="65">
        <v>71</v>
      </c>
      <c r="I28" s="65">
        <v>108</v>
      </c>
      <c r="J28" s="65"/>
      <c r="K28" s="1">
        <v>31683</v>
      </c>
      <c r="L28" s="1"/>
      <c r="M28" s="65">
        <v>253</v>
      </c>
      <c r="N28" s="65">
        <v>954</v>
      </c>
      <c r="O28" s="65">
        <v>28</v>
      </c>
      <c r="P28" s="1">
        <v>1938</v>
      </c>
      <c r="Q28" s="1"/>
      <c r="R28" s="65">
        <v>595</v>
      </c>
      <c r="S28" s="65">
        <v>471</v>
      </c>
      <c r="T28" s="65"/>
      <c r="U28" s="65"/>
      <c r="V28" s="65"/>
    </row>
    <row r="29" spans="2:22" x14ac:dyDescent="0.2">
      <c r="B29" s="15">
        <v>36923</v>
      </c>
      <c r="C29" s="65">
        <v>896</v>
      </c>
      <c r="D29" s="65">
        <v>467</v>
      </c>
      <c r="E29" s="65">
        <v>174</v>
      </c>
      <c r="F29" s="1">
        <v>1282</v>
      </c>
      <c r="G29" s="65">
        <v>430</v>
      </c>
      <c r="H29" s="65">
        <v>69</v>
      </c>
      <c r="I29" s="65">
        <v>105</v>
      </c>
      <c r="J29" s="65"/>
      <c r="K29" s="1">
        <v>31351</v>
      </c>
      <c r="L29" s="1"/>
      <c r="M29" s="65">
        <v>263</v>
      </c>
      <c r="N29" s="65">
        <v>971</v>
      </c>
      <c r="O29" s="65">
        <v>30</v>
      </c>
      <c r="P29" s="1">
        <v>1876</v>
      </c>
      <c r="Q29" s="1"/>
      <c r="R29" s="65">
        <v>577</v>
      </c>
      <c r="S29" s="65">
        <v>436</v>
      </c>
      <c r="T29" s="27">
        <v>81033.38</v>
      </c>
      <c r="U29" s="1">
        <v>470748.32</v>
      </c>
      <c r="V29" s="1">
        <v>1993273.96</v>
      </c>
    </row>
    <row r="30" spans="2:22" x14ac:dyDescent="0.2">
      <c r="B30" s="15">
        <v>36951</v>
      </c>
      <c r="C30" s="1">
        <v>934</v>
      </c>
      <c r="D30" s="1">
        <v>458</v>
      </c>
      <c r="E30" s="1">
        <v>176</v>
      </c>
      <c r="F30" s="1">
        <v>1278</v>
      </c>
      <c r="G30" s="1">
        <v>423</v>
      </c>
      <c r="H30" s="1">
        <v>74</v>
      </c>
      <c r="I30" s="1">
        <v>94</v>
      </c>
      <c r="J30" s="1"/>
      <c r="K30" s="1">
        <v>31280</v>
      </c>
      <c r="L30" s="1"/>
      <c r="M30" s="1">
        <v>263</v>
      </c>
      <c r="N30" s="1">
        <v>975</v>
      </c>
      <c r="O30" s="1">
        <v>27</v>
      </c>
      <c r="P30" s="1">
        <v>1871</v>
      </c>
      <c r="Q30" s="1"/>
      <c r="R30" s="1">
        <v>567</v>
      </c>
      <c r="S30" s="1">
        <v>404</v>
      </c>
      <c r="T30" s="1">
        <v>80384.850000000006</v>
      </c>
      <c r="U30" s="1">
        <v>474534.71</v>
      </c>
      <c r="V30" s="1">
        <v>1981006.25</v>
      </c>
    </row>
    <row r="31" spans="2:22" x14ac:dyDescent="0.2">
      <c r="B31" s="15">
        <v>36982</v>
      </c>
      <c r="C31" s="1">
        <v>941</v>
      </c>
      <c r="D31" s="1">
        <v>445</v>
      </c>
      <c r="E31" s="1">
        <v>181</v>
      </c>
      <c r="F31" s="1">
        <v>1181</v>
      </c>
      <c r="G31" s="1">
        <v>415</v>
      </c>
      <c r="H31" s="1">
        <v>78</v>
      </c>
      <c r="I31" s="1">
        <v>94</v>
      </c>
      <c r="J31" s="1"/>
      <c r="K31" s="1">
        <v>30540</v>
      </c>
      <c r="L31" s="1"/>
      <c r="M31" s="1">
        <v>266</v>
      </c>
      <c r="N31" s="1">
        <v>927</v>
      </c>
      <c r="O31" s="1">
        <v>23</v>
      </c>
      <c r="P31" s="1">
        <v>1742</v>
      </c>
      <c r="Q31" s="1"/>
      <c r="R31" s="1">
        <v>560</v>
      </c>
      <c r="S31" s="1">
        <v>418</v>
      </c>
      <c r="T31" s="1">
        <v>76809.759999999995</v>
      </c>
      <c r="U31" s="1">
        <v>458745.39</v>
      </c>
      <c r="V31" s="1">
        <v>1910452.95</v>
      </c>
    </row>
    <row r="32" spans="2:22" x14ac:dyDescent="0.2">
      <c r="B32" s="15">
        <v>37012</v>
      </c>
      <c r="C32" s="1">
        <v>946</v>
      </c>
      <c r="D32" s="1">
        <v>410</v>
      </c>
      <c r="E32" s="1">
        <v>176</v>
      </c>
      <c r="F32" s="1">
        <v>1107</v>
      </c>
      <c r="G32" s="1">
        <v>416</v>
      </c>
      <c r="H32" s="1">
        <v>73</v>
      </c>
      <c r="I32" s="1">
        <v>86</v>
      </c>
      <c r="J32" s="1"/>
      <c r="K32" s="1">
        <v>29644</v>
      </c>
      <c r="L32" s="1"/>
      <c r="M32" s="1">
        <v>287</v>
      </c>
      <c r="N32" s="1">
        <v>902</v>
      </c>
      <c r="O32" s="1">
        <v>20</v>
      </c>
      <c r="P32" s="1">
        <v>1682</v>
      </c>
      <c r="Q32" s="1"/>
      <c r="R32" s="1">
        <v>534</v>
      </c>
      <c r="S32" s="1">
        <v>381</v>
      </c>
      <c r="T32" s="1">
        <v>76858.899999999994</v>
      </c>
      <c r="U32" s="1">
        <v>460856.32000000001</v>
      </c>
      <c r="V32" s="1">
        <v>1898285.03</v>
      </c>
    </row>
    <row r="33" spans="2:22" x14ac:dyDescent="0.2">
      <c r="B33" s="15">
        <v>37043</v>
      </c>
      <c r="C33" s="1">
        <v>939</v>
      </c>
      <c r="D33" s="1">
        <v>419</v>
      </c>
      <c r="E33" s="1">
        <v>167</v>
      </c>
      <c r="F33" s="1">
        <v>1025</v>
      </c>
      <c r="G33" s="1">
        <v>408</v>
      </c>
      <c r="H33" s="1">
        <v>68</v>
      </c>
      <c r="I33" s="1">
        <v>96</v>
      </c>
      <c r="J33" s="1"/>
      <c r="K33" s="1">
        <v>28889</v>
      </c>
      <c r="L33" s="1"/>
      <c r="M33" s="1">
        <v>292</v>
      </c>
      <c r="N33" s="1">
        <v>858</v>
      </c>
      <c r="O33" s="1">
        <v>23</v>
      </c>
      <c r="P33" s="1">
        <v>1663</v>
      </c>
      <c r="Q33" s="1"/>
      <c r="R33" s="1">
        <v>516</v>
      </c>
      <c r="S33" s="1">
        <v>388</v>
      </c>
      <c r="T33" s="1">
        <v>73891.38</v>
      </c>
      <c r="U33" s="1">
        <v>451965.56</v>
      </c>
      <c r="V33" s="1">
        <v>1842556.35</v>
      </c>
    </row>
    <row r="34" spans="2:22" x14ac:dyDescent="0.2">
      <c r="B34" s="15">
        <v>37073</v>
      </c>
      <c r="C34" s="1">
        <v>868</v>
      </c>
      <c r="D34" s="1">
        <v>413</v>
      </c>
      <c r="E34" s="1">
        <v>175</v>
      </c>
      <c r="F34" s="1">
        <v>950</v>
      </c>
      <c r="G34" s="1">
        <v>402</v>
      </c>
      <c r="H34" s="1">
        <v>66</v>
      </c>
      <c r="I34" s="1">
        <v>90</v>
      </c>
      <c r="J34" s="1"/>
      <c r="K34" s="1">
        <v>28128</v>
      </c>
      <c r="L34" s="1"/>
      <c r="M34" s="1">
        <v>252</v>
      </c>
      <c r="N34" s="1">
        <v>820</v>
      </c>
      <c r="O34" s="1">
        <v>18</v>
      </c>
      <c r="P34" s="1">
        <v>1584</v>
      </c>
      <c r="Q34" s="1"/>
      <c r="R34" s="1">
        <v>495</v>
      </c>
      <c r="S34" s="1">
        <v>446</v>
      </c>
      <c r="T34" s="1">
        <v>72798.899999999994</v>
      </c>
      <c r="U34" s="1">
        <v>452447.67</v>
      </c>
      <c r="V34" s="1">
        <v>1835737.61</v>
      </c>
    </row>
    <row r="35" spans="2:22" x14ac:dyDescent="0.2">
      <c r="B35" s="15">
        <v>37104</v>
      </c>
      <c r="C35" s="1">
        <v>824</v>
      </c>
      <c r="D35" s="1">
        <v>419</v>
      </c>
      <c r="E35" s="1">
        <v>161</v>
      </c>
      <c r="F35" s="1">
        <v>936</v>
      </c>
      <c r="G35" s="1">
        <v>383</v>
      </c>
      <c r="H35" s="1">
        <v>64</v>
      </c>
      <c r="I35" s="1">
        <v>75</v>
      </c>
      <c r="J35" s="1"/>
      <c r="K35" s="1">
        <v>27805</v>
      </c>
      <c r="L35" s="1"/>
      <c r="M35" s="1">
        <v>241</v>
      </c>
      <c r="N35" s="1">
        <v>844</v>
      </c>
      <c r="O35" s="1">
        <v>20</v>
      </c>
      <c r="P35" s="1">
        <v>1535</v>
      </c>
      <c r="Q35" s="1"/>
      <c r="R35" s="1">
        <v>493</v>
      </c>
      <c r="S35" s="1">
        <v>450</v>
      </c>
      <c r="T35" s="1">
        <v>71639.62</v>
      </c>
      <c r="U35" s="1">
        <v>453067.36</v>
      </c>
      <c r="V35" s="1">
        <v>1878512.69</v>
      </c>
    </row>
    <row r="36" spans="2:22" x14ac:dyDescent="0.2">
      <c r="B36" s="15">
        <v>37135</v>
      </c>
      <c r="C36" s="1">
        <v>857</v>
      </c>
      <c r="D36" s="1">
        <v>391</v>
      </c>
      <c r="E36" s="1">
        <v>167</v>
      </c>
      <c r="F36" s="1">
        <v>1017</v>
      </c>
      <c r="G36" s="1">
        <v>400</v>
      </c>
      <c r="H36" s="1">
        <v>65</v>
      </c>
      <c r="I36" s="1">
        <v>85</v>
      </c>
      <c r="J36" s="1"/>
      <c r="K36" s="1">
        <v>28372</v>
      </c>
      <c r="L36" s="1"/>
      <c r="M36" s="1">
        <v>236</v>
      </c>
      <c r="N36" s="1">
        <v>895</v>
      </c>
      <c r="O36" s="1">
        <v>17</v>
      </c>
      <c r="P36" s="1">
        <v>1569</v>
      </c>
      <c r="Q36" s="1"/>
      <c r="R36" s="1">
        <v>531</v>
      </c>
      <c r="S36" s="1">
        <v>461</v>
      </c>
      <c r="T36" s="1">
        <v>72358.5</v>
      </c>
      <c r="U36" s="1">
        <v>459424.6</v>
      </c>
      <c r="V36" s="1">
        <v>1889184.82</v>
      </c>
    </row>
    <row r="37" spans="2:22" x14ac:dyDescent="0.2">
      <c r="B37" s="15">
        <v>37165</v>
      </c>
      <c r="C37" s="1">
        <v>879</v>
      </c>
      <c r="D37" s="1">
        <v>385</v>
      </c>
      <c r="E37" s="1">
        <v>174</v>
      </c>
      <c r="F37" s="1">
        <v>1121</v>
      </c>
      <c r="G37" s="1">
        <v>420</v>
      </c>
      <c r="H37" s="1">
        <v>75</v>
      </c>
      <c r="I37" s="1">
        <v>92</v>
      </c>
      <c r="J37" s="1"/>
      <c r="K37" s="1">
        <v>30150</v>
      </c>
      <c r="L37" s="1"/>
      <c r="M37" s="1">
        <v>253</v>
      </c>
      <c r="N37" s="1">
        <v>939</v>
      </c>
      <c r="O37" s="1">
        <v>16</v>
      </c>
      <c r="P37" s="1">
        <v>1763</v>
      </c>
      <c r="Q37" s="1"/>
      <c r="R37" s="1">
        <v>534</v>
      </c>
      <c r="S37" s="1">
        <v>430</v>
      </c>
      <c r="T37" s="1">
        <v>76774.320000000007</v>
      </c>
      <c r="U37" s="1">
        <v>475476.99</v>
      </c>
      <c r="V37" s="1">
        <v>1940909.14</v>
      </c>
    </row>
    <row r="38" spans="2:22" x14ac:dyDescent="0.2">
      <c r="B38" s="15">
        <v>37196</v>
      </c>
      <c r="C38" s="1">
        <v>869</v>
      </c>
      <c r="D38" s="1">
        <v>387</v>
      </c>
      <c r="E38" s="1">
        <v>168</v>
      </c>
      <c r="F38" s="1">
        <v>1253</v>
      </c>
      <c r="G38" s="1">
        <v>419</v>
      </c>
      <c r="H38" s="1">
        <v>78</v>
      </c>
      <c r="I38" s="1">
        <v>98</v>
      </c>
      <c r="J38" s="1"/>
      <c r="K38" s="1">
        <v>30614</v>
      </c>
      <c r="L38" s="1"/>
      <c r="M38" s="1">
        <v>242</v>
      </c>
      <c r="N38" s="1">
        <v>920</v>
      </c>
      <c r="O38" s="1">
        <v>20</v>
      </c>
      <c r="P38" s="1">
        <v>1952</v>
      </c>
      <c r="Q38" s="1"/>
      <c r="R38" s="1">
        <v>539</v>
      </c>
      <c r="S38" s="1">
        <v>423</v>
      </c>
      <c r="T38" s="1">
        <v>79285.399999999994</v>
      </c>
      <c r="U38" s="1">
        <v>481653.62</v>
      </c>
      <c r="V38" s="1">
        <v>1985857.4</v>
      </c>
    </row>
    <row r="39" spans="2:22" x14ac:dyDescent="0.2">
      <c r="B39" s="15">
        <v>37226</v>
      </c>
      <c r="C39" s="1">
        <v>842</v>
      </c>
      <c r="D39" s="1">
        <v>411</v>
      </c>
      <c r="E39" s="1">
        <v>170</v>
      </c>
      <c r="F39" s="1">
        <v>1227</v>
      </c>
      <c r="G39" s="1">
        <v>419</v>
      </c>
      <c r="H39" s="1">
        <v>75</v>
      </c>
      <c r="I39" s="1">
        <v>83</v>
      </c>
      <c r="J39" s="1"/>
      <c r="K39" s="1">
        <v>30101</v>
      </c>
      <c r="L39" s="1"/>
      <c r="M39" s="1">
        <v>228</v>
      </c>
      <c r="N39" s="1">
        <v>907</v>
      </c>
      <c r="O39" s="1">
        <v>19</v>
      </c>
      <c r="P39" s="1">
        <v>2016</v>
      </c>
      <c r="Q39" s="1"/>
      <c r="R39" s="1">
        <v>538</v>
      </c>
      <c r="S39" s="1">
        <v>417</v>
      </c>
      <c r="T39" s="1">
        <v>78679.94</v>
      </c>
      <c r="U39" s="1">
        <v>472643.73</v>
      </c>
      <c r="V39" s="1">
        <v>1988715.32</v>
      </c>
    </row>
    <row r="40" spans="2:22" x14ac:dyDescent="0.2">
      <c r="B40" s="15">
        <v>37257</v>
      </c>
      <c r="C40" s="1">
        <v>914</v>
      </c>
      <c r="D40" s="1">
        <v>412</v>
      </c>
      <c r="E40" s="1">
        <v>168</v>
      </c>
      <c r="F40" s="1">
        <v>1213</v>
      </c>
      <c r="G40" s="1">
        <v>451</v>
      </c>
      <c r="H40" s="1">
        <v>74</v>
      </c>
      <c r="I40" s="1">
        <v>106</v>
      </c>
      <c r="J40" s="1"/>
      <c r="K40" s="1">
        <v>31133</v>
      </c>
      <c r="L40" s="1"/>
      <c r="M40" s="1">
        <v>251</v>
      </c>
      <c r="N40" s="1">
        <v>922</v>
      </c>
      <c r="O40" s="1">
        <v>23</v>
      </c>
      <c r="P40" s="1">
        <v>2054</v>
      </c>
      <c r="Q40" s="1"/>
      <c r="R40" s="1">
        <v>532</v>
      </c>
      <c r="S40" s="1">
        <v>409</v>
      </c>
      <c r="T40" s="1">
        <v>81132.570000000007</v>
      </c>
      <c r="U40" s="1">
        <v>480796.93</v>
      </c>
      <c r="V40" s="1">
        <v>2075022.04</v>
      </c>
    </row>
    <row r="41" spans="2:22" x14ac:dyDescent="0.2">
      <c r="B41" s="15">
        <v>37288</v>
      </c>
      <c r="C41" s="1">
        <v>942</v>
      </c>
      <c r="D41" s="1">
        <v>395</v>
      </c>
      <c r="E41" s="1">
        <v>176</v>
      </c>
      <c r="F41" s="1">
        <v>1147</v>
      </c>
      <c r="G41" s="1">
        <v>455</v>
      </c>
      <c r="H41" s="1">
        <v>81</v>
      </c>
      <c r="I41" s="1">
        <v>92</v>
      </c>
      <c r="J41" s="1"/>
      <c r="K41" s="1">
        <v>31140</v>
      </c>
      <c r="L41" s="1"/>
      <c r="M41" s="1">
        <v>245</v>
      </c>
      <c r="N41" s="1">
        <v>942</v>
      </c>
      <c r="O41" s="1">
        <v>21</v>
      </c>
      <c r="P41" s="1">
        <v>1960</v>
      </c>
      <c r="Q41" s="1"/>
      <c r="R41" s="1">
        <v>509</v>
      </c>
      <c r="S41" s="1">
        <v>418</v>
      </c>
      <c r="T41" s="1">
        <v>81894.649999999994</v>
      </c>
      <c r="U41" s="1">
        <v>501766.69</v>
      </c>
      <c r="V41" s="1">
        <v>2149907.62</v>
      </c>
    </row>
    <row r="42" spans="2:22" x14ac:dyDescent="0.2">
      <c r="B42" s="15">
        <v>37316</v>
      </c>
      <c r="C42" s="1">
        <v>927</v>
      </c>
      <c r="D42" s="1">
        <v>394</v>
      </c>
      <c r="E42" s="1">
        <v>164</v>
      </c>
      <c r="F42" s="1">
        <v>1110</v>
      </c>
      <c r="G42" s="1">
        <v>457</v>
      </c>
      <c r="H42" s="1">
        <v>82</v>
      </c>
      <c r="I42" s="1">
        <v>82</v>
      </c>
      <c r="J42" s="1"/>
      <c r="K42" s="1">
        <v>30667</v>
      </c>
      <c r="L42" s="1"/>
      <c r="M42" s="1">
        <v>246</v>
      </c>
      <c r="N42" s="1">
        <v>934</v>
      </c>
      <c r="O42" s="1">
        <v>20</v>
      </c>
      <c r="P42" s="1">
        <v>1755</v>
      </c>
      <c r="Q42" s="1"/>
      <c r="R42" s="1">
        <v>511</v>
      </c>
      <c r="S42" s="1">
        <v>407</v>
      </c>
      <c r="T42" s="1">
        <v>78714.929999999993</v>
      </c>
      <c r="U42" s="1">
        <v>482014.52</v>
      </c>
      <c r="V42" s="1">
        <v>2083103.23</v>
      </c>
    </row>
    <row r="43" spans="2:22" x14ac:dyDescent="0.2">
      <c r="B43" s="15">
        <v>37347</v>
      </c>
      <c r="C43" s="1">
        <v>939</v>
      </c>
      <c r="D43" s="1">
        <v>369</v>
      </c>
      <c r="E43" s="1">
        <v>172</v>
      </c>
      <c r="F43" s="1">
        <v>1099</v>
      </c>
      <c r="G43" s="1">
        <v>462</v>
      </c>
      <c r="H43" s="1">
        <v>70</v>
      </c>
      <c r="I43" s="1">
        <v>84</v>
      </c>
      <c r="J43" s="1"/>
      <c r="K43" s="1">
        <v>30860</v>
      </c>
      <c r="L43" s="1"/>
      <c r="M43" s="1">
        <v>247</v>
      </c>
      <c r="N43" s="1">
        <v>944</v>
      </c>
      <c r="O43" s="1">
        <v>19</v>
      </c>
      <c r="P43" s="1">
        <v>1734</v>
      </c>
      <c r="Q43" s="1"/>
      <c r="R43" s="1">
        <v>524</v>
      </c>
      <c r="S43" s="1">
        <v>418</v>
      </c>
      <c r="T43" s="1">
        <v>78568.45</v>
      </c>
      <c r="U43" s="1">
        <v>481834.37</v>
      </c>
      <c r="V43" s="1">
        <v>2060070.17</v>
      </c>
    </row>
    <row r="44" spans="2:22" x14ac:dyDescent="0.2">
      <c r="B44" s="15">
        <v>37377</v>
      </c>
      <c r="C44" s="1">
        <v>934</v>
      </c>
      <c r="D44" s="1">
        <v>343</v>
      </c>
      <c r="E44" s="1">
        <v>168</v>
      </c>
      <c r="F44" s="1">
        <v>1025</v>
      </c>
      <c r="G44" s="1">
        <v>450</v>
      </c>
      <c r="H44" s="1">
        <v>67</v>
      </c>
      <c r="I44" s="1">
        <v>72</v>
      </c>
      <c r="J44" s="1"/>
      <c r="K44" s="1">
        <v>30302</v>
      </c>
      <c r="L44" s="1"/>
      <c r="M44" s="1">
        <v>225</v>
      </c>
      <c r="N44" s="1">
        <v>915</v>
      </c>
      <c r="O44" s="1">
        <v>18</v>
      </c>
      <c r="P44" s="1">
        <v>1679</v>
      </c>
      <c r="Q44" s="1"/>
      <c r="R44" s="1">
        <v>510</v>
      </c>
      <c r="S44" s="1">
        <v>395</v>
      </c>
      <c r="T44" s="1">
        <v>76463.360000000001</v>
      </c>
      <c r="U44" s="1">
        <v>471646.31</v>
      </c>
      <c r="V44" s="1">
        <v>2002923.6</v>
      </c>
    </row>
    <row r="45" spans="2:22" x14ac:dyDescent="0.2">
      <c r="B45" s="15">
        <v>37408</v>
      </c>
      <c r="C45" s="1">
        <v>893</v>
      </c>
      <c r="D45" s="1">
        <v>334</v>
      </c>
      <c r="E45" s="1">
        <v>167</v>
      </c>
      <c r="F45" s="1">
        <v>997</v>
      </c>
      <c r="G45" s="1">
        <v>465</v>
      </c>
      <c r="H45" s="1">
        <v>65</v>
      </c>
      <c r="I45" s="1">
        <v>75</v>
      </c>
      <c r="J45" s="1"/>
      <c r="K45" s="1">
        <v>30037</v>
      </c>
      <c r="L45" s="1"/>
      <c r="M45" s="1">
        <v>221</v>
      </c>
      <c r="N45" s="1">
        <v>911</v>
      </c>
      <c r="O45" s="1">
        <v>18</v>
      </c>
      <c r="P45" s="1">
        <v>1598</v>
      </c>
      <c r="Q45" s="1"/>
      <c r="R45" s="1">
        <v>521</v>
      </c>
      <c r="S45" s="1">
        <v>405</v>
      </c>
      <c r="T45" s="1">
        <v>75789.94</v>
      </c>
      <c r="U45" s="1">
        <v>470835.12</v>
      </c>
      <c r="V45" s="1">
        <v>1962962.61</v>
      </c>
    </row>
    <row r="46" spans="2:22" x14ac:dyDescent="0.2">
      <c r="B46" s="15">
        <v>37438</v>
      </c>
      <c r="C46" s="1">
        <v>840</v>
      </c>
      <c r="D46" s="1">
        <v>333</v>
      </c>
      <c r="E46" s="1">
        <v>160</v>
      </c>
      <c r="F46" s="1">
        <v>933</v>
      </c>
      <c r="G46" s="1">
        <v>420</v>
      </c>
      <c r="H46" s="1">
        <v>65</v>
      </c>
      <c r="I46" s="1">
        <v>67</v>
      </c>
      <c r="J46" s="1"/>
      <c r="K46" s="1">
        <v>29441</v>
      </c>
      <c r="L46" s="1"/>
      <c r="M46" s="1">
        <v>216</v>
      </c>
      <c r="N46" s="1">
        <v>856</v>
      </c>
      <c r="O46" s="1">
        <v>14</v>
      </c>
      <c r="P46" s="1">
        <v>1439</v>
      </c>
      <c r="Q46" s="1"/>
      <c r="R46" s="1">
        <v>542</v>
      </c>
      <c r="S46" s="1">
        <v>415</v>
      </c>
      <c r="T46" s="1">
        <v>74049.02</v>
      </c>
      <c r="U46" s="1">
        <v>471790.03</v>
      </c>
      <c r="V46" s="1">
        <v>1961851.82</v>
      </c>
    </row>
    <row r="47" spans="2:22" x14ac:dyDescent="0.2">
      <c r="B47" s="15">
        <v>37469</v>
      </c>
      <c r="C47" s="1">
        <v>857</v>
      </c>
      <c r="D47" s="1">
        <v>343</v>
      </c>
      <c r="E47" s="1">
        <v>161</v>
      </c>
      <c r="F47" s="1">
        <v>907</v>
      </c>
      <c r="G47" s="1">
        <v>430</v>
      </c>
      <c r="H47" s="1">
        <v>65</v>
      </c>
      <c r="I47" s="1">
        <v>71</v>
      </c>
      <c r="J47" s="1"/>
      <c r="K47" s="1">
        <v>28883</v>
      </c>
      <c r="L47" s="1"/>
      <c r="M47" s="1">
        <v>218</v>
      </c>
      <c r="N47" s="1">
        <v>856</v>
      </c>
      <c r="O47" s="1">
        <v>14</v>
      </c>
      <c r="P47" s="1">
        <v>1434</v>
      </c>
      <c r="Q47" s="1"/>
      <c r="R47" s="1">
        <v>529</v>
      </c>
      <c r="S47" s="1">
        <v>420</v>
      </c>
      <c r="T47" s="1">
        <v>73193.36</v>
      </c>
      <c r="U47" s="1">
        <v>471797.89</v>
      </c>
      <c r="V47" s="1">
        <v>1983981.95</v>
      </c>
    </row>
    <row r="48" spans="2:22" x14ac:dyDescent="0.2">
      <c r="B48" s="15">
        <v>37500</v>
      </c>
      <c r="C48" s="1">
        <v>891</v>
      </c>
      <c r="D48" s="1">
        <v>351</v>
      </c>
      <c r="E48" s="1">
        <v>160</v>
      </c>
      <c r="F48" s="1">
        <v>934</v>
      </c>
      <c r="G48" s="1">
        <v>425</v>
      </c>
      <c r="H48" s="1">
        <v>68</v>
      </c>
      <c r="I48" s="1">
        <v>76</v>
      </c>
      <c r="J48" s="1"/>
      <c r="K48" s="1">
        <v>29429</v>
      </c>
      <c r="L48" s="1"/>
      <c r="M48" s="1">
        <v>251</v>
      </c>
      <c r="N48" s="1">
        <v>895</v>
      </c>
      <c r="O48" s="1">
        <v>14</v>
      </c>
      <c r="P48" s="1">
        <v>1497</v>
      </c>
      <c r="Q48" s="1"/>
      <c r="R48" s="1">
        <v>550</v>
      </c>
      <c r="S48" s="1">
        <v>422</v>
      </c>
      <c r="T48" s="1">
        <v>74147.89</v>
      </c>
      <c r="U48" s="1">
        <v>479177.86</v>
      </c>
      <c r="V48" s="1">
        <v>2006785.81</v>
      </c>
    </row>
    <row r="49" spans="2:22" x14ac:dyDescent="0.2">
      <c r="B49" s="15">
        <v>37530</v>
      </c>
      <c r="C49" s="1">
        <v>911</v>
      </c>
      <c r="D49" s="1">
        <v>393</v>
      </c>
      <c r="E49" s="1">
        <v>162</v>
      </c>
      <c r="F49" s="1">
        <v>1025</v>
      </c>
      <c r="G49" s="1">
        <v>429</v>
      </c>
      <c r="H49" s="1">
        <v>71</v>
      </c>
      <c r="I49" s="1">
        <v>86</v>
      </c>
      <c r="J49" s="1"/>
      <c r="K49" s="1">
        <v>30507</v>
      </c>
      <c r="L49" s="1"/>
      <c r="M49" s="1">
        <v>267</v>
      </c>
      <c r="N49" s="1">
        <v>954</v>
      </c>
      <c r="O49" s="1">
        <v>14</v>
      </c>
      <c r="P49" s="1">
        <v>1693</v>
      </c>
      <c r="Q49" s="1"/>
      <c r="R49" s="1">
        <v>554</v>
      </c>
      <c r="S49" s="1">
        <v>444</v>
      </c>
      <c r="T49" s="1">
        <v>77736.259999999995</v>
      </c>
      <c r="U49" s="1">
        <v>495050.1</v>
      </c>
      <c r="V49" s="1">
        <v>2064512.41</v>
      </c>
    </row>
    <row r="50" spans="2:22" x14ac:dyDescent="0.2">
      <c r="B50" s="15">
        <v>37561</v>
      </c>
      <c r="C50" s="1">
        <v>917</v>
      </c>
      <c r="D50" s="1">
        <v>422</v>
      </c>
      <c r="E50" s="1">
        <v>155</v>
      </c>
      <c r="F50" s="1">
        <v>1103</v>
      </c>
      <c r="G50" s="1">
        <v>448</v>
      </c>
      <c r="H50" s="1">
        <v>75</v>
      </c>
      <c r="I50" s="1">
        <v>92</v>
      </c>
      <c r="J50" s="1"/>
      <c r="K50" s="1">
        <v>30925</v>
      </c>
      <c r="L50" s="1"/>
      <c r="M50" s="1">
        <v>264</v>
      </c>
      <c r="N50" s="1">
        <v>974</v>
      </c>
      <c r="O50" s="1">
        <v>17</v>
      </c>
      <c r="P50" s="1">
        <v>1881</v>
      </c>
      <c r="Q50" s="1"/>
      <c r="R50" s="1">
        <v>565</v>
      </c>
      <c r="S50" s="1">
        <v>438</v>
      </c>
      <c r="T50" s="1">
        <v>80580.460000000006</v>
      </c>
      <c r="U50" s="1">
        <v>503679.7</v>
      </c>
      <c r="V50" s="1">
        <v>2117143.5699999998</v>
      </c>
    </row>
    <row r="51" spans="2:22" x14ac:dyDescent="0.2">
      <c r="B51" s="15">
        <v>37591</v>
      </c>
      <c r="C51" s="1">
        <v>911</v>
      </c>
      <c r="D51" s="1">
        <v>418</v>
      </c>
      <c r="E51" s="1">
        <v>171</v>
      </c>
      <c r="F51" s="1">
        <v>1131</v>
      </c>
      <c r="G51" s="1">
        <v>463</v>
      </c>
      <c r="H51" s="1">
        <v>73</v>
      </c>
      <c r="I51" s="1">
        <v>104</v>
      </c>
      <c r="J51" s="1"/>
      <c r="K51" s="1">
        <v>30280</v>
      </c>
      <c r="L51" s="1"/>
      <c r="M51" s="1">
        <v>258</v>
      </c>
      <c r="N51" s="1">
        <v>976</v>
      </c>
      <c r="O51" s="1">
        <v>21</v>
      </c>
      <c r="P51" s="1">
        <v>1999</v>
      </c>
      <c r="Q51" s="1"/>
      <c r="R51" s="1">
        <v>589</v>
      </c>
      <c r="S51" s="1">
        <v>454</v>
      </c>
      <c r="T51" s="1">
        <v>80173.08</v>
      </c>
      <c r="U51" s="1">
        <v>496360.26</v>
      </c>
      <c r="V51" s="1">
        <v>2127018.1</v>
      </c>
    </row>
    <row r="52" spans="2:22" x14ac:dyDescent="0.2">
      <c r="B52" s="15">
        <v>37622</v>
      </c>
      <c r="C52" s="1">
        <v>954</v>
      </c>
      <c r="D52" s="1">
        <v>417</v>
      </c>
      <c r="E52" s="1">
        <v>172</v>
      </c>
      <c r="F52" s="1">
        <v>1159</v>
      </c>
      <c r="G52" s="1">
        <v>467</v>
      </c>
      <c r="H52" s="1">
        <v>85</v>
      </c>
      <c r="I52" s="1">
        <v>92</v>
      </c>
      <c r="J52" s="1"/>
      <c r="K52" s="1">
        <v>31330</v>
      </c>
      <c r="L52" s="1"/>
      <c r="M52" s="1">
        <v>254</v>
      </c>
      <c r="N52" s="1">
        <v>1130</v>
      </c>
      <c r="O52" s="1">
        <v>19</v>
      </c>
      <c r="P52" s="1">
        <v>2013</v>
      </c>
      <c r="Q52" s="1"/>
      <c r="R52" s="1">
        <v>572</v>
      </c>
      <c r="S52" s="1">
        <v>453</v>
      </c>
      <c r="T52" s="1">
        <v>81719.61</v>
      </c>
      <c r="U52" s="1">
        <v>491949.32</v>
      </c>
      <c r="V52" s="1">
        <v>2185156.2400000002</v>
      </c>
    </row>
    <row r="53" spans="2:22" x14ac:dyDescent="0.2">
      <c r="B53" s="15">
        <v>37653</v>
      </c>
      <c r="C53" s="1">
        <v>945</v>
      </c>
      <c r="D53" s="1">
        <v>410</v>
      </c>
      <c r="E53" s="1">
        <v>174</v>
      </c>
      <c r="F53" s="1">
        <v>1167</v>
      </c>
      <c r="G53" s="1">
        <v>482</v>
      </c>
      <c r="H53" s="1">
        <v>81</v>
      </c>
      <c r="I53" s="1">
        <v>87</v>
      </c>
      <c r="J53" s="1"/>
      <c r="K53" s="1">
        <v>31478</v>
      </c>
      <c r="L53" s="1"/>
      <c r="M53" s="1">
        <v>256</v>
      </c>
      <c r="N53" s="1">
        <v>1043</v>
      </c>
      <c r="O53" s="1">
        <v>24</v>
      </c>
      <c r="P53" s="1">
        <v>1906</v>
      </c>
      <c r="Q53" s="1"/>
      <c r="R53" s="1">
        <v>577</v>
      </c>
      <c r="S53" s="1">
        <v>449</v>
      </c>
      <c r="T53" s="1">
        <v>81913.259999999995</v>
      </c>
      <c r="U53" s="1">
        <v>491372.38</v>
      </c>
      <c r="V53" s="1">
        <v>2180215.7200000002</v>
      </c>
    </row>
    <row r="54" spans="2:22" x14ac:dyDescent="0.2">
      <c r="B54" s="15">
        <v>37681</v>
      </c>
      <c r="C54" s="1">
        <v>919</v>
      </c>
      <c r="D54" s="1">
        <v>418</v>
      </c>
      <c r="E54" s="1">
        <v>167</v>
      </c>
      <c r="F54" s="1">
        <v>1160</v>
      </c>
      <c r="G54" s="1">
        <v>489</v>
      </c>
      <c r="H54" s="1">
        <v>89</v>
      </c>
      <c r="I54" s="1">
        <v>85</v>
      </c>
      <c r="J54" s="1"/>
      <c r="K54" s="1">
        <v>31706</v>
      </c>
      <c r="L54" s="1"/>
      <c r="M54" s="1">
        <v>263</v>
      </c>
      <c r="N54" s="1">
        <v>1063</v>
      </c>
      <c r="O54" s="1">
        <v>14</v>
      </c>
      <c r="P54" s="1">
        <v>1824</v>
      </c>
      <c r="Q54" s="1"/>
      <c r="R54" s="1">
        <v>571</v>
      </c>
      <c r="S54" s="1">
        <v>476</v>
      </c>
      <c r="T54" s="1">
        <v>81517.8</v>
      </c>
      <c r="U54" s="1">
        <v>490514.45</v>
      </c>
      <c r="V54" s="1">
        <v>2163498.36</v>
      </c>
    </row>
    <row r="55" spans="2:22" x14ac:dyDescent="0.2">
      <c r="B55" s="15">
        <v>37712</v>
      </c>
      <c r="C55" s="1">
        <v>909</v>
      </c>
      <c r="D55" s="1">
        <v>376</v>
      </c>
      <c r="E55" s="1">
        <v>149</v>
      </c>
      <c r="F55" s="1">
        <v>1076</v>
      </c>
      <c r="G55" s="1">
        <v>458</v>
      </c>
      <c r="H55" s="1">
        <v>83</v>
      </c>
      <c r="I55" s="1">
        <v>81</v>
      </c>
      <c r="J55" s="1"/>
      <c r="K55" s="1">
        <v>30941</v>
      </c>
      <c r="L55" s="1"/>
      <c r="M55" s="1">
        <v>250</v>
      </c>
      <c r="N55" s="1">
        <v>971</v>
      </c>
      <c r="O55" s="1">
        <v>17</v>
      </c>
      <c r="P55" s="1">
        <v>1734</v>
      </c>
      <c r="Q55" s="1"/>
      <c r="R55" s="1">
        <v>567</v>
      </c>
      <c r="S55" s="1">
        <v>498</v>
      </c>
      <c r="T55" s="1">
        <v>78988.990000000005</v>
      </c>
      <c r="U55" s="1">
        <v>479800.95</v>
      </c>
      <c r="V55" s="1">
        <v>2104475.0699999998</v>
      </c>
    </row>
    <row r="56" spans="2:22" x14ac:dyDescent="0.2">
      <c r="B56" s="15">
        <v>37742</v>
      </c>
      <c r="C56" s="1">
        <v>859</v>
      </c>
      <c r="D56" s="1">
        <v>372</v>
      </c>
      <c r="E56" s="1">
        <v>151</v>
      </c>
      <c r="F56" s="1">
        <v>1064</v>
      </c>
      <c r="G56" s="1">
        <v>452</v>
      </c>
      <c r="H56" s="1">
        <v>70</v>
      </c>
      <c r="I56" s="1">
        <v>87</v>
      </c>
      <c r="J56" s="1"/>
      <c r="K56" s="1">
        <v>29769</v>
      </c>
      <c r="L56" s="1"/>
      <c r="M56" s="1">
        <v>243</v>
      </c>
      <c r="N56" s="1">
        <v>896</v>
      </c>
      <c r="O56" s="1">
        <v>17</v>
      </c>
      <c r="P56" s="1">
        <v>1634</v>
      </c>
      <c r="Q56" s="1"/>
      <c r="R56" s="1">
        <v>564</v>
      </c>
      <c r="S56" s="1">
        <v>493</v>
      </c>
      <c r="T56" s="1">
        <v>75704.63</v>
      </c>
      <c r="U56" s="1">
        <v>463920.17</v>
      </c>
      <c r="V56" s="1">
        <v>2035601.11</v>
      </c>
    </row>
    <row r="57" spans="2:22" x14ac:dyDescent="0.2">
      <c r="B57" s="15">
        <v>37773</v>
      </c>
      <c r="C57" s="1">
        <v>897</v>
      </c>
      <c r="D57" s="1">
        <v>409</v>
      </c>
      <c r="E57" s="1">
        <v>156</v>
      </c>
      <c r="F57" s="1">
        <v>998</v>
      </c>
      <c r="G57" s="1">
        <v>466</v>
      </c>
      <c r="H57" s="1">
        <v>64</v>
      </c>
      <c r="I57" s="1">
        <v>94</v>
      </c>
      <c r="J57" s="1"/>
      <c r="K57" s="1">
        <v>29252</v>
      </c>
      <c r="L57" s="1"/>
      <c r="M57" s="1">
        <v>255</v>
      </c>
      <c r="N57" s="1">
        <v>891</v>
      </c>
      <c r="O57" s="1">
        <v>16</v>
      </c>
      <c r="P57" s="1">
        <v>1576</v>
      </c>
      <c r="Q57" s="1"/>
      <c r="R57" s="1">
        <v>546</v>
      </c>
      <c r="S57" s="1">
        <v>437</v>
      </c>
      <c r="T57" s="1">
        <v>74539.009999999995</v>
      </c>
      <c r="U57" s="1">
        <v>467474.06</v>
      </c>
      <c r="V57" s="1">
        <v>2020367.11</v>
      </c>
    </row>
    <row r="58" spans="2:22" x14ac:dyDescent="0.2">
      <c r="B58" s="15">
        <v>37803</v>
      </c>
      <c r="C58" s="1">
        <v>872</v>
      </c>
      <c r="D58" s="1">
        <v>396</v>
      </c>
      <c r="E58" s="1">
        <v>141</v>
      </c>
      <c r="F58" s="1">
        <v>922</v>
      </c>
      <c r="G58" s="1">
        <v>469</v>
      </c>
      <c r="H58" s="1">
        <v>66</v>
      </c>
      <c r="I58" s="1">
        <v>78</v>
      </c>
      <c r="J58" s="1"/>
      <c r="K58" s="1">
        <v>28441</v>
      </c>
      <c r="L58" s="1"/>
      <c r="M58" s="1">
        <v>258</v>
      </c>
      <c r="N58" s="1">
        <v>1083</v>
      </c>
      <c r="O58" s="1">
        <v>15</v>
      </c>
      <c r="P58" s="1">
        <v>1516</v>
      </c>
      <c r="Q58" s="1"/>
      <c r="R58" s="1">
        <v>579</v>
      </c>
      <c r="S58" s="1">
        <v>441</v>
      </c>
      <c r="T58" s="1">
        <v>73622.94</v>
      </c>
      <c r="U58" s="1">
        <v>463361.57</v>
      </c>
      <c r="V58" s="1">
        <v>1995964.19</v>
      </c>
    </row>
    <row r="59" spans="2:22" x14ac:dyDescent="0.2">
      <c r="B59" s="15">
        <v>37834</v>
      </c>
      <c r="C59" s="1">
        <v>851</v>
      </c>
      <c r="D59" s="1">
        <v>394</v>
      </c>
      <c r="E59" s="1">
        <v>142</v>
      </c>
      <c r="F59" s="1">
        <v>922</v>
      </c>
      <c r="G59" s="1">
        <v>454</v>
      </c>
      <c r="H59" s="1">
        <v>66</v>
      </c>
      <c r="I59" s="1">
        <v>76</v>
      </c>
      <c r="J59" s="1"/>
      <c r="K59" s="1">
        <v>27855</v>
      </c>
      <c r="L59" s="1"/>
      <c r="M59" s="1">
        <v>266</v>
      </c>
      <c r="N59" s="1">
        <v>1065</v>
      </c>
      <c r="O59" s="1">
        <v>17</v>
      </c>
      <c r="P59" s="1">
        <v>1477</v>
      </c>
      <c r="Q59" s="1"/>
      <c r="R59" s="1">
        <v>605</v>
      </c>
      <c r="S59" s="1">
        <v>445</v>
      </c>
      <c r="T59" s="1">
        <v>73188.83</v>
      </c>
      <c r="U59" s="1">
        <v>464197.62</v>
      </c>
      <c r="V59" s="1">
        <v>2016675.3</v>
      </c>
    </row>
    <row r="60" spans="2:22" x14ac:dyDescent="0.2">
      <c r="B60" s="15">
        <v>37865</v>
      </c>
      <c r="C60" s="1">
        <v>875</v>
      </c>
      <c r="D60" s="1">
        <v>413</v>
      </c>
      <c r="E60" s="1">
        <v>134</v>
      </c>
      <c r="F60" s="1">
        <v>986</v>
      </c>
      <c r="G60" s="1">
        <v>466</v>
      </c>
      <c r="H60" s="1">
        <v>67</v>
      </c>
      <c r="I60" s="1">
        <v>88</v>
      </c>
      <c r="J60" s="1"/>
      <c r="K60" s="1">
        <v>28689</v>
      </c>
      <c r="L60" s="1"/>
      <c r="M60" s="1">
        <v>263</v>
      </c>
      <c r="N60" s="1">
        <v>1093</v>
      </c>
      <c r="O60" s="1">
        <v>15</v>
      </c>
      <c r="P60" s="1">
        <v>1525</v>
      </c>
      <c r="Q60" s="1"/>
      <c r="R60" s="1">
        <v>629</v>
      </c>
      <c r="S60" s="1">
        <v>450</v>
      </c>
      <c r="T60" s="1">
        <v>74858.14</v>
      </c>
      <c r="U60" s="1">
        <v>471879.94</v>
      </c>
      <c r="V60" s="1">
        <v>2039629.98</v>
      </c>
    </row>
    <row r="61" spans="2:22" x14ac:dyDescent="0.2">
      <c r="B61" s="15">
        <v>37895</v>
      </c>
      <c r="C61" s="1">
        <v>895</v>
      </c>
      <c r="D61" s="1">
        <v>417</v>
      </c>
      <c r="E61" s="1">
        <v>156</v>
      </c>
      <c r="F61" s="1">
        <v>1031</v>
      </c>
      <c r="G61" s="1">
        <v>510</v>
      </c>
      <c r="H61" s="1">
        <v>71</v>
      </c>
      <c r="I61" s="1">
        <v>92</v>
      </c>
      <c r="J61" s="1"/>
      <c r="K61" s="1">
        <v>29507</v>
      </c>
      <c r="L61" s="1"/>
      <c r="M61" s="1">
        <v>276</v>
      </c>
      <c r="N61" s="1">
        <v>1133</v>
      </c>
      <c r="O61" s="1">
        <v>18</v>
      </c>
      <c r="P61" s="1">
        <v>1718</v>
      </c>
      <c r="Q61" s="1"/>
      <c r="R61" s="1">
        <v>633</v>
      </c>
      <c r="S61" s="1">
        <v>474</v>
      </c>
      <c r="T61" s="1">
        <v>77652.009999999995</v>
      </c>
      <c r="U61" s="1">
        <v>482727.85</v>
      </c>
      <c r="V61" s="1">
        <v>2096605.89</v>
      </c>
    </row>
    <row r="62" spans="2:22" x14ac:dyDescent="0.2">
      <c r="B62" s="15">
        <v>37926</v>
      </c>
      <c r="C62" s="1">
        <v>921</v>
      </c>
      <c r="D62" s="1">
        <v>438</v>
      </c>
      <c r="E62" s="1">
        <v>153</v>
      </c>
      <c r="F62" s="1">
        <v>1129</v>
      </c>
      <c r="G62" s="1">
        <v>517</v>
      </c>
      <c r="H62" s="1">
        <v>66</v>
      </c>
      <c r="I62" s="1">
        <v>93</v>
      </c>
      <c r="J62" s="1"/>
      <c r="K62" s="1">
        <v>30373</v>
      </c>
      <c r="L62" s="1"/>
      <c r="M62" s="1">
        <v>287</v>
      </c>
      <c r="N62" s="1">
        <v>1130</v>
      </c>
      <c r="O62" s="1">
        <v>19</v>
      </c>
      <c r="P62" s="1">
        <v>1921</v>
      </c>
      <c r="Q62" s="1"/>
      <c r="R62" s="1">
        <v>622</v>
      </c>
      <c r="S62" s="1">
        <v>494</v>
      </c>
      <c r="T62" s="1">
        <v>80743.25</v>
      </c>
      <c r="U62" s="1">
        <v>488572.45</v>
      </c>
      <c r="V62" s="1">
        <v>2143206.29</v>
      </c>
    </row>
    <row r="63" spans="2:22" x14ac:dyDescent="0.2">
      <c r="B63" s="15">
        <v>37956</v>
      </c>
      <c r="C63" s="1">
        <v>893</v>
      </c>
      <c r="D63" s="1">
        <v>413</v>
      </c>
      <c r="E63" s="1">
        <v>151</v>
      </c>
      <c r="F63" s="1">
        <v>1123</v>
      </c>
      <c r="G63" s="1">
        <v>498</v>
      </c>
      <c r="H63" s="1">
        <v>69</v>
      </c>
      <c r="I63" s="1">
        <v>90</v>
      </c>
      <c r="J63" s="1"/>
      <c r="K63" s="1">
        <v>29487</v>
      </c>
      <c r="L63" s="1"/>
      <c r="M63" s="1">
        <v>278</v>
      </c>
      <c r="N63" s="1">
        <v>1094</v>
      </c>
      <c r="O63" s="1">
        <v>20</v>
      </c>
      <c r="P63" s="1">
        <v>1954</v>
      </c>
      <c r="Q63" s="1"/>
      <c r="R63" s="1">
        <v>627</v>
      </c>
      <c r="S63" s="1">
        <v>504</v>
      </c>
      <c r="T63" s="1">
        <v>81136.800000000003</v>
      </c>
      <c r="U63" s="1">
        <v>486435.72</v>
      </c>
      <c r="V63" s="1">
        <v>2181248.13</v>
      </c>
    </row>
    <row r="64" spans="2:22" x14ac:dyDescent="0.2">
      <c r="B64" s="15">
        <v>37987</v>
      </c>
      <c r="C64" s="1">
        <v>878</v>
      </c>
      <c r="D64" s="1">
        <v>406</v>
      </c>
      <c r="E64" s="1">
        <v>154</v>
      </c>
      <c r="F64" s="1">
        <v>1175</v>
      </c>
      <c r="G64" s="1">
        <v>490</v>
      </c>
      <c r="H64" s="1">
        <v>68</v>
      </c>
      <c r="I64" s="1">
        <v>106</v>
      </c>
      <c r="J64" s="1"/>
      <c r="K64" s="1">
        <v>29872</v>
      </c>
      <c r="L64" s="1"/>
      <c r="M64" s="1">
        <v>279</v>
      </c>
      <c r="N64" s="1">
        <v>1146</v>
      </c>
      <c r="O64" s="1">
        <v>18</v>
      </c>
      <c r="P64" s="1">
        <v>1992</v>
      </c>
      <c r="Q64" s="1"/>
      <c r="R64" s="1">
        <v>644</v>
      </c>
      <c r="S64" s="1">
        <v>502</v>
      </c>
      <c r="T64" s="1">
        <v>81536.39</v>
      </c>
      <c r="U64" s="1">
        <v>481787.35</v>
      </c>
      <c r="V64" s="1">
        <v>2232560.0299999998</v>
      </c>
    </row>
    <row r="65" spans="2:22" x14ac:dyDescent="0.2">
      <c r="B65" s="15">
        <v>38018</v>
      </c>
      <c r="C65" s="1">
        <v>898</v>
      </c>
      <c r="D65" s="1">
        <v>404</v>
      </c>
      <c r="E65" s="1">
        <v>166</v>
      </c>
      <c r="F65" s="1">
        <v>1194</v>
      </c>
      <c r="G65" s="1">
        <v>521</v>
      </c>
      <c r="H65" s="1">
        <v>70</v>
      </c>
      <c r="I65" s="1">
        <v>97</v>
      </c>
      <c r="J65" s="1"/>
      <c r="K65" s="1">
        <v>29488</v>
      </c>
      <c r="L65" s="1"/>
      <c r="M65" s="1">
        <v>278</v>
      </c>
      <c r="N65" s="1">
        <v>1116</v>
      </c>
      <c r="O65" s="1">
        <v>18</v>
      </c>
      <c r="P65" s="1">
        <v>1919</v>
      </c>
      <c r="Q65" s="1"/>
      <c r="R65" s="1">
        <v>653</v>
      </c>
      <c r="S65" s="1">
        <v>472</v>
      </c>
      <c r="T65" s="1">
        <v>80472.52</v>
      </c>
      <c r="U65" s="1">
        <v>479102.53</v>
      </c>
      <c r="V65" s="1">
        <v>2219299.5</v>
      </c>
    </row>
    <row r="66" spans="2:22" x14ac:dyDescent="0.2">
      <c r="B66" s="15">
        <v>38047</v>
      </c>
      <c r="C66" s="1">
        <v>891</v>
      </c>
      <c r="D66" s="1">
        <v>400</v>
      </c>
      <c r="E66" s="1">
        <v>154</v>
      </c>
      <c r="F66" s="1">
        <v>1194</v>
      </c>
      <c r="G66" s="1">
        <v>521</v>
      </c>
      <c r="H66" s="1">
        <v>66</v>
      </c>
      <c r="I66" s="1">
        <v>94</v>
      </c>
      <c r="J66" s="1"/>
      <c r="K66" s="1">
        <v>29146</v>
      </c>
      <c r="L66" s="1"/>
      <c r="M66" s="1">
        <v>277</v>
      </c>
      <c r="N66" s="1">
        <v>1103</v>
      </c>
      <c r="O66" s="1">
        <v>18</v>
      </c>
      <c r="P66" s="1">
        <v>1836</v>
      </c>
      <c r="Q66" s="1"/>
      <c r="R66" s="1">
        <v>648</v>
      </c>
      <c r="S66" s="1">
        <v>460</v>
      </c>
      <c r="T66" s="1">
        <v>77554.91</v>
      </c>
      <c r="U66" s="1">
        <v>469453.3</v>
      </c>
      <c r="V66" s="1">
        <v>2181546.15</v>
      </c>
    </row>
    <row r="67" spans="2:22" x14ac:dyDescent="0.2">
      <c r="B67" s="15">
        <v>38078</v>
      </c>
      <c r="C67" s="1">
        <v>875</v>
      </c>
      <c r="D67" s="1">
        <v>370</v>
      </c>
      <c r="E67" s="1">
        <v>150</v>
      </c>
      <c r="F67" s="1">
        <v>1152</v>
      </c>
      <c r="G67" s="1">
        <v>515</v>
      </c>
      <c r="H67" s="1">
        <v>67</v>
      </c>
      <c r="I67" s="1">
        <v>87</v>
      </c>
      <c r="J67" s="1"/>
      <c r="K67" s="1">
        <v>28607</v>
      </c>
      <c r="L67" s="1"/>
      <c r="M67" s="1">
        <v>266</v>
      </c>
      <c r="N67" s="1">
        <v>1037</v>
      </c>
      <c r="O67" s="1">
        <v>21</v>
      </c>
      <c r="P67" s="1">
        <v>1747</v>
      </c>
      <c r="Q67" s="1"/>
      <c r="R67" s="1">
        <v>626</v>
      </c>
      <c r="S67" s="1">
        <v>436</v>
      </c>
      <c r="T67" s="1">
        <v>76373.740000000005</v>
      </c>
      <c r="U67" s="1">
        <v>466299.72</v>
      </c>
      <c r="V67" s="1">
        <v>2162405.4300000002</v>
      </c>
    </row>
    <row r="68" spans="2:22" x14ac:dyDescent="0.2">
      <c r="B68" s="15">
        <v>38108</v>
      </c>
      <c r="C68" s="1">
        <v>854</v>
      </c>
      <c r="D68" s="1">
        <v>356</v>
      </c>
      <c r="E68" s="1">
        <v>153</v>
      </c>
      <c r="F68" s="1">
        <v>1141</v>
      </c>
      <c r="G68" s="1">
        <v>488</v>
      </c>
      <c r="H68" s="1">
        <v>66</v>
      </c>
      <c r="I68" s="1">
        <v>90</v>
      </c>
      <c r="J68" s="1"/>
      <c r="K68" s="1">
        <v>27943</v>
      </c>
      <c r="L68" s="1"/>
      <c r="M68" s="1">
        <v>247</v>
      </c>
      <c r="N68" s="1">
        <v>1036</v>
      </c>
      <c r="O68" s="1">
        <v>19</v>
      </c>
      <c r="P68" s="1">
        <v>1682</v>
      </c>
      <c r="Q68" s="1"/>
      <c r="R68" s="1">
        <v>613</v>
      </c>
      <c r="S68" s="1">
        <v>380</v>
      </c>
      <c r="T68" s="1">
        <v>73963.06</v>
      </c>
      <c r="U68" s="1">
        <v>454013.96</v>
      </c>
      <c r="V68" s="1">
        <v>2090701.59</v>
      </c>
    </row>
    <row r="69" spans="2:22" x14ac:dyDescent="0.2">
      <c r="B69" s="15">
        <v>38139</v>
      </c>
      <c r="C69" s="1">
        <v>878</v>
      </c>
      <c r="D69" s="1">
        <v>361</v>
      </c>
      <c r="E69" s="1">
        <v>158</v>
      </c>
      <c r="F69" s="1">
        <v>1123</v>
      </c>
      <c r="G69" s="1">
        <v>467</v>
      </c>
      <c r="H69" s="1">
        <v>69</v>
      </c>
      <c r="I69" s="1">
        <v>88</v>
      </c>
      <c r="J69" s="1"/>
      <c r="K69" s="1">
        <v>27376</v>
      </c>
      <c r="L69" s="1"/>
      <c r="M69" s="1">
        <v>241</v>
      </c>
      <c r="N69" s="1">
        <v>984</v>
      </c>
      <c r="O69" s="1">
        <v>13</v>
      </c>
      <c r="P69" s="1">
        <v>1662</v>
      </c>
      <c r="Q69" s="1"/>
      <c r="R69" s="1">
        <v>605</v>
      </c>
      <c r="S69" s="1">
        <v>378</v>
      </c>
      <c r="T69" s="1">
        <v>72084.67</v>
      </c>
      <c r="U69" s="1">
        <v>453101.11</v>
      </c>
      <c r="V69" s="1">
        <v>2054112.54</v>
      </c>
    </row>
    <row r="70" spans="2:22" x14ac:dyDescent="0.2">
      <c r="B70" s="15">
        <v>38169</v>
      </c>
      <c r="C70" s="1">
        <v>904</v>
      </c>
      <c r="D70" s="1">
        <v>346</v>
      </c>
      <c r="E70" s="1">
        <v>162</v>
      </c>
      <c r="F70" s="1">
        <v>1142</v>
      </c>
      <c r="G70" s="1">
        <v>451</v>
      </c>
      <c r="H70" s="1">
        <v>64</v>
      </c>
      <c r="I70" s="1">
        <v>74</v>
      </c>
      <c r="J70" s="1"/>
      <c r="K70" s="1">
        <v>26563</v>
      </c>
      <c r="L70" s="1"/>
      <c r="M70" s="1">
        <v>235</v>
      </c>
      <c r="N70" s="1">
        <v>917</v>
      </c>
      <c r="O70" s="1">
        <v>16</v>
      </c>
      <c r="P70" s="1">
        <v>1619</v>
      </c>
      <c r="Q70" s="1"/>
      <c r="R70" s="1">
        <v>589</v>
      </c>
      <c r="S70" s="1">
        <v>385</v>
      </c>
      <c r="T70" s="1">
        <v>71060</v>
      </c>
      <c r="U70" s="1">
        <v>450261.29</v>
      </c>
      <c r="V70" s="1">
        <v>2014217.75</v>
      </c>
    </row>
    <row r="71" spans="2:22" x14ac:dyDescent="0.2">
      <c r="B71" s="15">
        <v>38200</v>
      </c>
      <c r="C71" s="1">
        <v>910</v>
      </c>
      <c r="D71" s="1">
        <v>368</v>
      </c>
      <c r="E71" s="1">
        <v>168</v>
      </c>
      <c r="F71" s="1">
        <v>1098</v>
      </c>
      <c r="G71" s="1">
        <v>451</v>
      </c>
      <c r="H71" s="1">
        <v>65</v>
      </c>
      <c r="I71" s="1">
        <v>71</v>
      </c>
      <c r="J71" s="1"/>
      <c r="K71" s="1">
        <v>26352</v>
      </c>
      <c r="L71" s="1"/>
      <c r="M71" s="1">
        <v>235</v>
      </c>
      <c r="N71" s="1">
        <v>927</v>
      </c>
      <c r="O71" s="1">
        <v>17</v>
      </c>
      <c r="P71" s="1">
        <v>1600</v>
      </c>
      <c r="Q71" s="1"/>
      <c r="R71" s="1">
        <v>597</v>
      </c>
      <c r="S71" s="1">
        <v>401</v>
      </c>
      <c r="T71" s="1">
        <v>71159.240000000005</v>
      </c>
      <c r="U71" s="1">
        <v>455800.59</v>
      </c>
      <c r="V71" s="1">
        <v>2049639.24</v>
      </c>
    </row>
    <row r="72" spans="2:22" x14ac:dyDescent="0.2">
      <c r="B72" s="15">
        <v>38231</v>
      </c>
      <c r="C72" s="1">
        <v>947</v>
      </c>
      <c r="D72" s="1">
        <v>392</v>
      </c>
      <c r="E72" s="1">
        <v>155</v>
      </c>
      <c r="F72" s="1">
        <v>1170</v>
      </c>
      <c r="G72" s="1">
        <v>464</v>
      </c>
      <c r="H72" s="1">
        <v>62</v>
      </c>
      <c r="I72" s="1">
        <v>75</v>
      </c>
      <c r="J72" s="1"/>
      <c r="K72" s="1">
        <v>26500</v>
      </c>
      <c r="L72" s="1"/>
      <c r="M72" s="1">
        <v>237</v>
      </c>
      <c r="N72" s="1">
        <v>961</v>
      </c>
      <c r="O72" s="1">
        <v>16</v>
      </c>
      <c r="P72" s="1">
        <v>1719</v>
      </c>
      <c r="Q72" s="1"/>
      <c r="R72" s="1">
        <v>657</v>
      </c>
      <c r="S72" s="1">
        <v>399</v>
      </c>
      <c r="T72" s="1">
        <v>71050.100000000006</v>
      </c>
      <c r="U72" s="1">
        <v>458841.13</v>
      </c>
      <c r="V72" s="1">
        <v>2050513.65</v>
      </c>
    </row>
    <row r="73" spans="2:22" x14ac:dyDescent="0.2">
      <c r="B73" s="15">
        <v>38261</v>
      </c>
      <c r="C73" s="1">
        <v>974</v>
      </c>
      <c r="D73" s="1">
        <v>382</v>
      </c>
      <c r="E73" s="1">
        <v>156</v>
      </c>
      <c r="F73" s="1">
        <v>1243</v>
      </c>
      <c r="G73" s="1">
        <v>483</v>
      </c>
      <c r="H73" s="1">
        <v>60</v>
      </c>
      <c r="I73" s="1">
        <v>76</v>
      </c>
      <c r="J73" s="1"/>
      <c r="K73" s="1">
        <v>27071</v>
      </c>
      <c r="L73" s="1"/>
      <c r="M73" s="1">
        <v>258</v>
      </c>
      <c r="N73" s="1">
        <v>955</v>
      </c>
      <c r="O73" s="1">
        <v>17</v>
      </c>
      <c r="P73" s="1">
        <v>1884</v>
      </c>
      <c r="Q73" s="1"/>
      <c r="R73" s="1">
        <v>684</v>
      </c>
      <c r="S73" s="1">
        <v>389</v>
      </c>
      <c r="T73" s="1">
        <v>73047.81</v>
      </c>
      <c r="U73" s="1">
        <v>461994.23999999999</v>
      </c>
      <c r="V73" s="1">
        <v>2075810.91</v>
      </c>
    </row>
    <row r="74" spans="2:22" x14ac:dyDescent="0.2">
      <c r="B74" s="15">
        <v>38292</v>
      </c>
      <c r="C74" s="1">
        <v>978</v>
      </c>
      <c r="D74" s="1">
        <v>395</v>
      </c>
      <c r="E74" s="1">
        <v>159</v>
      </c>
      <c r="F74" s="1">
        <v>1386</v>
      </c>
      <c r="G74" s="1">
        <v>469</v>
      </c>
      <c r="H74" s="1">
        <v>64</v>
      </c>
      <c r="I74" s="1">
        <v>83</v>
      </c>
      <c r="J74" s="1"/>
      <c r="K74" s="1">
        <v>27539</v>
      </c>
      <c r="L74" s="1"/>
      <c r="M74" s="1">
        <v>259</v>
      </c>
      <c r="N74" s="1">
        <v>955</v>
      </c>
      <c r="O74" s="1">
        <v>16</v>
      </c>
      <c r="P74" s="1">
        <v>2081</v>
      </c>
      <c r="Q74" s="1"/>
      <c r="R74" s="1">
        <v>696</v>
      </c>
      <c r="S74" s="1">
        <v>401</v>
      </c>
      <c r="T74" s="1">
        <v>75718.820000000007</v>
      </c>
      <c r="U74" s="1">
        <v>464475.71</v>
      </c>
      <c r="V74" s="1">
        <v>2121089.25</v>
      </c>
    </row>
    <row r="75" spans="2:22" x14ac:dyDescent="0.2">
      <c r="B75" s="15">
        <v>38322</v>
      </c>
      <c r="C75" s="1">
        <v>961</v>
      </c>
      <c r="D75" s="1">
        <v>400</v>
      </c>
      <c r="E75" s="1">
        <v>155</v>
      </c>
      <c r="F75" s="1">
        <v>1402</v>
      </c>
      <c r="G75" s="1">
        <v>458</v>
      </c>
      <c r="H75" s="1">
        <v>57</v>
      </c>
      <c r="I75" s="1">
        <v>87</v>
      </c>
      <c r="J75" s="1"/>
      <c r="K75" s="1">
        <v>26891</v>
      </c>
      <c r="L75" s="1"/>
      <c r="M75" s="1">
        <v>247</v>
      </c>
      <c r="N75" s="1">
        <v>948</v>
      </c>
      <c r="O75" s="1">
        <v>18</v>
      </c>
      <c r="P75" s="1">
        <v>2123</v>
      </c>
      <c r="Q75" s="1"/>
      <c r="R75" s="1">
        <v>672</v>
      </c>
      <c r="S75" s="1">
        <v>371</v>
      </c>
      <c r="T75" s="1">
        <v>75118.03</v>
      </c>
      <c r="U75" s="1">
        <v>452656.48</v>
      </c>
      <c r="V75" s="1">
        <v>2112715.0499999998</v>
      </c>
    </row>
    <row r="76" spans="2:22" s="10" customFormat="1" x14ac:dyDescent="0.2">
      <c r="B76" s="15">
        <v>38353</v>
      </c>
      <c r="C76" s="1">
        <v>963</v>
      </c>
      <c r="D76" s="1">
        <v>423</v>
      </c>
      <c r="E76" s="1">
        <v>165</v>
      </c>
      <c r="F76" s="1">
        <v>1442</v>
      </c>
      <c r="G76" s="1">
        <v>472</v>
      </c>
      <c r="H76" s="1">
        <v>53</v>
      </c>
      <c r="I76" s="1">
        <v>107</v>
      </c>
      <c r="J76" s="1">
        <v>2168</v>
      </c>
      <c r="K76" s="1">
        <v>27585</v>
      </c>
      <c r="L76" s="1">
        <v>1665</v>
      </c>
      <c r="M76" s="1">
        <v>251</v>
      </c>
      <c r="N76" s="1">
        <v>966</v>
      </c>
      <c r="O76" s="1">
        <v>22</v>
      </c>
      <c r="P76" s="1">
        <v>2148</v>
      </c>
      <c r="Q76" s="1">
        <f>SUM(C76:P76)</f>
        <v>38430</v>
      </c>
      <c r="R76" s="1">
        <v>699</v>
      </c>
      <c r="S76" s="1">
        <v>433</v>
      </c>
      <c r="T76" s="1">
        <v>76166</v>
      </c>
      <c r="U76" s="1">
        <v>460040</v>
      </c>
      <c r="V76" s="1">
        <v>2176599</v>
      </c>
    </row>
    <row r="77" spans="2:22" x14ac:dyDescent="0.2">
      <c r="B77" s="15">
        <v>38384</v>
      </c>
      <c r="C77" s="1">
        <v>950</v>
      </c>
      <c r="D77" s="1">
        <v>412</v>
      </c>
      <c r="E77" s="1">
        <v>159</v>
      </c>
      <c r="F77" s="1">
        <v>1477</v>
      </c>
      <c r="G77" s="1">
        <v>471</v>
      </c>
      <c r="H77" s="1">
        <v>51</v>
      </c>
      <c r="I77" s="1">
        <v>97</v>
      </c>
      <c r="J77" s="1">
        <v>2138</v>
      </c>
      <c r="K77" s="1">
        <v>27421</v>
      </c>
      <c r="L77" s="1">
        <v>1638</v>
      </c>
      <c r="M77" s="1">
        <v>248</v>
      </c>
      <c r="N77" s="1">
        <v>961</v>
      </c>
      <c r="O77" s="1">
        <v>24</v>
      </c>
      <c r="P77" s="1">
        <v>2103</v>
      </c>
      <c r="Q77" s="1">
        <f t="shared" ref="Q77:Q140" si="0">SUM(C77:P77)</f>
        <v>38150</v>
      </c>
      <c r="R77" s="1">
        <v>691</v>
      </c>
      <c r="S77" s="1">
        <v>459</v>
      </c>
      <c r="T77" s="1">
        <v>75492</v>
      </c>
      <c r="U77" s="1">
        <v>455950</v>
      </c>
      <c r="V77" s="1">
        <v>2165420</v>
      </c>
    </row>
    <row r="78" spans="2:22" x14ac:dyDescent="0.2">
      <c r="B78" s="15">
        <v>38412</v>
      </c>
      <c r="C78" s="1">
        <v>920</v>
      </c>
      <c r="D78" s="1">
        <v>406</v>
      </c>
      <c r="E78" s="1">
        <v>155</v>
      </c>
      <c r="F78" s="1">
        <v>1348</v>
      </c>
      <c r="G78" s="1">
        <v>469</v>
      </c>
      <c r="H78" s="1">
        <v>53</v>
      </c>
      <c r="I78" s="1">
        <v>86</v>
      </c>
      <c r="J78" s="1">
        <v>2042</v>
      </c>
      <c r="K78" s="1">
        <v>26430</v>
      </c>
      <c r="L78" s="1">
        <v>1568</v>
      </c>
      <c r="M78" s="1">
        <v>249</v>
      </c>
      <c r="N78" s="1">
        <v>961</v>
      </c>
      <c r="O78" s="1">
        <v>27</v>
      </c>
      <c r="P78" s="1">
        <v>1915</v>
      </c>
      <c r="Q78" s="1">
        <f t="shared" si="0"/>
        <v>36629</v>
      </c>
      <c r="R78" s="1">
        <v>677</v>
      </c>
      <c r="S78" s="1">
        <v>473</v>
      </c>
      <c r="T78" s="1">
        <v>73260</v>
      </c>
      <c r="U78" s="1">
        <v>449214</v>
      </c>
      <c r="V78" s="1">
        <v>2144835</v>
      </c>
    </row>
    <row r="79" spans="2:22" x14ac:dyDescent="0.2">
      <c r="B79" s="15">
        <v>38443</v>
      </c>
      <c r="C79" s="1">
        <v>919</v>
      </c>
      <c r="D79" s="1">
        <v>406</v>
      </c>
      <c r="E79" s="1">
        <v>155</v>
      </c>
      <c r="F79" s="1">
        <v>1302</v>
      </c>
      <c r="G79" s="1">
        <v>426</v>
      </c>
      <c r="H79" s="1">
        <v>48</v>
      </c>
      <c r="I79" s="1">
        <v>91</v>
      </c>
      <c r="J79" s="1">
        <v>1959</v>
      </c>
      <c r="K79" s="1">
        <v>25818</v>
      </c>
      <c r="L79" s="1">
        <v>1451</v>
      </c>
      <c r="M79" s="1">
        <v>258</v>
      </c>
      <c r="N79" s="1">
        <v>939</v>
      </c>
      <c r="O79" s="1">
        <v>17</v>
      </c>
      <c r="P79" s="1">
        <v>1842</v>
      </c>
      <c r="Q79" s="1">
        <f t="shared" si="0"/>
        <v>35631</v>
      </c>
      <c r="R79" s="1">
        <v>629</v>
      </c>
      <c r="S79" s="1">
        <v>430</v>
      </c>
      <c r="T79" s="1">
        <v>70688</v>
      </c>
      <c r="U79" s="1">
        <v>439116</v>
      </c>
      <c r="V79" s="1">
        <v>2095945</v>
      </c>
    </row>
    <row r="80" spans="2:22" x14ac:dyDescent="0.2">
      <c r="B80" s="15">
        <v>38473</v>
      </c>
      <c r="C80" s="1">
        <v>1148</v>
      </c>
      <c r="D80" s="1">
        <v>515</v>
      </c>
      <c r="E80" s="1">
        <v>182</v>
      </c>
      <c r="F80" s="1">
        <v>1953</v>
      </c>
      <c r="G80" s="1">
        <v>640</v>
      </c>
      <c r="H80" s="1">
        <v>77</v>
      </c>
      <c r="I80" s="1">
        <v>145</v>
      </c>
      <c r="J80" s="1">
        <v>2606</v>
      </c>
      <c r="K80" s="1">
        <v>32736</v>
      </c>
      <c r="L80" s="1">
        <v>1978</v>
      </c>
      <c r="M80" s="1">
        <v>365</v>
      </c>
      <c r="N80" s="1">
        <v>1321</v>
      </c>
      <c r="O80" s="1">
        <v>29</v>
      </c>
      <c r="P80" s="1">
        <v>2513</v>
      </c>
      <c r="Q80" s="1">
        <f t="shared" si="0"/>
        <v>46208</v>
      </c>
      <c r="R80" s="1">
        <v>845</v>
      </c>
      <c r="S80" s="1">
        <v>557</v>
      </c>
      <c r="T80" s="1">
        <v>68439</v>
      </c>
      <c r="U80" s="1">
        <v>430097</v>
      </c>
      <c r="V80" s="1">
        <v>2007393</v>
      </c>
    </row>
    <row r="81" spans="2:22" x14ac:dyDescent="0.2">
      <c r="B81" s="15">
        <v>38504</v>
      </c>
      <c r="C81" s="1">
        <v>1200</v>
      </c>
      <c r="D81" s="1">
        <v>513</v>
      </c>
      <c r="E81" s="1">
        <v>161</v>
      </c>
      <c r="F81" s="1">
        <v>1931</v>
      </c>
      <c r="G81" s="1">
        <v>679</v>
      </c>
      <c r="H81" s="1">
        <v>79</v>
      </c>
      <c r="I81" s="1">
        <v>142</v>
      </c>
      <c r="J81" s="1">
        <v>2496</v>
      </c>
      <c r="K81" s="1">
        <v>32272</v>
      </c>
      <c r="L81" s="1">
        <v>1909</v>
      </c>
      <c r="M81" s="1">
        <v>364</v>
      </c>
      <c r="N81" s="1">
        <v>1340</v>
      </c>
      <c r="O81" s="1">
        <v>31</v>
      </c>
      <c r="P81" s="1">
        <v>2485</v>
      </c>
      <c r="Q81" s="1">
        <f t="shared" si="0"/>
        <v>45602</v>
      </c>
      <c r="R81" s="1">
        <v>824</v>
      </c>
      <c r="S81" s="1">
        <v>612</v>
      </c>
      <c r="T81" s="1">
        <v>67491</v>
      </c>
      <c r="U81" s="1">
        <v>434880</v>
      </c>
      <c r="V81" s="1">
        <v>1974860</v>
      </c>
    </row>
    <row r="82" spans="2:22" x14ac:dyDescent="0.2">
      <c r="B82" s="15">
        <v>38534</v>
      </c>
      <c r="C82" s="1">
        <v>1311</v>
      </c>
      <c r="D82" s="1">
        <v>589</v>
      </c>
      <c r="E82" s="1">
        <v>140</v>
      </c>
      <c r="F82" s="1">
        <v>1994</v>
      </c>
      <c r="G82" s="1">
        <v>723</v>
      </c>
      <c r="H82" s="1">
        <v>84</v>
      </c>
      <c r="I82" s="1">
        <v>140</v>
      </c>
      <c r="J82" s="1">
        <v>2531</v>
      </c>
      <c r="K82" s="1">
        <v>33325</v>
      </c>
      <c r="L82" s="1">
        <v>1966</v>
      </c>
      <c r="M82" s="1">
        <v>375</v>
      </c>
      <c r="N82" s="1">
        <v>1419</v>
      </c>
      <c r="O82" s="1">
        <v>33</v>
      </c>
      <c r="P82" s="1">
        <v>2492</v>
      </c>
      <c r="Q82" s="1">
        <f t="shared" si="0"/>
        <v>47122</v>
      </c>
      <c r="R82" s="1">
        <v>849</v>
      </c>
      <c r="S82" s="1">
        <v>653</v>
      </c>
      <c r="T82" s="1">
        <v>69891</v>
      </c>
      <c r="U82" s="1">
        <v>449296</v>
      </c>
      <c r="V82" s="1">
        <v>1989417</v>
      </c>
    </row>
    <row r="83" spans="2:22" x14ac:dyDescent="0.2">
      <c r="B83" s="15">
        <v>38565</v>
      </c>
      <c r="C83" s="1">
        <v>1376</v>
      </c>
      <c r="D83" s="1">
        <v>616</v>
      </c>
      <c r="E83" s="1">
        <v>130</v>
      </c>
      <c r="F83" s="1">
        <v>2030</v>
      </c>
      <c r="G83" s="1">
        <v>714</v>
      </c>
      <c r="H83" s="1">
        <v>93</v>
      </c>
      <c r="I83" s="1">
        <v>142</v>
      </c>
      <c r="J83" s="1">
        <v>2533</v>
      </c>
      <c r="K83" s="1">
        <v>33362</v>
      </c>
      <c r="L83" s="1">
        <v>1928</v>
      </c>
      <c r="M83" s="1">
        <v>357</v>
      </c>
      <c r="N83" s="1">
        <v>1457</v>
      </c>
      <c r="O83" s="1">
        <v>32</v>
      </c>
      <c r="P83" s="1">
        <v>2448</v>
      </c>
      <c r="Q83" s="1">
        <f t="shared" si="0"/>
        <v>47218</v>
      </c>
      <c r="R83" s="1">
        <v>827</v>
      </c>
      <c r="S83" s="1">
        <v>699</v>
      </c>
      <c r="T83" s="1">
        <v>70238</v>
      </c>
      <c r="U83" s="1">
        <v>452633</v>
      </c>
      <c r="V83" s="1">
        <v>2019110</v>
      </c>
    </row>
    <row r="84" spans="2:22" x14ac:dyDescent="0.2">
      <c r="B84" s="15">
        <v>38596</v>
      </c>
      <c r="C84" s="1">
        <v>1406</v>
      </c>
      <c r="D84" s="1">
        <v>639</v>
      </c>
      <c r="E84" s="1">
        <v>120</v>
      </c>
      <c r="F84" s="1">
        <v>2221</v>
      </c>
      <c r="G84" s="1">
        <v>751</v>
      </c>
      <c r="H84" s="1">
        <v>86</v>
      </c>
      <c r="I84" s="1">
        <v>150</v>
      </c>
      <c r="J84" s="1">
        <v>2623</v>
      </c>
      <c r="K84" s="1">
        <v>33660</v>
      </c>
      <c r="L84" s="1">
        <v>2006</v>
      </c>
      <c r="M84" s="1">
        <v>388</v>
      </c>
      <c r="N84" s="1">
        <v>1482</v>
      </c>
      <c r="O84" s="1">
        <v>33</v>
      </c>
      <c r="P84" s="1">
        <v>2630</v>
      </c>
      <c r="Q84" s="1">
        <f t="shared" si="0"/>
        <v>48195</v>
      </c>
      <c r="R84" s="1">
        <v>893</v>
      </c>
      <c r="S84" s="1">
        <v>691</v>
      </c>
      <c r="T84" s="1">
        <v>71905</v>
      </c>
      <c r="U84" s="1">
        <v>463655</v>
      </c>
      <c r="V84" s="1">
        <v>2013286</v>
      </c>
    </row>
    <row r="85" spans="2:22" x14ac:dyDescent="0.2">
      <c r="B85" s="15">
        <v>38626</v>
      </c>
      <c r="C85" s="1">
        <v>1483</v>
      </c>
      <c r="D85" s="1">
        <v>681</v>
      </c>
      <c r="E85" s="1">
        <v>118</v>
      </c>
      <c r="F85" s="1">
        <v>2513</v>
      </c>
      <c r="G85" s="1">
        <v>747</v>
      </c>
      <c r="H85" s="1">
        <v>78</v>
      </c>
      <c r="I85" s="1">
        <v>165</v>
      </c>
      <c r="J85" s="1">
        <v>2877</v>
      </c>
      <c r="K85" s="1">
        <v>35329</v>
      </c>
      <c r="L85" s="1">
        <v>2161</v>
      </c>
      <c r="M85" s="1">
        <v>432</v>
      </c>
      <c r="N85" s="1">
        <v>1575</v>
      </c>
      <c r="O85" s="1">
        <v>33</v>
      </c>
      <c r="P85" s="1">
        <v>2955</v>
      </c>
      <c r="Q85" s="1">
        <f t="shared" si="0"/>
        <v>51147</v>
      </c>
      <c r="R85" s="1">
        <v>946</v>
      </c>
      <c r="S85" s="1">
        <v>711</v>
      </c>
      <c r="T85" s="1">
        <v>76307</v>
      </c>
      <c r="U85" s="1">
        <v>477069</v>
      </c>
      <c r="V85" s="1">
        <v>2052861</v>
      </c>
    </row>
    <row r="86" spans="2:22" x14ac:dyDescent="0.2">
      <c r="B86" s="15">
        <v>38657</v>
      </c>
      <c r="C86" s="1">
        <v>1469</v>
      </c>
      <c r="D86" s="1">
        <v>692</v>
      </c>
      <c r="E86" s="1">
        <v>122</v>
      </c>
      <c r="F86" s="1">
        <v>2722</v>
      </c>
      <c r="G86" s="1">
        <v>771</v>
      </c>
      <c r="H86" s="1">
        <v>79</v>
      </c>
      <c r="I86" s="1">
        <v>191</v>
      </c>
      <c r="J86" s="1">
        <v>3176</v>
      </c>
      <c r="K86" s="1">
        <v>36531</v>
      </c>
      <c r="L86" s="1">
        <v>2406</v>
      </c>
      <c r="M86" s="1">
        <v>446</v>
      </c>
      <c r="N86" s="1">
        <v>1572</v>
      </c>
      <c r="O86" s="1">
        <v>34</v>
      </c>
      <c r="P86" s="1">
        <v>3368</v>
      </c>
      <c r="Q86" s="1">
        <f t="shared" si="0"/>
        <v>53579</v>
      </c>
      <c r="R86" s="1">
        <v>965</v>
      </c>
      <c r="S86" s="1">
        <v>754</v>
      </c>
      <c r="T86" s="1">
        <v>80321</v>
      </c>
      <c r="U86" s="1">
        <v>485358</v>
      </c>
      <c r="V86" s="1">
        <v>2095580</v>
      </c>
    </row>
    <row r="87" spans="2:22" x14ac:dyDescent="0.2">
      <c r="B87" s="15">
        <v>38687</v>
      </c>
      <c r="C87" s="1">
        <v>1529</v>
      </c>
      <c r="D87" s="1">
        <v>795</v>
      </c>
      <c r="E87" s="1">
        <v>135</v>
      </c>
      <c r="F87" s="1">
        <v>2795</v>
      </c>
      <c r="G87" s="1">
        <v>932</v>
      </c>
      <c r="H87" s="1">
        <v>76</v>
      </c>
      <c r="I87" s="1">
        <v>190</v>
      </c>
      <c r="J87" s="1">
        <v>3283</v>
      </c>
      <c r="K87" s="1">
        <v>37230</v>
      </c>
      <c r="L87" s="1">
        <v>2557</v>
      </c>
      <c r="M87" s="1">
        <v>499</v>
      </c>
      <c r="N87" s="1">
        <v>1607</v>
      </c>
      <c r="O87" s="1">
        <v>51</v>
      </c>
      <c r="P87" s="1">
        <v>3594</v>
      </c>
      <c r="Q87" s="1">
        <f t="shared" si="0"/>
        <v>55273</v>
      </c>
      <c r="R87" s="1">
        <v>1057</v>
      </c>
      <c r="S87" s="1">
        <v>836</v>
      </c>
      <c r="T87" s="1">
        <v>83051</v>
      </c>
      <c r="U87" s="1">
        <v>480961</v>
      </c>
      <c r="V87" s="1">
        <v>2102937</v>
      </c>
    </row>
    <row r="88" spans="2:22" x14ac:dyDescent="0.2">
      <c r="B88" s="15">
        <v>38718</v>
      </c>
      <c r="C88" s="1">
        <v>1618</v>
      </c>
      <c r="D88" s="1">
        <v>776</v>
      </c>
      <c r="E88" s="1">
        <v>122</v>
      </c>
      <c r="F88" s="1">
        <v>2921</v>
      </c>
      <c r="G88" s="1">
        <v>946</v>
      </c>
      <c r="H88" s="1">
        <v>88</v>
      </c>
      <c r="I88" s="1">
        <v>163</v>
      </c>
      <c r="J88" s="1">
        <v>3415</v>
      </c>
      <c r="K88" s="1">
        <v>38485</v>
      </c>
      <c r="L88" s="1">
        <v>2686</v>
      </c>
      <c r="M88" s="1">
        <v>433</v>
      </c>
      <c r="N88" s="1">
        <v>1671</v>
      </c>
      <c r="O88" s="1">
        <v>38</v>
      </c>
      <c r="P88" s="1">
        <v>3645</v>
      </c>
      <c r="Q88" s="1">
        <f t="shared" si="0"/>
        <v>57007</v>
      </c>
      <c r="R88" s="1">
        <v>981</v>
      </c>
      <c r="S88" s="1">
        <v>854</v>
      </c>
      <c r="T88" s="1">
        <v>85614</v>
      </c>
      <c r="U88" s="1">
        <v>490580</v>
      </c>
      <c r="V88" s="1">
        <v>2171503</v>
      </c>
    </row>
    <row r="89" spans="2:22" x14ac:dyDescent="0.2">
      <c r="B89" s="15">
        <v>38749</v>
      </c>
      <c r="C89" s="1">
        <v>1624</v>
      </c>
      <c r="D89" s="1">
        <v>702</v>
      </c>
      <c r="E89" s="1">
        <v>119</v>
      </c>
      <c r="F89" s="1">
        <v>2959</v>
      </c>
      <c r="G89" s="1">
        <v>945</v>
      </c>
      <c r="H89" s="1">
        <v>94</v>
      </c>
      <c r="I89" s="1">
        <v>162</v>
      </c>
      <c r="J89" s="1">
        <v>3365</v>
      </c>
      <c r="K89" s="1">
        <v>38480</v>
      </c>
      <c r="L89" s="1">
        <v>2643</v>
      </c>
      <c r="M89" s="1">
        <v>435</v>
      </c>
      <c r="N89" s="1">
        <v>1668</v>
      </c>
      <c r="O89" s="1">
        <v>37</v>
      </c>
      <c r="P89" s="1">
        <v>3585</v>
      </c>
      <c r="Q89" s="1">
        <f t="shared" si="0"/>
        <v>56818</v>
      </c>
      <c r="R89" s="1">
        <v>1021</v>
      </c>
      <c r="S89" s="1">
        <v>815</v>
      </c>
      <c r="T89" s="1">
        <v>85084</v>
      </c>
      <c r="U89" s="1">
        <v>489059</v>
      </c>
      <c r="V89" s="1">
        <v>2169277</v>
      </c>
    </row>
    <row r="90" spans="2:22" x14ac:dyDescent="0.2">
      <c r="B90" s="15">
        <v>38777</v>
      </c>
      <c r="C90" s="1">
        <v>1620</v>
      </c>
      <c r="D90" s="1">
        <v>698</v>
      </c>
      <c r="E90" s="1">
        <v>236</v>
      </c>
      <c r="F90" s="1">
        <v>2859</v>
      </c>
      <c r="G90" s="1">
        <v>931</v>
      </c>
      <c r="H90" s="1">
        <v>91</v>
      </c>
      <c r="I90" s="1">
        <v>158</v>
      </c>
      <c r="J90" s="1">
        <v>3257</v>
      </c>
      <c r="K90" s="1">
        <v>38205</v>
      </c>
      <c r="L90" s="1">
        <v>2540</v>
      </c>
      <c r="M90" s="1">
        <v>430</v>
      </c>
      <c r="N90" s="1">
        <v>1684</v>
      </c>
      <c r="O90" s="1">
        <v>34</v>
      </c>
      <c r="P90" s="1">
        <v>3414</v>
      </c>
      <c r="Q90" s="1">
        <f t="shared" si="0"/>
        <v>56157</v>
      </c>
      <c r="R90" s="1">
        <v>1084</v>
      </c>
      <c r="S90" s="1">
        <v>788</v>
      </c>
      <c r="T90" s="1">
        <v>84114</v>
      </c>
      <c r="U90" s="1">
        <v>488885</v>
      </c>
      <c r="V90" s="1">
        <v>2148530</v>
      </c>
    </row>
    <row r="91" spans="2:22" x14ac:dyDescent="0.2">
      <c r="B91" s="15">
        <v>38808</v>
      </c>
      <c r="C91" s="1">
        <v>1544</v>
      </c>
      <c r="D91" s="1">
        <v>662</v>
      </c>
      <c r="E91" s="1">
        <v>229</v>
      </c>
      <c r="F91" s="1">
        <v>2664</v>
      </c>
      <c r="G91" s="1">
        <v>875</v>
      </c>
      <c r="H91" s="1">
        <v>95</v>
      </c>
      <c r="I91" s="1">
        <v>148</v>
      </c>
      <c r="J91" s="1">
        <v>3051</v>
      </c>
      <c r="K91" s="1">
        <v>36750</v>
      </c>
      <c r="L91" s="1">
        <v>2480</v>
      </c>
      <c r="M91" s="1">
        <v>427</v>
      </c>
      <c r="N91" s="1">
        <v>1672</v>
      </c>
      <c r="O91" s="1">
        <v>32</v>
      </c>
      <c r="P91" s="1">
        <v>3160</v>
      </c>
      <c r="Q91" s="1">
        <f t="shared" si="0"/>
        <v>53789</v>
      </c>
      <c r="R91" s="1">
        <v>1047</v>
      </c>
      <c r="S91" s="1">
        <v>783</v>
      </c>
      <c r="T91" s="1">
        <v>80476</v>
      </c>
      <c r="U91" s="1">
        <v>471085</v>
      </c>
      <c r="V91" s="1">
        <v>2075676</v>
      </c>
    </row>
    <row r="92" spans="2:22" x14ac:dyDescent="0.2">
      <c r="B92" s="15">
        <v>38838</v>
      </c>
      <c r="C92" s="1">
        <v>1463</v>
      </c>
      <c r="D92" s="1">
        <v>653</v>
      </c>
      <c r="E92" s="1">
        <v>226</v>
      </c>
      <c r="F92" s="1">
        <v>2563</v>
      </c>
      <c r="G92" s="1">
        <v>854</v>
      </c>
      <c r="H92" s="1">
        <v>86</v>
      </c>
      <c r="I92" s="1">
        <v>142</v>
      </c>
      <c r="J92" s="1">
        <v>2950</v>
      </c>
      <c r="K92" s="1">
        <v>35896</v>
      </c>
      <c r="L92" s="1">
        <v>2421</v>
      </c>
      <c r="M92" s="1">
        <v>431</v>
      </c>
      <c r="N92" s="1">
        <v>1621</v>
      </c>
      <c r="O92" s="1">
        <v>36</v>
      </c>
      <c r="P92" s="1">
        <v>2904</v>
      </c>
      <c r="Q92" s="1">
        <f t="shared" si="0"/>
        <v>52246</v>
      </c>
      <c r="R92" s="1">
        <v>1011</v>
      </c>
      <c r="S92" s="1">
        <v>742</v>
      </c>
      <c r="T92" s="1">
        <v>78047</v>
      </c>
      <c r="U92" s="1">
        <v>459561</v>
      </c>
      <c r="V92" s="1">
        <v>2004528</v>
      </c>
    </row>
    <row r="93" spans="2:22" x14ac:dyDescent="0.2">
      <c r="B93" s="15">
        <v>38869</v>
      </c>
      <c r="C93" s="1">
        <v>1425</v>
      </c>
      <c r="D93" s="1">
        <v>680</v>
      </c>
      <c r="E93" s="1">
        <v>219</v>
      </c>
      <c r="F93" s="1">
        <v>2425</v>
      </c>
      <c r="G93" s="1">
        <v>868</v>
      </c>
      <c r="H93" s="1">
        <v>82</v>
      </c>
      <c r="I93" s="1">
        <v>136</v>
      </c>
      <c r="J93" s="1">
        <v>2863</v>
      </c>
      <c r="K93" s="1">
        <v>35204</v>
      </c>
      <c r="L93" s="1">
        <v>2318</v>
      </c>
      <c r="M93" s="1">
        <v>447</v>
      </c>
      <c r="N93" s="1">
        <v>1552</v>
      </c>
      <c r="O93" s="1">
        <v>35</v>
      </c>
      <c r="P93" s="1">
        <v>2811</v>
      </c>
      <c r="Q93" s="1">
        <f t="shared" si="0"/>
        <v>51065</v>
      </c>
      <c r="R93" s="1">
        <v>997</v>
      </c>
      <c r="S93" s="1">
        <v>783</v>
      </c>
      <c r="T93" s="1">
        <v>76319</v>
      </c>
      <c r="U93" s="1">
        <v>463318</v>
      </c>
      <c r="V93" s="1">
        <v>1959754</v>
      </c>
    </row>
    <row r="94" spans="2:22" x14ac:dyDescent="0.2">
      <c r="B94" s="15">
        <v>38899</v>
      </c>
      <c r="C94" s="1">
        <v>1481</v>
      </c>
      <c r="D94" s="1">
        <v>709</v>
      </c>
      <c r="E94" s="1">
        <v>231</v>
      </c>
      <c r="F94" s="1">
        <v>2409</v>
      </c>
      <c r="G94" s="1">
        <v>895</v>
      </c>
      <c r="H94" s="1">
        <v>85</v>
      </c>
      <c r="I94" s="1">
        <v>123</v>
      </c>
      <c r="J94" s="1">
        <v>2765</v>
      </c>
      <c r="K94" s="1">
        <v>35204</v>
      </c>
      <c r="L94" s="1">
        <v>2282</v>
      </c>
      <c r="M94" s="1">
        <v>457</v>
      </c>
      <c r="N94" s="1">
        <v>1523</v>
      </c>
      <c r="O94" s="1">
        <v>36</v>
      </c>
      <c r="P94" s="1">
        <v>2787</v>
      </c>
      <c r="Q94" s="1">
        <f t="shared" si="0"/>
        <v>50987</v>
      </c>
      <c r="R94" s="1">
        <v>993</v>
      </c>
      <c r="S94" s="1">
        <v>825</v>
      </c>
      <c r="T94" s="1">
        <v>75920</v>
      </c>
      <c r="U94" s="1">
        <v>465384</v>
      </c>
      <c r="V94" s="1">
        <v>1954984</v>
      </c>
    </row>
    <row r="95" spans="2:22" x14ac:dyDescent="0.2">
      <c r="B95" s="15">
        <v>38930</v>
      </c>
      <c r="C95" s="1">
        <v>1502</v>
      </c>
      <c r="D95" s="1">
        <v>705</v>
      </c>
      <c r="E95" s="1">
        <v>231</v>
      </c>
      <c r="F95" s="1">
        <v>2414</v>
      </c>
      <c r="G95" s="1">
        <v>936</v>
      </c>
      <c r="H95" s="1">
        <v>94</v>
      </c>
      <c r="I95" s="1">
        <v>131</v>
      </c>
      <c r="J95" s="1">
        <v>2759</v>
      </c>
      <c r="K95" s="1">
        <v>35856</v>
      </c>
      <c r="L95" s="1">
        <v>2278</v>
      </c>
      <c r="M95" s="1">
        <v>474</v>
      </c>
      <c r="N95" s="1">
        <v>1536</v>
      </c>
      <c r="O95" s="1">
        <v>32</v>
      </c>
      <c r="P95" s="1">
        <v>2723</v>
      </c>
      <c r="Q95" s="1">
        <f t="shared" si="0"/>
        <v>51671</v>
      </c>
      <c r="R95" s="1">
        <v>984</v>
      </c>
      <c r="S95" s="1">
        <v>858</v>
      </c>
      <c r="T95" s="1">
        <v>76965</v>
      </c>
      <c r="U95" s="1">
        <v>469802</v>
      </c>
      <c r="V95" s="1">
        <v>1983677</v>
      </c>
    </row>
    <row r="96" spans="2:22" x14ac:dyDescent="0.2">
      <c r="B96" s="15">
        <v>38961</v>
      </c>
      <c r="C96" s="1">
        <v>1550</v>
      </c>
      <c r="D96" s="1">
        <v>685</v>
      </c>
      <c r="E96" s="1">
        <v>227</v>
      </c>
      <c r="F96" s="1">
        <v>2540</v>
      </c>
      <c r="G96" s="1">
        <v>942</v>
      </c>
      <c r="H96" s="1">
        <v>85</v>
      </c>
      <c r="I96" s="1">
        <v>134</v>
      </c>
      <c r="J96" s="1">
        <v>2900</v>
      </c>
      <c r="K96" s="1">
        <v>36046</v>
      </c>
      <c r="L96" s="1">
        <v>2418</v>
      </c>
      <c r="M96" s="1">
        <v>483</v>
      </c>
      <c r="N96" s="1">
        <v>1593</v>
      </c>
      <c r="O96" s="1">
        <v>32</v>
      </c>
      <c r="P96" s="1">
        <v>2824</v>
      </c>
      <c r="Q96" s="1">
        <f t="shared" si="0"/>
        <v>52459</v>
      </c>
      <c r="R96" s="1">
        <v>983</v>
      </c>
      <c r="S96" s="1">
        <v>856</v>
      </c>
      <c r="T96" s="1">
        <v>78135</v>
      </c>
      <c r="U96" s="1">
        <v>474597</v>
      </c>
      <c r="V96" s="1">
        <v>1966166</v>
      </c>
    </row>
    <row r="97" spans="2:22" x14ac:dyDescent="0.2">
      <c r="B97" s="15">
        <v>38991</v>
      </c>
      <c r="C97" s="1">
        <v>1593</v>
      </c>
      <c r="D97" s="1">
        <v>706</v>
      </c>
      <c r="E97" s="1">
        <v>248</v>
      </c>
      <c r="F97" s="1">
        <v>2763</v>
      </c>
      <c r="G97" s="1">
        <v>949</v>
      </c>
      <c r="H97" s="1">
        <v>85</v>
      </c>
      <c r="I97" s="1">
        <v>134</v>
      </c>
      <c r="J97" s="1">
        <v>3166</v>
      </c>
      <c r="K97" s="1">
        <v>37376</v>
      </c>
      <c r="L97" s="1">
        <v>2578</v>
      </c>
      <c r="M97" s="1">
        <v>466</v>
      </c>
      <c r="N97" s="1">
        <v>1610</v>
      </c>
      <c r="O97" s="1">
        <v>33</v>
      </c>
      <c r="P97" s="1">
        <v>3217</v>
      </c>
      <c r="Q97" s="1">
        <f t="shared" si="0"/>
        <v>54924</v>
      </c>
      <c r="R97" s="1">
        <v>992</v>
      </c>
      <c r="S97" s="1">
        <v>855</v>
      </c>
      <c r="T97" s="1">
        <v>81766</v>
      </c>
      <c r="U97" s="1">
        <v>486945</v>
      </c>
      <c r="V97" s="1">
        <v>1992836</v>
      </c>
    </row>
    <row r="98" spans="2:22" x14ac:dyDescent="0.2">
      <c r="B98" s="15">
        <v>39022</v>
      </c>
      <c r="C98" s="1">
        <v>1646</v>
      </c>
      <c r="D98" s="1">
        <v>731</v>
      </c>
      <c r="E98" s="1">
        <v>263</v>
      </c>
      <c r="F98" s="1">
        <v>2997</v>
      </c>
      <c r="G98" s="1">
        <v>984</v>
      </c>
      <c r="H98" s="1">
        <v>94</v>
      </c>
      <c r="I98" s="1">
        <v>137</v>
      </c>
      <c r="J98" s="1">
        <v>3439</v>
      </c>
      <c r="K98" s="1">
        <v>38303</v>
      </c>
      <c r="L98" s="1">
        <v>2772</v>
      </c>
      <c r="M98" s="1">
        <v>474</v>
      </c>
      <c r="N98" s="1">
        <v>1613</v>
      </c>
      <c r="O98" s="1">
        <v>35</v>
      </c>
      <c r="P98" s="1">
        <v>3587</v>
      </c>
      <c r="Q98" s="1">
        <f t="shared" si="0"/>
        <v>57075</v>
      </c>
      <c r="R98" s="1">
        <v>1010</v>
      </c>
      <c r="S98" s="1">
        <v>854</v>
      </c>
      <c r="T98" s="1">
        <v>85370</v>
      </c>
      <c r="U98" s="1">
        <v>490884</v>
      </c>
      <c r="V98" s="1">
        <v>2023164</v>
      </c>
    </row>
    <row r="99" spans="2:22" x14ac:dyDescent="0.2">
      <c r="B99" s="15">
        <v>39052</v>
      </c>
      <c r="C99" s="1">
        <v>1615</v>
      </c>
      <c r="D99" s="1">
        <v>729</v>
      </c>
      <c r="E99" s="1">
        <v>265</v>
      </c>
      <c r="F99" s="1">
        <v>2962</v>
      </c>
      <c r="G99" s="1">
        <v>957</v>
      </c>
      <c r="H99" s="1">
        <v>89</v>
      </c>
      <c r="I99" s="1">
        <v>122</v>
      </c>
      <c r="J99" s="1">
        <v>3488</v>
      </c>
      <c r="K99" s="1">
        <v>37479</v>
      </c>
      <c r="L99" s="1">
        <v>2903</v>
      </c>
      <c r="M99" s="1">
        <v>492</v>
      </c>
      <c r="N99" s="1">
        <v>1599</v>
      </c>
      <c r="O99" s="1">
        <v>42</v>
      </c>
      <c r="P99" s="1">
        <v>3733</v>
      </c>
      <c r="Q99" s="1">
        <f t="shared" si="0"/>
        <v>56475</v>
      </c>
      <c r="R99" s="1">
        <v>984</v>
      </c>
      <c r="S99" s="1">
        <v>861</v>
      </c>
      <c r="T99" s="1">
        <v>85120</v>
      </c>
      <c r="U99" s="1">
        <v>477784</v>
      </c>
      <c r="V99" s="1">
        <v>2022873</v>
      </c>
    </row>
    <row r="100" spans="2:22" x14ac:dyDescent="0.2">
      <c r="B100" s="15">
        <v>39083</v>
      </c>
      <c r="C100" s="1">
        <v>1713</v>
      </c>
      <c r="D100" s="1">
        <v>754</v>
      </c>
      <c r="E100" s="1">
        <v>271</v>
      </c>
      <c r="F100" s="1">
        <v>3077</v>
      </c>
      <c r="G100" s="1">
        <v>1028</v>
      </c>
      <c r="H100" s="1">
        <v>89</v>
      </c>
      <c r="I100" s="1">
        <v>157</v>
      </c>
      <c r="J100" s="1">
        <v>3648</v>
      </c>
      <c r="K100" s="1">
        <v>39454</v>
      </c>
      <c r="L100" s="1">
        <v>3044</v>
      </c>
      <c r="M100" s="1">
        <v>519</v>
      </c>
      <c r="N100" s="1">
        <v>1680</v>
      </c>
      <c r="O100" s="1">
        <v>41</v>
      </c>
      <c r="P100" s="1">
        <v>3804</v>
      </c>
      <c r="Q100" s="1">
        <f t="shared" si="0"/>
        <v>59279</v>
      </c>
      <c r="R100" s="1">
        <v>983</v>
      </c>
      <c r="S100" s="1">
        <v>921</v>
      </c>
      <c r="T100" s="1">
        <v>89240</v>
      </c>
      <c r="U100" s="1">
        <v>491931</v>
      </c>
      <c r="V100" s="1">
        <v>2082508</v>
      </c>
    </row>
    <row r="101" spans="2:22" x14ac:dyDescent="0.2">
      <c r="B101" s="15">
        <v>39114</v>
      </c>
      <c r="C101" s="1">
        <v>1702</v>
      </c>
      <c r="D101" s="1">
        <v>764</v>
      </c>
      <c r="E101" s="1">
        <v>245</v>
      </c>
      <c r="F101" s="1">
        <v>3110</v>
      </c>
      <c r="G101" s="1">
        <v>1013</v>
      </c>
      <c r="H101" s="1">
        <v>94</v>
      </c>
      <c r="I101" s="1">
        <v>160</v>
      </c>
      <c r="J101" s="1">
        <v>3412</v>
      </c>
      <c r="K101" s="1">
        <v>39135</v>
      </c>
      <c r="L101" s="1">
        <v>2940</v>
      </c>
      <c r="M101" s="1">
        <v>529</v>
      </c>
      <c r="N101" s="1">
        <v>1728</v>
      </c>
      <c r="O101" s="1">
        <v>34</v>
      </c>
      <c r="P101" s="1">
        <v>3642</v>
      </c>
      <c r="Q101" s="1">
        <f t="shared" si="0"/>
        <v>58508</v>
      </c>
      <c r="R101" s="1">
        <v>961</v>
      </c>
      <c r="S101" s="1">
        <v>856</v>
      </c>
      <c r="T101" s="1">
        <v>87672</v>
      </c>
      <c r="U101" s="1">
        <v>490416</v>
      </c>
      <c r="V101" s="1">
        <v>2075275</v>
      </c>
    </row>
    <row r="102" spans="2:22" x14ac:dyDescent="0.2">
      <c r="B102" s="15">
        <v>39142</v>
      </c>
      <c r="C102" s="1">
        <v>1685</v>
      </c>
      <c r="D102" s="1">
        <v>737</v>
      </c>
      <c r="E102" s="1">
        <v>253</v>
      </c>
      <c r="F102" s="1">
        <v>3003</v>
      </c>
      <c r="G102" s="1">
        <v>968</v>
      </c>
      <c r="H102" s="1">
        <v>92</v>
      </c>
      <c r="I102" s="1">
        <v>164</v>
      </c>
      <c r="J102" s="1">
        <v>3293</v>
      </c>
      <c r="K102" s="1">
        <v>39166</v>
      </c>
      <c r="L102" s="1">
        <v>2911</v>
      </c>
      <c r="M102" s="1">
        <v>518</v>
      </c>
      <c r="N102" s="1">
        <v>1789</v>
      </c>
      <c r="O102" s="1">
        <v>38</v>
      </c>
      <c r="P102" s="1">
        <v>3467</v>
      </c>
      <c r="Q102" s="1">
        <f t="shared" si="0"/>
        <v>58084</v>
      </c>
      <c r="R102" s="1">
        <v>946</v>
      </c>
      <c r="S102" s="1">
        <v>820</v>
      </c>
      <c r="T102" s="1">
        <v>86410</v>
      </c>
      <c r="U102" s="1">
        <v>486934</v>
      </c>
      <c r="V102" s="1">
        <v>2059451</v>
      </c>
    </row>
    <row r="103" spans="2:22" x14ac:dyDescent="0.2">
      <c r="B103" s="15">
        <v>39173</v>
      </c>
      <c r="C103" s="1">
        <v>1638</v>
      </c>
      <c r="D103" s="1">
        <v>760</v>
      </c>
      <c r="E103" s="1">
        <v>254</v>
      </c>
      <c r="F103" s="1">
        <v>2891</v>
      </c>
      <c r="G103" s="1">
        <v>986</v>
      </c>
      <c r="H103" s="1">
        <v>95</v>
      </c>
      <c r="I103" s="1">
        <v>162</v>
      </c>
      <c r="J103" s="1">
        <v>3187</v>
      </c>
      <c r="K103" s="1">
        <v>38758</v>
      </c>
      <c r="L103" s="1">
        <v>2822</v>
      </c>
      <c r="M103" s="1">
        <v>487</v>
      </c>
      <c r="N103" s="1">
        <v>1754</v>
      </c>
      <c r="O103" s="1">
        <v>37</v>
      </c>
      <c r="P103" s="1">
        <v>3327</v>
      </c>
      <c r="Q103" s="1">
        <f t="shared" si="0"/>
        <v>57158</v>
      </c>
      <c r="R103" s="1">
        <v>951</v>
      </c>
      <c r="S103" s="1">
        <v>845</v>
      </c>
      <c r="T103" s="1">
        <v>85045</v>
      </c>
      <c r="U103" s="1">
        <v>480446</v>
      </c>
      <c r="V103" s="1">
        <v>2023124</v>
      </c>
    </row>
    <row r="104" spans="2:22" x14ac:dyDescent="0.2">
      <c r="B104" s="15">
        <v>39203</v>
      </c>
      <c r="C104" s="1">
        <v>1596</v>
      </c>
      <c r="D104" s="1">
        <v>722</v>
      </c>
      <c r="E104" s="1">
        <v>247</v>
      </c>
      <c r="F104" s="1">
        <v>2838</v>
      </c>
      <c r="G104" s="1">
        <v>996</v>
      </c>
      <c r="H104" s="1">
        <v>95</v>
      </c>
      <c r="I104" s="1">
        <v>155</v>
      </c>
      <c r="J104" s="1">
        <v>3101</v>
      </c>
      <c r="K104" s="1">
        <v>38251</v>
      </c>
      <c r="L104" s="1">
        <v>2726</v>
      </c>
      <c r="M104" s="1">
        <v>476</v>
      </c>
      <c r="N104" s="1">
        <v>1731</v>
      </c>
      <c r="O104" s="1">
        <v>34</v>
      </c>
      <c r="P104" s="1">
        <v>3169</v>
      </c>
      <c r="Q104" s="1">
        <f t="shared" si="0"/>
        <v>56137</v>
      </c>
      <c r="R104" s="1">
        <v>950</v>
      </c>
      <c r="S104" s="1">
        <v>785</v>
      </c>
      <c r="T104" s="1">
        <v>83319</v>
      </c>
      <c r="U104" s="1">
        <v>473876</v>
      </c>
      <c r="V104" s="1">
        <v>1973231</v>
      </c>
    </row>
    <row r="105" spans="2:22" x14ac:dyDescent="0.2">
      <c r="B105" s="15">
        <v>39234</v>
      </c>
      <c r="C105" s="1">
        <v>1616</v>
      </c>
      <c r="D105" s="1">
        <v>749</v>
      </c>
      <c r="E105" s="1">
        <v>250</v>
      </c>
      <c r="F105" s="1">
        <v>2774</v>
      </c>
      <c r="G105" s="1">
        <v>1012</v>
      </c>
      <c r="H105" s="1">
        <v>99</v>
      </c>
      <c r="I105" s="1">
        <v>147</v>
      </c>
      <c r="J105" s="1">
        <v>3060</v>
      </c>
      <c r="K105" s="1">
        <v>37921</v>
      </c>
      <c r="L105" s="1">
        <v>2672</v>
      </c>
      <c r="M105" s="1">
        <v>489</v>
      </c>
      <c r="N105" s="1">
        <v>1735</v>
      </c>
      <c r="O105" s="1">
        <v>36</v>
      </c>
      <c r="P105" s="1">
        <v>3109</v>
      </c>
      <c r="Q105" s="1">
        <f t="shared" si="0"/>
        <v>55669</v>
      </c>
      <c r="R105" s="1">
        <v>975</v>
      </c>
      <c r="S105" s="1">
        <v>837</v>
      </c>
      <c r="T105" s="1">
        <v>82549</v>
      </c>
      <c r="U105" s="1">
        <v>482914</v>
      </c>
      <c r="V105" s="1">
        <v>1965869</v>
      </c>
    </row>
    <row r="106" spans="2:22" x14ac:dyDescent="0.2">
      <c r="B106" s="15">
        <v>39264</v>
      </c>
      <c r="C106" s="1">
        <v>1651</v>
      </c>
      <c r="D106" s="1">
        <v>773</v>
      </c>
      <c r="E106" s="1">
        <v>242</v>
      </c>
      <c r="F106" s="1">
        <v>2741</v>
      </c>
      <c r="G106" s="1">
        <v>1048</v>
      </c>
      <c r="H106" s="1">
        <v>113</v>
      </c>
      <c r="I106" s="1">
        <v>137</v>
      </c>
      <c r="J106" s="1">
        <v>3020</v>
      </c>
      <c r="K106" s="1">
        <v>38228</v>
      </c>
      <c r="L106" s="1">
        <v>2678</v>
      </c>
      <c r="M106" s="1">
        <v>506</v>
      </c>
      <c r="N106" s="1">
        <v>1736</v>
      </c>
      <c r="O106" s="1">
        <v>36</v>
      </c>
      <c r="P106" s="1">
        <v>3087</v>
      </c>
      <c r="Q106" s="1">
        <f t="shared" si="0"/>
        <v>55996</v>
      </c>
      <c r="R106" s="1">
        <v>980</v>
      </c>
      <c r="S106" s="1">
        <v>882</v>
      </c>
      <c r="T106" s="1">
        <v>83075</v>
      </c>
      <c r="U106" s="1">
        <v>485693</v>
      </c>
      <c r="V106" s="1">
        <v>1970338</v>
      </c>
    </row>
    <row r="107" spans="2:22" x14ac:dyDescent="0.2">
      <c r="B107" s="15">
        <v>39295</v>
      </c>
      <c r="C107" s="1">
        <v>1719</v>
      </c>
      <c r="D107" s="1">
        <v>831</v>
      </c>
      <c r="E107" s="1">
        <v>250</v>
      </c>
      <c r="F107" s="1">
        <v>2776</v>
      </c>
      <c r="G107" s="1">
        <v>1072</v>
      </c>
      <c r="H107" s="1">
        <v>110</v>
      </c>
      <c r="I107" s="1">
        <v>143</v>
      </c>
      <c r="J107" s="1">
        <v>3051</v>
      </c>
      <c r="K107" s="1">
        <v>38388</v>
      </c>
      <c r="L107" s="1">
        <v>2757</v>
      </c>
      <c r="M107" s="1">
        <v>510</v>
      </c>
      <c r="N107" s="1">
        <v>1821</v>
      </c>
      <c r="O107" s="1">
        <v>36</v>
      </c>
      <c r="P107" s="1">
        <v>3124</v>
      </c>
      <c r="Q107" s="1">
        <f t="shared" si="0"/>
        <v>56588</v>
      </c>
      <c r="R107" s="1">
        <v>1012</v>
      </c>
      <c r="S107" s="1">
        <v>989</v>
      </c>
      <c r="T107" s="1">
        <v>84305</v>
      </c>
      <c r="U107" s="1">
        <v>497306</v>
      </c>
      <c r="V107" s="1">
        <v>2028296</v>
      </c>
    </row>
    <row r="108" spans="2:22" x14ac:dyDescent="0.2">
      <c r="B108" s="15">
        <v>39326</v>
      </c>
      <c r="C108" s="1">
        <v>1682</v>
      </c>
      <c r="D108" s="1">
        <v>803</v>
      </c>
      <c r="E108" s="1">
        <v>254</v>
      </c>
      <c r="F108" s="1">
        <v>3040</v>
      </c>
      <c r="G108" s="1">
        <v>1029</v>
      </c>
      <c r="H108" s="1">
        <v>105</v>
      </c>
      <c r="I108" s="1">
        <v>137</v>
      </c>
      <c r="J108" s="1">
        <v>3195</v>
      </c>
      <c r="K108" s="1">
        <v>38194</v>
      </c>
      <c r="L108" s="1">
        <v>2925</v>
      </c>
      <c r="M108" s="1">
        <v>516</v>
      </c>
      <c r="N108" s="1">
        <v>1832</v>
      </c>
      <c r="O108" s="1">
        <v>35</v>
      </c>
      <c r="P108" s="1">
        <v>3228</v>
      </c>
      <c r="Q108" s="1">
        <f t="shared" si="0"/>
        <v>56975</v>
      </c>
      <c r="R108" s="1">
        <v>975</v>
      </c>
      <c r="S108" s="1">
        <v>947</v>
      </c>
      <c r="T108" s="1">
        <v>85297</v>
      </c>
      <c r="U108" s="1">
        <v>498746</v>
      </c>
      <c r="V108" s="1">
        <v>2017363</v>
      </c>
    </row>
    <row r="109" spans="2:22" x14ac:dyDescent="0.2">
      <c r="B109" s="15">
        <v>39356</v>
      </c>
      <c r="C109" s="1">
        <v>1671</v>
      </c>
      <c r="D109" s="1">
        <v>803</v>
      </c>
      <c r="E109" s="1">
        <v>260</v>
      </c>
      <c r="F109" s="1">
        <v>3341</v>
      </c>
      <c r="G109" s="1">
        <v>1038</v>
      </c>
      <c r="H109" s="1">
        <v>98</v>
      </c>
      <c r="I109" s="1">
        <v>145</v>
      </c>
      <c r="J109" s="1">
        <v>3335</v>
      </c>
      <c r="K109" s="1">
        <v>39235</v>
      </c>
      <c r="L109" s="1">
        <v>3010</v>
      </c>
      <c r="M109" s="1">
        <v>522</v>
      </c>
      <c r="N109" s="1">
        <v>1923</v>
      </c>
      <c r="O109" s="1">
        <v>39</v>
      </c>
      <c r="P109" s="1">
        <v>3580</v>
      </c>
      <c r="Q109" s="1">
        <f t="shared" si="0"/>
        <v>59000</v>
      </c>
      <c r="R109" s="1">
        <v>1008</v>
      </c>
      <c r="S109" s="1">
        <v>928</v>
      </c>
      <c r="T109" s="1">
        <v>88250</v>
      </c>
      <c r="U109" s="1">
        <v>499984</v>
      </c>
      <c r="V109" s="1">
        <v>2048577</v>
      </c>
    </row>
    <row r="110" spans="2:22" x14ac:dyDescent="0.2">
      <c r="B110" s="15">
        <v>39387</v>
      </c>
      <c r="C110" s="1">
        <v>1785</v>
      </c>
      <c r="D110" s="1">
        <v>840</v>
      </c>
      <c r="E110" s="1">
        <v>265</v>
      </c>
      <c r="F110" s="1">
        <v>3640</v>
      </c>
      <c r="G110" s="1">
        <v>1061</v>
      </c>
      <c r="H110" s="1">
        <v>99</v>
      </c>
      <c r="I110" s="1">
        <v>161</v>
      </c>
      <c r="J110" s="1">
        <v>3632</v>
      </c>
      <c r="K110" s="1">
        <v>40430</v>
      </c>
      <c r="L110" s="1">
        <v>3297</v>
      </c>
      <c r="M110" s="1">
        <v>530</v>
      </c>
      <c r="N110" s="1">
        <v>2003</v>
      </c>
      <c r="O110" s="1">
        <v>46</v>
      </c>
      <c r="P110" s="1">
        <v>3940</v>
      </c>
      <c r="Q110" s="1">
        <f t="shared" si="0"/>
        <v>61729</v>
      </c>
      <c r="R110" s="1">
        <v>1071</v>
      </c>
      <c r="S110" s="1">
        <v>1019</v>
      </c>
      <c r="T110" s="1">
        <v>93239</v>
      </c>
      <c r="U110" s="1">
        <v>508654</v>
      </c>
      <c r="V110" s="1">
        <v>2094473</v>
      </c>
    </row>
    <row r="111" spans="2:22" x14ac:dyDescent="0.2">
      <c r="B111" s="15">
        <v>39417</v>
      </c>
      <c r="C111" s="1">
        <v>1816</v>
      </c>
      <c r="D111" s="1">
        <v>900</v>
      </c>
      <c r="E111" s="1">
        <v>269</v>
      </c>
      <c r="F111" s="1">
        <v>3711</v>
      </c>
      <c r="G111" s="1">
        <v>1107</v>
      </c>
      <c r="H111" s="1">
        <v>113</v>
      </c>
      <c r="I111" s="1">
        <v>149</v>
      </c>
      <c r="J111" s="1">
        <v>3751</v>
      </c>
      <c r="K111" s="1">
        <v>40499</v>
      </c>
      <c r="L111" s="1">
        <v>3411</v>
      </c>
      <c r="M111" s="1">
        <v>543</v>
      </c>
      <c r="N111" s="1">
        <v>2041</v>
      </c>
      <c r="O111" s="1">
        <v>56</v>
      </c>
      <c r="P111" s="1">
        <v>4168</v>
      </c>
      <c r="Q111" s="1">
        <f t="shared" si="0"/>
        <v>62534</v>
      </c>
      <c r="R111" s="1">
        <v>1105</v>
      </c>
      <c r="S111" s="1">
        <v>1085</v>
      </c>
      <c r="T111" s="1">
        <v>94872</v>
      </c>
      <c r="U111" s="1">
        <v>510817</v>
      </c>
      <c r="V111" s="1">
        <v>2129547</v>
      </c>
    </row>
    <row r="112" spans="2:22" x14ac:dyDescent="0.2">
      <c r="B112" s="15">
        <v>39448</v>
      </c>
      <c r="C112" s="1">
        <v>1935</v>
      </c>
      <c r="D112" s="1">
        <v>980</v>
      </c>
      <c r="E112" s="1">
        <v>271</v>
      </c>
      <c r="F112" s="1">
        <v>3954</v>
      </c>
      <c r="G112" s="1">
        <v>1173</v>
      </c>
      <c r="H112" s="1">
        <v>115</v>
      </c>
      <c r="I112" s="1">
        <v>172</v>
      </c>
      <c r="J112" s="1">
        <v>4080</v>
      </c>
      <c r="K112" s="1">
        <v>42429</v>
      </c>
      <c r="L112" s="1">
        <v>3695</v>
      </c>
      <c r="M112" s="1">
        <v>608</v>
      </c>
      <c r="N112" s="1">
        <v>2080</v>
      </c>
      <c r="O112" s="1">
        <v>58</v>
      </c>
      <c r="P112" s="1">
        <v>4330</v>
      </c>
      <c r="Q112" s="1">
        <f t="shared" si="0"/>
        <v>65880</v>
      </c>
      <c r="R112" s="1">
        <v>1157</v>
      </c>
      <c r="S112" s="1">
        <v>1135</v>
      </c>
      <c r="T112" s="1">
        <v>100241</v>
      </c>
      <c r="U112" s="1">
        <v>533291</v>
      </c>
      <c r="V112" s="1">
        <v>2261925</v>
      </c>
    </row>
    <row r="113" spans="2:22" x14ac:dyDescent="0.2">
      <c r="B113" s="15">
        <v>39479</v>
      </c>
      <c r="C113" s="1">
        <v>1915</v>
      </c>
      <c r="D113" s="1">
        <v>997</v>
      </c>
      <c r="E113" s="1">
        <v>311</v>
      </c>
      <c r="F113" s="1">
        <v>3954</v>
      </c>
      <c r="G113" s="1">
        <v>1254</v>
      </c>
      <c r="H113" s="1">
        <v>122</v>
      </c>
      <c r="I113" s="1">
        <v>176</v>
      </c>
      <c r="J113" s="1">
        <v>4080</v>
      </c>
      <c r="K113" s="1">
        <v>42485</v>
      </c>
      <c r="L113" s="1">
        <v>3645</v>
      </c>
      <c r="M113" s="1">
        <v>631</v>
      </c>
      <c r="N113" s="1">
        <v>2115</v>
      </c>
      <c r="O113" s="1">
        <v>52</v>
      </c>
      <c r="P113" s="1">
        <v>4190</v>
      </c>
      <c r="Q113" s="1">
        <f t="shared" si="0"/>
        <v>65927</v>
      </c>
      <c r="R113" s="1">
        <v>1152</v>
      </c>
      <c r="S113" s="1">
        <v>1098</v>
      </c>
      <c r="T113" s="1">
        <v>100754</v>
      </c>
      <c r="U113" s="1">
        <v>541908</v>
      </c>
      <c r="V113" s="1">
        <v>2315331</v>
      </c>
    </row>
    <row r="114" spans="2:22" x14ac:dyDescent="0.2">
      <c r="B114" s="15">
        <v>39508</v>
      </c>
      <c r="C114" s="1">
        <v>1946</v>
      </c>
      <c r="D114" s="1">
        <v>1035</v>
      </c>
      <c r="E114" s="1">
        <v>307</v>
      </c>
      <c r="F114" s="1">
        <v>3846</v>
      </c>
      <c r="G114" s="1">
        <v>1270</v>
      </c>
      <c r="H114" s="1">
        <v>117</v>
      </c>
      <c r="I114" s="1">
        <v>172</v>
      </c>
      <c r="J114" s="1">
        <v>3993</v>
      </c>
      <c r="K114" s="1">
        <v>42647</v>
      </c>
      <c r="L114" s="1">
        <v>3637</v>
      </c>
      <c r="M114" s="1">
        <v>616</v>
      </c>
      <c r="N114" s="1">
        <v>2083</v>
      </c>
      <c r="O114" s="1">
        <v>52</v>
      </c>
      <c r="P114" s="1">
        <v>3997</v>
      </c>
      <c r="Q114" s="1">
        <f t="shared" si="0"/>
        <v>65718</v>
      </c>
      <c r="R114" s="1">
        <v>1130</v>
      </c>
      <c r="S114" s="1">
        <v>1093</v>
      </c>
      <c r="T114" s="1">
        <v>100335</v>
      </c>
      <c r="U114" s="1">
        <v>536591</v>
      </c>
      <c r="V114" s="1">
        <v>2300975</v>
      </c>
    </row>
    <row r="115" spans="2:22" x14ac:dyDescent="0.2">
      <c r="B115" s="15">
        <v>39539</v>
      </c>
      <c r="C115" s="1">
        <v>1966</v>
      </c>
      <c r="D115" s="1">
        <v>1038</v>
      </c>
      <c r="E115" s="1">
        <v>301</v>
      </c>
      <c r="F115" s="1">
        <v>3779</v>
      </c>
      <c r="G115" s="1">
        <v>1345</v>
      </c>
      <c r="H115" s="1">
        <v>128</v>
      </c>
      <c r="I115" s="1">
        <v>184</v>
      </c>
      <c r="J115" s="1">
        <v>4038</v>
      </c>
      <c r="K115" s="1">
        <v>43586</v>
      </c>
      <c r="L115" s="1">
        <v>3649</v>
      </c>
      <c r="M115" s="1">
        <v>660</v>
      </c>
      <c r="N115" s="1">
        <v>2118</v>
      </c>
      <c r="O115" s="1">
        <v>57</v>
      </c>
      <c r="P115" s="1">
        <v>3920</v>
      </c>
      <c r="Q115" s="1">
        <f t="shared" si="0"/>
        <v>66769</v>
      </c>
      <c r="R115" s="1">
        <v>1174</v>
      </c>
      <c r="S115" s="1">
        <v>1110</v>
      </c>
      <c r="T115" s="1">
        <v>101514</v>
      </c>
      <c r="U115" s="1">
        <v>545519</v>
      </c>
      <c r="V115" s="1">
        <v>2338517</v>
      </c>
    </row>
    <row r="116" spans="2:22" x14ac:dyDescent="0.2">
      <c r="B116" s="15">
        <v>39569</v>
      </c>
      <c r="C116" s="1">
        <v>1992</v>
      </c>
      <c r="D116" s="1">
        <v>1054</v>
      </c>
      <c r="E116" s="1">
        <v>322</v>
      </c>
      <c r="F116" s="1">
        <v>3766</v>
      </c>
      <c r="G116" s="1">
        <v>1350</v>
      </c>
      <c r="H116" s="1">
        <v>129</v>
      </c>
      <c r="I116" s="1">
        <v>182</v>
      </c>
      <c r="J116" s="1">
        <v>4066</v>
      </c>
      <c r="K116" s="1">
        <v>43647</v>
      </c>
      <c r="L116" s="1">
        <v>3706</v>
      </c>
      <c r="M116" s="1">
        <v>655</v>
      </c>
      <c r="N116" s="1">
        <v>2205</v>
      </c>
      <c r="O116" s="1">
        <v>53</v>
      </c>
      <c r="P116" s="1">
        <v>3920</v>
      </c>
      <c r="Q116" s="1">
        <f t="shared" si="0"/>
        <v>67047</v>
      </c>
      <c r="R116" s="1">
        <v>1193</v>
      </c>
      <c r="S116" s="1">
        <v>1132</v>
      </c>
      <c r="T116" s="1">
        <v>102274</v>
      </c>
      <c r="U116" s="1">
        <v>551404</v>
      </c>
      <c r="V116" s="1">
        <v>2353575</v>
      </c>
    </row>
    <row r="117" spans="2:22" x14ac:dyDescent="0.2">
      <c r="B117" s="15">
        <v>39600</v>
      </c>
      <c r="C117" s="1">
        <v>2080</v>
      </c>
      <c r="D117" s="1">
        <v>1173</v>
      </c>
      <c r="E117" s="1">
        <v>342</v>
      </c>
      <c r="F117" s="1">
        <v>3658</v>
      </c>
      <c r="G117" s="1">
        <v>1435</v>
      </c>
      <c r="H117" s="1">
        <v>125</v>
      </c>
      <c r="I117" s="1">
        <v>190</v>
      </c>
      <c r="J117" s="1">
        <v>3987</v>
      </c>
      <c r="K117" s="1">
        <v>44238</v>
      </c>
      <c r="L117" s="1">
        <v>3687</v>
      </c>
      <c r="M117" s="1">
        <v>652</v>
      </c>
      <c r="N117" s="1">
        <v>2274</v>
      </c>
      <c r="O117" s="1">
        <v>51</v>
      </c>
      <c r="P117" s="1">
        <v>3915</v>
      </c>
      <c r="Q117" s="1">
        <f t="shared" si="0"/>
        <v>67807</v>
      </c>
      <c r="R117" s="1">
        <v>1195</v>
      </c>
      <c r="S117" s="1">
        <v>1222</v>
      </c>
      <c r="T117" s="1">
        <v>103495</v>
      </c>
      <c r="U117" s="1">
        <v>570334</v>
      </c>
      <c r="V117" s="1">
        <v>2390424</v>
      </c>
    </row>
    <row r="118" spans="2:22" x14ac:dyDescent="0.2">
      <c r="B118" s="15">
        <v>39630</v>
      </c>
      <c r="C118" s="1">
        <v>2210</v>
      </c>
      <c r="D118" s="1">
        <v>1319</v>
      </c>
      <c r="E118" s="1">
        <v>343</v>
      </c>
      <c r="F118" s="1">
        <v>3729</v>
      </c>
      <c r="G118" s="1">
        <v>1535</v>
      </c>
      <c r="H118" s="1">
        <v>124</v>
      </c>
      <c r="I118" s="1">
        <v>190</v>
      </c>
      <c r="J118" s="1">
        <v>4114</v>
      </c>
      <c r="K118" s="1">
        <v>45565</v>
      </c>
      <c r="L118" s="1">
        <v>3786</v>
      </c>
      <c r="M118" s="1">
        <v>682</v>
      </c>
      <c r="N118" s="1">
        <v>2340</v>
      </c>
      <c r="O118" s="1">
        <v>58</v>
      </c>
      <c r="P118" s="1">
        <v>3993</v>
      </c>
      <c r="Q118" s="1">
        <f t="shared" si="0"/>
        <v>69988</v>
      </c>
      <c r="R118" s="1">
        <v>1267</v>
      </c>
      <c r="S118" s="1">
        <v>1425</v>
      </c>
      <c r="T118" s="1">
        <v>107103</v>
      </c>
      <c r="U118" s="1">
        <v>589360</v>
      </c>
      <c r="V118" s="1">
        <v>2426916</v>
      </c>
    </row>
    <row r="119" spans="2:22" x14ac:dyDescent="0.2">
      <c r="B119" s="15">
        <v>39661</v>
      </c>
      <c r="C119" s="1">
        <v>2361</v>
      </c>
      <c r="D119" s="1">
        <v>1440</v>
      </c>
      <c r="E119" s="1">
        <v>369</v>
      </c>
      <c r="F119" s="1">
        <v>3832</v>
      </c>
      <c r="G119" s="1">
        <v>1630</v>
      </c>
      <c r="H119" s="1">
        <v>119</v>
      </c>
      <c r="I119" s="1">
        <v>186</v>
      </c>
      <c r="J119" s="1">
        <v>4262</v>
      </c>
      <c r="K119" s="1">
        <v>46897</v>
      </c>
      <c r="L119" s="1">
        <v>4035</v>
      </c>
      <c r="M119" s="1">
        <v>732</v>
      </c>
      <c r="N119" s="1">
        <v>2425</v>
      </c>
      <c r="O119" s="1">
        <v>65</v>
      </c>
      <c r="P119" s="1">
        <v>4109</v>
      </c>
      <c r="Q119" s="1">
        <f t="shared" si="0"/>
        <v>72462</v>
      </c>
      <c r="R119" s="1">
        <v>1324</v>
      </c>
      <c r="S119" s="1">
        <v>1538</v>
      </c>
      <c r="T119" s="1">
        <v>111316</v>
      </c>
      <c r="U119" s="1">
        <v>613911</v>
      </c>
      <c r="V119" s="1">
        <v>2530001</v>
      </c>
    </row>
    <row r="120" spans="2:22" x14ac:dyDescent="0.2">
      <c r="B120" s="15">
        <v>39692</v>
      </c>
      <c r="C120" s="1">
        <v>2431</v>
      </c>
      <c r="D120" s="1">
        <v>1465</v>
      </c>
      <c r="E120" s="1">
        <v>370</v>
      </c>
      <c r="F120" s="1">
        <v>4221</v>
      </c>
      <c r="G120" s="1">
        <v>1691</v>
      </c>
      <c r="H120" s="1">
        <v>117</v>
      </c>
      <c r="I120" s="1">
        <v>204</v>
      </c>
      <c r="J120" s="1">
        <v>4592</v>
      </c>
      <c r="K120" s="1">
        <v>48128</v>
      </c>
      <c r="L120" s="1">
        <v>4298</v>
      </c>
      <c r="M120" s="1">
        <v>752</v>
      </c>
      <c r="N120" s="1">
        <v>2527</v>
      </c>
      <c r="O120" s="1">
        <v>70</v>
      </c>
      <c r="P120" s="1">
        <v>4294</v>
      </c>
      <c r="Q120" s="1">
        <f t="shared" si="0"/>
        <v>75160</v>
      </c>
      <c r="R120" s="1">
        <v>1330</v>
      </c>
      <c r="S120" s="1">
        <v>1549</v>
      </c>
      <c r="T120" s="1">
        <v>115895</v>
      </c>
      <c r="U120" s="1">
        <v>641433</v>
      </c>
      <c r="V120" s="1">
        <v>2625368</v>
      </c>
    </row>
    <row r="121" spans="2:22" x14ac:dyDescent="0.2">
      <c r="B121" s="15">
        <v>39722</v>
      </c>
      <c r="C121" s="1">
        <v>2641</v>
      </c>
      <c r="D121" s="1">
        <v>1565</v>
      </c>
      <c r="E121" s="1">
        <v>389</v>
      </c>
      <c r="F121" s="1">
        <v>4630</v>
      </c>
      <c r="G121" s="1">
        <v>1855</v>
      </c>
      <c r="H121" s="1">
        <v>153</v>
      </c>
      <c r="I121" s="1">
        <v>228</v>
      </c>
      <c r="J121" s="1">
        <v>5057</v>
      </c>
      <c r="K121" s="1">
        <v>51278</v>
      </c>
      <c r="L121" s="1">
        <v>4705</v>
      </c>
      <c r="M121" s="1">
        <v>822</v>
      </c>
      <c r="N121" s="1">
        <v>2740</v>
      </c>
      <c r="O121" s="1">
        <v>68</v>
      </c>
      <c r="P121" s="1">
        <v>4873</v>
      </c>
      <c r="Q121" s="1">
        <f t="shared" si="0"/>
        <v>81004</v>
      </c>
      <c r="R121" s="1">
        <v>1397</v>
      </c>
      <c r="S121" s="1">
        <v>1684</v>
      </c>
      <c r="T121" s="1">
        <v>125570</v>
      </c>
      <c r="U121" s="1">
        <v>683777</v>
      </c>
      <c r="V121" s="1">
        <v>2818026</v>
      </c>
    </row>
    <row r="122" spans="2:22" x14ac:dyDescent="0.2">
      <c r="B122" s="15">
        <v>39753</v>
      </c>
      <c r="C122" s="1">
        <v>2796</v>
      </c>
      <c r="D122" s="1">
        <v>1689</v>
      </c>
      <c r="E122" s="1">
        <v>432</v>
      </c>
      <c r="F122" s="1">
        <v>5113</v>
      </c>
      <c r="G122" s="1">
        <v>1954</v>
      </c>
      <c r="H122" s="1">
        <v>197</v>
      </c>
      <c r="I122" s="1">
        <v>240</v>
      </c>
      <c r="J122" s="1">
        <v>5499</v>
      </c>
      <c r="K122" s="1">
        <v>53632</v>
      </c>
      <c r="L122" s="1">
        <v>5097</v>
      </c>
      <c r="M122" s="1">
        <v>861</v>
      </c>
      <c r="N122" s="1">
        <v>2851</v>
      </c>
      <c r="O122" s="1">
        <v>73</v>
      </c>
      <c r="P122" s="1">
        <v>5479</v>
      </c>
      <c r="Q122" s="1">
        <f t="shared" si="0"/>
        <v>85913</v>
      </c>
      <c r="R122" s="1">
        <v>1458</v>
      </c>
      <c r="S122" s="1">
        <v>1824</v>
      </c>
      <c r="T122" s="1">
        <v>133721</v>
      </c>
      <c r="U122" s="1">
        <v>707749</v>
      </c>
      <c r="V122" s="1">
        <v>2989269</v>
      </c>
    </row>
    <row r="123" spans="2:22" x14ac:dyDescent="0.2">
      <c r="B123" s="15">
        <v>39783</v>
      </c>
      <c r="C123" s="1">
        <v>2899</v>
      </c>
      <c r="D123" s="1">
        <v>1710</v>
      </c>
      <c r="E123" s="1">
        <v>455</v>
      </c>
      <c r="F123" s="1">
        <v>5331</v>
      </c>
      <c r="G123" s="1">
        <v>2057</v>
      </c>
      <c r="H123" s="1">
        <v>246</v>
      </c>
      <c r="I123" s="1">
        <v>279</v>
      </c>
      <c r="J123" s="1">
        <v>5698</v>
      </c>
      <c r="K123" s="1">
        <v>54698</v>
      </c>
      <c r="L123" s="1">
        <v>5413</v>
      </c>
      <c r="M123" s="1">
        <v>891</v>
      </c>
      <c r="N123" s="1">
        <v>2903</v>
      </c>
      <c r="O123" s="1">
        <v>78</v>
      </c>
      <c r="P123" s="1">
        <v>5862</v>
      </c>
      <c r="Q123" s="1">
        <f t="shared" si="0"/>
        <v>88520</v>
      </c>
      <c r="R123" s="1">
        <v>1570</v>
      </c>
      <c r="S123" s="1">
        <v>1970</v>
      </c>
      <c r="T123" s="1">
        <v>138571</v>
      </c>
      <c r="U123" s="1">
        <v>719378</v>
      </c>
      <c r="V123" s="1">
        <v>3128963</v>
      </c>
    </row>
    <row r="124" spans="2:22" x14ac:dyDescent="0.2">
      <c r="B124" s="15">
        <v>39814</v>
      </c>
      <c r="C124" s="1">
        <v>3088</v>
      </c>
      <c r="D124" s="1">
        <v>1725</v>
      </c>
      <c r="E124" s="1">
        <v>483</v>
      </c>
      <c r="F124" s="1">
        <v>5602</v>
      </c>
      <c r="G124" s="1">
        <v>2127</v>
      </c>
      <c r="H124" s="1">
        <v>255</v>
      </c>
      <c r="I124" s="1">
        <v>307</v>
      </c>
      <c r="J124" s="1">
        <v>6012</v>
      </c>
      <c r="K124" s="1">
        <v>57310</v>
      </c>
      <c r="L124" s="1">
        <v>5831</v>
      </c>
      <c r="M124" s="1">
        <v>978</v>
      </c>
      <c r="N124" s="1">
        <v>3048</v>
      </c>
      <c r="O124" s="1">
        <v>80</v>
      </c>
      <c r="P124" s="1">
        <v>6172</v>
      </c>
      <c r="Q124" s="1">
        <f t="shared" si="0"/>
        <v>93018</v>
      </c>
      <c r="R124" s="1">
        <v>1654</v>
      </c>
      <c r="S124" s="1">
        <v>2031</v>
      </c>
      <c r="T124" s="1">
        <v>146123</v>
      </c>
      <c r="U124" s="1">
        <v>744956</v>
      </c>
      <c r="V124" s="1">
        <v>3327801</v>
      </c>
    </row>
    <row r="125" spans="2:22" x14ac:dyDescent="0.2">
      <c r="B125" s="15">
        <v>39845</v>
      </c>
      <c r="C125" s="1">
        <v>3147</v>
      </c>
      <c r="D125" s="1">
        <v>1828</v>
      </c>
      <c r="E125" s="1">
        <v>442</v>
      </c>
      <c r="F125" s="1">
        <v>5649</v>
      </c>
      <c r="G125" s="1">
        <v>2156</v>
      </c>
      <c r="H125" s="1">
        <v>250</v>
      </c>
      <c r="I125" s="1">
        <v>311</v>
      </c>
      <c r="J125" s="1">
        <v>6235</v>
      </c>
      <c r="K125" s="1">
        <v>59296</v>
      </c>
      <c r="L125" s="1">
        <v>6153</v>
      </c>
      <c r="M125" s="1">
        <v>1007</v>
      </c>
      <c r="N125" s="1">
        <v>3213</v>
      </c>
      <c r="O125" s="1">
        <v>78</v>
      </c>
      <c r="P125" s="1">
        <v>6196</v>
      </c>
      <c r="Q125" s="1">
        <f t="shared" si="0"/>
        <v>95961</v>
      </c>
      <c r="R125" s="1">
        <v>1680</v>
      </c>
      <c r="S125" s="1">
        <v>2109</v>
      </c>
      <c r="T125" s="1">
        <v>150978</v>
      </c>
      <c r="U125" s="1">
        <v>774198</v>
      </c>
      <c r="V125" s="1">
        <v>3481859</v>
      </c>
    </row>
    <row r="126" spans="2:22" x14ac:dyDescent="0.2">
      <c r="B126" s="15">
        <v>39873</v>
      </c>
      <c r="C126" s="1">
        <v>3231</v>
      </c>
      <c r="D126" s="1">
        <v>1859</v>
      </c>
      <c r="E126" s="1">
        <v>449</v>
      </c>
      <c r="F126" s="1">
        <v>5718</v>
      </c>
      <c r="G126" s="1">
        <v>2264</v>
      </c>
      <c r="H126" s="1">
        <v>247</v>
      </c>
      <c r="I126" s="1">
        <v>299</v>
      </c>
      <c r="J126" s="1">
        <v>6419</v>
      </c>
      <c r="K126" s="1">
        <v>61104</v>
      </c>
      <c r="L126" s="1">
        <v>6375</v>
      </c>
      <c r="M126" s="1">
        <v>1012</v>
      </c>
      <c r="N126" s="1">
        <v>3264</v>
      </c>
      <c r="O126" s="1">
        <v>78</v>
      </c>
      <c r="P126" s="1">
        <v>6225</v>
      </c>
      <c r="Q126" s="1">
        <f t="shared" si="0"/>
        <v>98544</v>
      </c>
      <c r="R126" s="1">
        <v>1719</v>
      </c>
      <c r="S126" s="1">
        <v>2181</v>
      </c>
      <c r="T126" s="1">
        <v>154947</v>
      </c>
      <c r="U126" s="1">
        <v>794064</v>
      </c>
      <c r="V126" s="1">
        <v>3605402</v>
      </c>
    </row>
    <row r="127" spans="2:22" x14ac:dyDescent="0.2">
      <c r="B127" s="15">
        <v>39904</v>
      </c>
      <c r="C127" s="1">
        <v>3222</v>
      </c>
      <c r="D127" s="1">
        <v>1897</v>
      </c>
      <c r="E127" s="1">
        <v>459</v>
      </c>
      <c r="F127" s="1">
        <v>5618</v>
      </c>
      <c r="G127" s="1">
        <v>2339</v>
      </c>
      <c r="H127" s="1">
        <v>263</v>
      </c>
      <c r="I127" s="1">
        <v>281</v>
      </c>
      <c r="J127" s="1">
        <v>6307</v>
      </c>
      <c r="K127" s="1">
        <v>61737</v>
      </c>
      <c r="L127" s="1">
        <v>6280</v>
      </c>
      <c r="M127" s="1">
        <v>994</v>
      </c>
      <c r="N127" s="1">
        <v>3282</v>
      </c>
      <c r="O127" s="1">
        <v>74</v>
      </c>
      <c r="P127" s="1">
        <v>6105</v>
      </c>
      <c r="Q127" s="1">
        <f t="shared" si="0"/>
        <v>98858</v>
      </c>
      <c r="R127" s="1">
        <v>1773</v>
      </c>
      <c r="S127" s="1">
        <v>2201</v>
      </c>
      <c r="T127" s="1">
        <v>155330</v>
      </c>
      <c r="U127" s="1">
        <v>796467</v>
      </c>
      <c r="V127" s="1">
        <v>3644880</v>
      </c>
    </row>
    <row r="128" spans="2:22" x14ac:dyDescent="0.2">
      <c r="B128" s="15">
        <v>39934</v>
      </c>
      <c r="C128" s="1">
        <v>3221</v>
      </c>
      <c r="D128" s="1">
        <v>1888</v>
      </c>
      <c r="E128" s="1">
        <v>440</v>
      </c>
      <c r="F128" s="1">
        <v>5501</v>
      </c>
      <c r="G128" s="1">
        <v>2354</v>
      </c>
      <c r="H128" s="1">
        <v>277</v>
      </c>
      <c r="I128" s="1">
        <v>286</v>
      </c>
      <c r="J128" s="1">
        <v>6151</v>
      </c>
      <c r="K128" s="1">
        <v>61965</v>
      </c>
      <c r="L128" s="1">
        <v>6191</v>
      </c>
      <c r="M128" s="1">
        <v>989</v>
      </c>
      <c r="N128" s="1">
        <v>3245</v>
      </c>
      <c r="O128" s="1">
        <v>79</v>
      </c>
      <c r="P128" s="1">
        <v>5974</v>
      </c>
      <c r="Q128" s="1">
        <f t="shared" si="0"/>
        <v>98561</v>
      </c>
      <c r="R128" s="1">
        <v>1728</v>
      </c>
      <c r="S128" s="1">
        <v>2166</v>
      </c>
      <c r="T128" s="1">
        <v>154170</v>
      </c>
      <c r="U128" s="1">
        <v>789121</v>
      </c>
      <c r="V128" s="1">
        <v>3620139</v>
      </c>
    </row>
    <row r="129" spans="2:22" x14ac:dyDescent="0.2">
      <c r="B129" s="15">
        <v>39965</v>
      </c>
      <c r="C129" s="1">
        <v>3218</v>
      </c>
      <c r="D129" s="1">
        <v>1884</v>
      </c>
      <c r="E129" s="1">
        <v>433</v>
      </c>
      <c r="F129" s="1">
        <v>5333</v>
      </c>
      <c r="G129" s="1">
        <v>2344</v>
      </c>
      <c r="H129" s="1">
        <v>281</v>
      </c>
      <c r="I129" s="1">
        <v>287</v>
      </c>
      <c r="J129" s="1">
        <v>5940</v>
      </c>
      <c r="K129" s="1">
        <v>61646</v>
      </c>
      <c r="L129" s="1">
        <v>6011</v>
      </c>
      <c r="M129" s="1">
        <v>978</v>
      </c>
      <c r="N129" s="1">
        <v>3269</v>
      </c>
      <c r="O129" s="1">
        <v>82</v>
      </c>
      <c r="P129" s="1">
        <v>5738</v>
      </c>
      <c r="Q129" s="1">
        <f t="shared" si="0"/>
        <v>97444</v>
      </c>
      <c r="R129" s="1">
        <v>1694</v>
      </c>
      <c r="S129" s="1">
        <v>2108</v>
      </c>
      <c r="T129" s="1">
        <v>151610</v>
      </c>
      <c r="U129" s="1">
        <v>788112</v>
      </c>
      <c r="V129" s="1">
        <v>3564889</v>
      </c>
    </row>
    <row r="130" spans="2:22" x14ac:dyDescent="0.2">
      <c r="B130" s="15">
        <v>39995</v>
      </c>
      <c r="C130" s="1">
        <v>3258</v>
      </c>
      <c r="D130" s="1">
        <v>1963</v>
      </c>
      <c r="E130" s="1">
        <v>456</v>
      </c>
      <c r="F130" s="1">
        <v>5236</v>
      </c>
      <c r="G130" s="1">
        <v>2392</v>
      </c>
      <c r="H130" s="1">
        <v>275</v>
      </c>
      <c r="I130" s="1">
        <v>275</v>
      </c>
      <c r="J130" s="1">
        <v>5820</v>
      </c>
      <c r="K130" s="1">
        <v>61475</v>
      </c>
      <c r="L130" s="1">
        <v>5938</v>
      </c>
      <c r="M130" s="1">
        <v>988</v>
      </c>
      <c r="N130" s="1">
        <v>3239</v>
      </c>
      <c r="O130" s="1">
        <v>79</v>
      </c>
      <c r="P130" s="1">
        <v>5691</v>
      </c>
      <c r="Q130" s="1">
        <f t="shared" si="0"/>
        <v>97085</v>
      </c>
      <c r="R130" s="1">
        <v>1740</v>
      </c>
      <c r="S130" s="1">
        <v>2136</v>
      </c>
      <c r="T130" s="1">
        <v>150222</v>
      </c>
      <c r="U130" s="1">
        <v>785686</v>
      </c>
      <c r="V130" s="1">
        <v>3544095</v>
      </c>
    </row>
    <row r="131" spans="2:22" x14ac:dyDescent="0.2">
      <c r="B131" s="15">
        <v>40026</v>
      </c>
      <c r="C131" s="1">
        <v>3341</v>
      </c>
      <c r="D131" s="1">
        <v>2131</v>
      </c>
      <c r="E131" s="1">
        <v>488</v>
      </c>
      <c r="F131" s="1">
        <v>5244</v>
      </c>
      <c r="G131" s="1">
        <v>2450</v>
      </c>
      <c r="H131" s="1">
        <v>288</v>
      </c>
      <c r="I131" s="1">
        <v>264</v>
      </c>
      <c r="J131" s="1">
        <v>5872</v>
      </c>
      <c r="K131" s="1">
        <v>62532</v>
      </c>
      <c r="L131" s="1">
        <v>5988</v>
      </c>
      <c r="M131" s="1">
        <v>1041</v>
      </c>
      <c r="N131" s="1">
        <v>3342</v>
      </c>
      <c r="O131" s="1">
        <v>82</v>
      </c>
      <c r="P131" s="1">
        <v>5797</v>
      </c>
      <c r="Q131" s="1">
        <f t="shared" si="0"/>
        <v>98860</v>
      </c>
      <c r="R131" s="1">
        <v>1803</v>
      </c>
      <c r="S131" s="1">
        <v>2220</v>
      </c>
      <c r="T131" s="1">
        <v>153354</v>
      </c>
      <c r="U131" s="1">
        <v>803137</v>
      </c>
      <c r="V131" s="1">
        <v>3629080</v>
      </c>
    </row>
    <row r="132" spans="2:22" x14ac:dyDescent="0.2">
      <c r="B132" s="15">
        <v>40057</v>
      </c>
      <c r="C132" s="1">
        <v>3329</v>
      </c>
      <c r="D132" s="1">
        <v>2155</v>
      </c>
      <c r="E132" s="1">
        <v>474</v>
      </c>
      <c r="F132" s="1">
        <v>5571</v>
      </c>
      <c r="G132" s="1">
        <v>2437</v>
      </c>
      <c r="H132" s="1">
        <v>275</v>
      </c>
      <c r="I132" s="1">
        <v>281</v>
      </c>
      <c r="J132" s="1">
        <v>6145</v>
      </c>
      <c r="K132" s="1">
        <v>63926</v>
      </c>
      <c r="L132" s="1">
        <v>6313</v>
      </c>
      <c r="M132" s="1">
        <v>1050</v>
      </c>
      <c r="N132" s="1">
        <v>3421</v>
      </c>
      <c r="O132" s="1">
        <v>87</v>
      </c>
      <c r="P132" s="1">
        <v>6049</v>
      </c>
      <c r="Q132" s="1">
        <f t="shared" si="0"/>
        <v>101513</v>
      </c>
      <c r="R132" s="1">
        <v>1834</v>
      </c>
      <c r="S132" s="1">
        <v>2253</v>
      </c>
      <c r="T132" s="1">
        <v>158168</v>
      </c>
      <c r="U132" s="1">
        <v>823530</v>
      </c>
      <c r="V132" s="1">
        <v>3709447</v>
      </c>
    </row>
    <row r="133" spans="2:22" x14ac:dyDescent="0.2">
      <c r="B133" s="15">
        <v>40087</v>
      </c>
      <c r="C133" s="1">
        <v>3444</v>
      </c>
      <c r="D133" s="1">
        <v>2241</v>
      </c>
      <c r="E133" s="1">
        <v>482</v>
      </c>
      <c r="F133" s="1">
        <v>6044</v>
      </c>
      <c r="G133" s="1">
        <v>2487</v>
      </c>
      <c r="H133" s="1">
        <v>282</v>
      </c>
      <c r="I133" s="1">
        <v>307</v>
      </c>
      <c r="J133" s="1">
        <v>6534</v>
      </c>
      <c r="K133" s="1">
        <v>66128</v>
      </c>
      <c r="L133" s="1">
        <v>6727</v>
      </c>
      <c r="M133" s="1">
        <v>1067</v>
      </c>
      <c r="N133" s="1">
        <v>3551</v>
      </c>
      <c r="O133" s="1">
        <v>90</v>
      </c>
      <c r="P133" s="1">
        <v>6605</v>
      </c>
      <c r="Q133" s="1">
        <f t="shared" si="0"/>
        <v>105989</v>
      </c>
      <c r="R133" s="1">
        <v>1832</v>
      </c>
      <c r="S133" s="1">
        <v>2311</v>
      </c>
      <c r="T133" s="1">
        <v>165066</v>
      </c>
      <c r="U133" s="1">
        <v>844400</v>
      </c>
      <c r="V133" s="1">
        <v>3808353</v>
      </c>
    </row>
    <row r="134" spans="2:22" x14ac:dyDescent="0.2">
      <c r="B134" s="15">
        <v>40118</v>
      </c>
      <c r="C134" s="1">
        <v>3388</v>
      </c>
      <c r="D134" s="1">
        <v>2288</v>
      </c>
      <c r="E134" s="1">
        <v>494</v>
      </c>
      <c r="F134" s="1">
        <v>6377</v>
      </c>
      <c r="G134" s="1">
        <v>2522</v>
      </c>
      <c r="H134" s="1">
        <v>299</v>
      </c>
      <c r="I134" s="1">
        <v>318</v>
      </c>
      <c r="J134" s="1">
        <v>6776</v>
      </c>
      <c r="K134" s="1">
        <v>66963</v>
      </c>
      <c r="L134" s="1">
        <v>7080</v>
      </c>
      <c r="M134" s="1">
        <v>1045</v>
      </c>
      <c r="N134" s="1">
        <v>3598</v>
      </c>
      <c r="O134" s="1">
        <v>81</v>
      </c>
      <c r="P134" s="1">
        <v>6998</v>
      </c>
      <c r="Q134" s="1">
        <f t="shared" si="0"/>
        <v>108227</v>
      </c>
      <c r="R134" s="1">
        <v>1811</v>
      </c>
      <c r="S134" s="1">
        <v>2345</v>
      </c>
      <c r="T134" s="1">
        <v>169206</v>
      </c>
      <c r="U134" s="1">
        <v>848607</v>
      </c>
      <c r="V134" s="1">
        <v>3868946</v>
      </c>
    </row>
    <row r="135" spans="2:22" x14ac:dyDescent="0.2">
      <c r="B135" s="15">
        <v>40148</v>
      </c>
      <c r="C135" s="1">
        <v>3472</v>
      </c>
      <c r="D135" s="1">
        <v>2348</v>
      </c>
      <c r="E135" s="1">
        <v>506</v>
      </c>
      <c r="F135" s="1">
        <v>6478</v>
      </c>
      <c r="G135" s="1">
        <v>2603</v>
      </c>
      <c r="H135" s="1">
        <v>300</v>
      </c>
      <c r="I135" s="1">
        <v>311</v>
      </c>
      <c r="J135" s="1">
        <v>6845</v>
      </c>
      <c r="K135" s="1">
        <v>67015</v>
      </c>
      <c r="L135" s="1">
        <v>7314</v>
      </c>
      <c r="M135" s="1">
        <v>1058</v>
      </c>
      <c r="N135" s="1">
        <v>3605</v>
      </c>
      <c r="O135" s="1">
        <v>89</v>
      </c>
      <c r="P135" s="1">
        <v>7190</v>
      </c>
      <c r="Q135" s="1">
        <f t="shared" si="0"/>
        <v>109134</v>
      </c>
      <c r="R135" s="1">
        <v>1829</v>
      </c>
      <c r="S135" s="1">
        <v>2426</v>
      </c>
      <c r="T135" s="1">
        <v>170602</v>
      </c>
      <c r="U135" s="1">
        <v>851493</v>
      </c>
      <c r="V135" s="1">
        <v>3923603</v>
      </c>
    </row>
    <row r="136" spans="2:22" x14ac:dyDescent="0.2">
      <c r="B136" s="15">
        <v>40179</v>
      </c>
      <c r="C136" s="1">
        <v>3561</v>
      </c>
      <c r="D136" s="1">
        <v>2413</v>
      </c>
      <c r="E136" s="1">
        <v>510</v>
      </c>
      <c r="F136" s="1">
        <v>6684</v>
      </c>
      <c r="G136" s="1">
        <v>2695</v>
      </c>
      <c r="H136" s="1">
        <v>295</v>
      </c>
      <c r="I136" s="1">
        <v>327</v>
      </c>
      <c r="J136" s="1">
        <v>7248</v>
      </c>
      <c r="K136" s="1">
        <v>69394</v>
      </c>
      <c r="L136" s="1">
        <v>7540</v>
      </c>
      <c r="M136" s="1">
        <v>1085</v>
      </c>
      <c r="N136" s="1">
        <v>3776</v>
      </c>
      <c r="O136" s="1">
        <v>87</v>
      </c>
      <c r="P136" s="1">
        <v>7430</v>
      </c>
      <c r="Q136" s="1">
        <f t="shared" si="0"/>
        <v>113045</v>
      </c>
      <c r="R136" s="1">
        <v>1912</v>
      </c>
      <c r="S136" s="1">
        <v>2436</v>
      </c>
      <c r="T136" s="1">
        <v>176239</v>
      </c>
      <c r="U136" s="1">
        <v>868085</v>
      </c>
      <c r="V136" s="1">
        <v>4048493</v>
      </c>
    </row>
    <row r="137" spans="2:22" x14ac:dyDescent="0.2">
      <c r="B137" s="15">
        <v>40210</v>
      </c>
      <c r="C137" s="1">
        <v>3566</v>
      </c>
      <c r="D137" s="1">
        <v>2438</v>
      </c>
      <c r="E137" s="1">
        <v>562</v>
      </c>
      <c r="F137" s="1">
        <v>6659</v>
      </c>
      <c r="G137" s="1">
        <v>2733</v>
      </c>
      <c r="H137" s="1">
        <v>312</v>
      </c>
      <c r="I137" s="1">
        <v>308</v>
      </c>
      <c r="J137" s="1">
        <v>7328</v>
      </c>
      <c r="K137" s="1">
        <v>69486</v>
      </c>
      <c r="L137" s="1">
        <v>7454</v>
      </c>
      <c r="M137" s="1">
        <v>1092</v>
      </c>
      <c r="N137" s="1">
        <v>3793</v>
      </c>
      <c r="O137" s="1">
        <v>101</v>
      </c>
      <c r="P137" s="1">
        <v>7409</v>
      </c>
      <c r="Q137" s="1">
        <f t="shared" si="0"/>
        <v>113241</v>
      </c>
      <c r="R137" s="1">
        <v>1908</v>
      </c>
      <c r="S137" s="1">
        <v>2475</v>
      </c>
      <c r="T137" s="1">
        <v>177364</v>
      </c>
      <c r="U137" s="1">
        <v>882867</v>
      </c>
      <c r="V137" s="1">
        <v>4130625</v>
      </c>
    </row>
    <row r="138" spans="2:22" x14ac:dyDescent="0.2">
      <c r="B138" s="15">
        <v>40238</v>
      </c>
      <c r="C138" s="1">
        <v>3638</v>
      </c>
      <c r="D138" s="1">
        <v>2440</v>
      </c>
      <c r="E138" s="1">
        <v>550</v>
      </c>
      <c r="F138" s="1">
        <v>6405</v>
      </c>
      <c r="G138" s="1">
        <v>2654</v>
      </c>
      <c r="H138" s="1">
        <v>309</v>
      </c>
      <c r="I138" s="1">
        <v>303</v>
      </c>
      <c r="J138" s="1">
        <v>7257</v>
      </c>
      <c r="K138" s="1">
        <v>68884</v>
      </c>
      <c r="L138" s="1">
        <v>7326</v>
      </c>
      <c r="M138" s="1">
        <v>1096</v>
      </c>
      <c r="N138" s="1">
        <v>3792</v>
      </c>
      <c r="O138" s="1">
        <v>101</v>
      </c>
      <c r="P138" s="1">
        <v>7214</v>
      </c>
      <c r="Q138" s="1">
        <f t="shared" si="0"/>
        <v>111969</v>
      </c>
      <c r="R138" s="1">
        <v>1937</v>
      </c>
      <c r="S138" s="1">
        <v>2476</v>
      </c>
      <c r="T138" s="1">
        <v>175539</v>
      </c>
      <c r="U138" s="1">
        <v>883393</v>
      </c>
      <c r="V138" s="1">
        <v>4166613</v>
      </c>
    </row>
    <row r="139" spans="2:22" x14ac:dyDescent="0.2">
      <c r="B139" s="15">
        <v>40269</v>
      </c>
      <c r="C139" s="1">
        <v>3666</v>
      </c>
      <c r="D139" s="1">
        <v>2404</v>
      </c>
      <c r="E139" s="1">
        <v>529</v>
      </c>
      <c r="F139" s="1">
        <v>6290</v>
      </c>
      <c r="G139" s="1">
        <v>2601</v>
      </c>
      <c r="H139" s="1">
        <v>315</v>
      </c>
      <c r="I139" s="1">
        <v>350</v>
      </c>
      <c r="J139" s="1">
        <v>7204</v>
      </c>
      <c r="K139" s="1">
        <v>69357</v>
      </c>
      <c r="L139" s="1">
        <v>7217</v>
      </c>
      <c r="M139" s="1">
        <v>1085</v>
      </c>
      <c r="N139" s="1">
        <v>3794</v>
      </c>
      <c r="O139" s="1">
        <v>100</v>
      </c>
      <c r="P139" s="1">
        <v>7030</v>
      </c>
      <c r="Q139" s="1">
        <f t="shared" si="0"/>
        <v>111942</v>
      </c>
      <c r="R139" s="1">
        <v>1918</v>
      </c>
      <c r="S139" s="1">
        <v>2395</v>
      </c>
      <c r="T139" s="1">
        <v>175020</v>
      </c>
      <c r="U139" s="1">
        <v>879307</v>
      </c>
      <c r="V139" s="1">
        <v>4142425</v>
      </c>
    </row>
    <row r="140" spans="2:22" x14ac:dyDescent="0.2">
      <c r="B140" s="15">
        <v>40299</v>
      </c>
      <c r="C140" s="1">
        <v>3634</v>
      </c>
      <c r="D140" s="1">
        <v>2441</v>
      </c>
      <c r="E140" s="1">
        <v>500</v>
      </c>
      <c r="F140" s="1">
        <v>6056</v>
      </c>
      <c r="G140" s="1">
        <v>2573</v>
      </c>
      <c r="H140" s="1">
        <v>320</v>
      </c>
      <c r="I140" s="1">
        <v>354</v>
      </c>
      <c r="J140" s="1">
        <v>7099</v>
      </c>
      <c r="K140" s="1">
        <v>68957</v>
      </c>
      <c r="L140" s="1">
        <v>7183</v>
      </c>
      <c r="M140" s="1">
        <v>1055</v>
      </c>
      <c r="N140" s="1">
        <v>3761</v>
      </c>
      <c r="O140" s="1">
        <v>99</v>
      </c>
      <c r="P140" s="1">
        <v>6888</v>
      </c>
      <c r="Q140" s="1">
        <f t="shared" si="0"/>
        <v>110920</v>
      </c>
      <c r="R140" s="1">
        <v>1834</v>
      </c>
      <c r="S140" s="1">
        <v>2356</v>
      </c>
      <c r="T140" s="1">
        <v>172557</v>
      </c>
      <c r="U140" s="1">
        <v>868458</v>
      </c>
      <c r="V140" s="1">
        <v>4066202</v>
      </c>
    </row>
    <row r="141" spans="2:22" x14ac:dyDescent="0.2">
      <c r="B141" s="15">
        <v>40330</v>
      </c>
      <c r="C141" s="1">
        <v>3558</v>
      </c>
      <c r="D141" s="1">
        <v>2435</v>
      </c>
      <c r="E141" s="1">
        <v>493</v>
      </c>
      <c r="F141" s="1">
        <v>5934</v>
      </c>
      <c r="G141" s="1">
        <v>2540</v>
      </c>
      <c r="H141" s="1">
        <v>321</v>
      </c>
      <c r="I141" s="1">
        <v>353</v>
      </c>
      <c r="J141" s="1">
        <v>6975</v>
      </c>
      <c r="K141" s="1">
        <v>68100</v>
      </c>
      <c r="L141" s="1">
        <v>7051</v>
      </c>
      <c r="M141" s="1">
        <v>1060</v>
      </c>
      <c r="N141" s="1">
        <v>3734</v>
      </c>
      <c r="O141" s="1">
        <v>99</v>
      </c>
      <c r="P141" s="1">
        <v>6670</v>
      </c>
      <c r="Q141" s="1">
        <f t="shared" ref="Q141:Q209" si="1">SUM(C141:P141)</f>
        <v>109323</v>
      </c>
      <c r="R141" s="1">
        <v>1824</v>
      </c>
      <c r="S141" s="1">
        <v>2350</v>
      </c>
      <c r="T141" s="1">
        <v>169153</v>
      </c>
      <c r="U141" s="1">
        <v>866935</v>
      </c>
      <c r="V141" s="1">
        <v>3982368</v>
      </c>
    </row>
    <row r="142" spans="2:22" x14ac:dyDescent="0.2">
      <c r="B142" s="15">
        <v>40360</v>
      </c>
      <c r="C142" s="1">
        <v>3623</v>
      </c>
      <c r="D142" s="1">
        <v>2477</v>
      </c>
      <c r="E142" s="1">
        <v>501</v>
      </c>
      <c r="F142" s="1">
        <v>5773</v>
      </c>
      <c r="G142" s="1">
        <v>2585</v>
      </c>
      <c r="H142" s="1">
        <v>334</v>
      </c>
      <c r="I142" s="1">
        <v>347</v>
      </c>
      <c r="J142" s="1">
        <v>6834</v>
      </c>
      <c r="K142" s="1">
        <v>67404</v>
      </c>
      <c r="L142" s="1">
        <v>6966</v>
      </c>
      <c r="M142" s="1">
        <v>1112</v>
      </c>
      <c r="N142" s="1">
        <v>3603</v>
      </c>
      <c r="O142" s="1">
        <v>102</v>
      </c>
      <c r="P142" s="1">
        <v>6546</v>
      </c>
      <c r="Q142" s="1">
        <f t="shared" si="1"/>
        <v>108207</v>
      </c>
      <c r="R142" s="1">
        <v>1882</v>
      </c>
      <c r="S142" s="1">
        <v>2465</v>
      </c>
      <c r="T142" s="1">
        <v>166763</v>
      </c>
      <c r="U142" s="1">
        <v>863685</v>
      </c>
      <c r="V142" s="1">
        <v>3908578</v>
      </c>
    </row>
    <row r="143" spans="2:22" x14ac:dyDescent="0.2">
      <c r="B143" s="15">
        <v>40391</v>
      </c>
      <c r="C143" s="1">
        <v>3718</v>
      </c>
      <c r="D143" s="1">
        <v>2506</v>
      </c>
      <c r="E143" s="1">
        <v>512</v>
      </c>
      <c r="F143" s="1">
        <v>5832</v>
      </c>
      <c r="G143" s="1">
        <v>2664</v>
      </c>
      <c r="H143" s="1">
        <v>322</v>
      </c>
      <c r="I143" s="1">
        <v>353</v>
      </c>
      <c r="J143" s="1">
        <v>6789</v>
      </c>
      <c r="K143" s="1">
        <v>67748</v>
      </c>
      <c r="L143" s="1">
        <v>7018</v>
      </c>
      <c r="M143" s="1">
        <v>1135</v>
      </c>
      <c r="N143" s="1">
        <v>3698</v>
      </c>
      <c r="O143" s="1">
        <v>101</v>
      </c>
      <c r="P143" s="1">
        <v>6553</v>
      </c>
      <c r="Q143" s="1">
        <f t="shared" si="1"/>
        <v>108949</v>
      </c>
      <c r="R143" s="1">
        <v>1935</v>
      </c>
      <c r="S143" s="1">
        <v>2578</v>
      </c>
      <c r="T143" s="1">
        <v>168306</v>
      </c>
      <c r="U143" s="1">
        <v>877010</v>
      </c>
      <c r="V143" s="1">
        <v>3969661</v>
      </c>
    </row>
    <row r="144" spans="2:22" x14ac:dyDescent="0.2">
      <c r="B144" s="15">
        <v>40422</v>
      </c>
      <c r="C144" s="1">
        <v>3766</v>
      </c>
      <c r="D144" s="1">
        <v>2535</v>
      </c>
      <c r="E144" s="1">
        <v>503</v>
      </c>
      <c r="F144" s="1">
        <v>6203</v>
      </c>
      <c r="G144" s="1">
        <v>2673</v>
      </c>
      <c r="H144" s="1">
        <v>315</v>
      </c>
      <c r="I144" s="1">
        <v>348</v>
      </c>
      <c r="J144" s="1">
        <v>7108</v>
      </c>
      <c r="K144" s="1">
        <v>69264</v>
      </c>
      <c r="L144" s="1">
        <v>7279</v>
      </c>
      <c r="M144" s="1">
        <v>1182</v>
      </c>
      <c r="N144" s="1">
        <v>3813</v>
      </c>
      <c r="O144" s="1">
        <v>107</v>
      </c>
      <c r="P144" s="1">
        <v>6902</v>
      </c>
      <c r="Q144" s="1">
        <f t="shared" si="1"/>
        <v>111998</v>
      </c>
      <c r="R144" s="1">
        <v>1965</v>
      </c>
      <c r="S144" s="1">
        <v>2647</v>
      </c>
      <c r="T144" s="1">
        <v>173891</v>
      </c>
      <c r="U144" s="1">
        <v>897645</v>
      </c>
      <c r="V144" s="1">
        <v>4017763</v>
      </c>
    </row>
    <row r="145" spans="2:22" x14ac:dyDescent="0.2">
      <c r="B145" s="15">
        <v>40452</v>
      </c>
      <c r="C145" s="1">
        <v>3870</v>
      </c>
      <c r="D145" s="1">
        <v>2546</v>
      </c>
      <c r="E145" s="1">
        <v>487</v>
      </c>
      <c r="F145" s="1">
        <v>6556</v>
      </c>
      <c r="G145" s="1">
        <v>2683</v>
      </c>
      <c r="H145" s="1">
        <v>315</v>
      </c>
      <c r="I145" s="1">
        <v>342</v>
      </c>
      <c r="J145" s="1">
        <v>7449</v>
      </c>
      <c r="K145" s="1">
        <v>71059</v>
      </c>
      <c r="L145" s="1">
        <v>7677</v>
      </c>
      <c r="M145" s="1">
        <v>1183</v>
      </c>
      <c r="N145" s="1">
        <v>3917</v>
      </c>
      <c r="O145" s="1">
        <v>111</v>
      </c>
      <c r="P145" s="1">
        <v>7350</v>
      </c>
      <c r="Q145" s="1">
        <f t="shared" si="1"/>
        <v>115545</v>
      </c>
      <c r="R145" s="1">
        <v>1960</v>
      </c>
      <c r="S145" s="1">
        <v>2676</v>
      </c>
      <c r="T145" s="1">
        <v>179272</v>
      </c>
      <c r="U145" s="1">
        <v>912817</v>
      </c>
      <c r="V145" s="1">
        <v>4085976</v>
      </c>
    </row>
    <row r="146" spans="2:22" x14ac:dyDescent="0.2">
      <c r="B146" s="15">
        <v>40483</v>
      </c>
      <c r="C146" s="1">
        <v>4000</v>
      </c>
      <c r="D146" s="1">
        <v>2560</v>
      </c>
      <c r="E146" s="1">
        <v>505</v>
      </c>
      <c r="F146" s="1">
        <v>6971</v>
      </c>
      <c r="G146" s="1">
        <v>2746</v>
      </c>
      <c r="H146" s="1">
        <v>331</v>
      </c>
      <c r="I146" s="1">
        <v>350</v>
      </c>
      <c r="J146" s="1">
        <v>7903</v>
      </c>
      <c r="K146" s="1">
        <v>71908</v>
      </c>
      <c r="L146" s="1">
        <v>8072</v>
      </c>
      <c r="M146" s="1">
        <v>1172</v>
      </c>
      <c r="N146" s="1">
        <v>3980</v>
      </c>
      <c r="O146" s="1">
        <v>94</v>
      </c>
      <c r="P146" s="1">
        <v>7771</v>
      </c>
      <c r="Q146" s="1">
        <f t="shared" si="1"/>
        <v>118363</v>
      </c>
      <c r="R146" s="1">
        <v>1945</v>
      </c>
      <c r="S146" s="1">
        <v>2730</v>
      </c>
      <c r="T146" s="1">
        <v>183879</v>
      </c>
      <c r="U146" s="1">
        <v>921334</v>
      </c>
      <c r="V146" s="1">
        <v>4110294</v>
      </c>
    </row>
    <row r="147" spans="2:22" x14ac:dyDescent="0.2">
      <c r="B147" s="15">
        <v>40513</v>
      </c>
      <c r="C147" s="1">
        <v>4069</v>
      </c>
      <c r="D147" s="1">
        <v>2638</v>
      </c>
      <c r="E147" s="1">
        <v>543</v>
      </c>
      <c r="F147" s="1">
        <v>7058</v>
      </c>
      <c r="G147" s="1">
        <v>2810</v>
      </c>
      <c r="H147" s="1">
        <v>339</v>
      </c>
      <c r="I147" s="1">
        <v>359</v>
      </c>
      <c r="J147" s="1">
        <v>7941</v>
      </c>
      <c r="K147" s="1">
        <v>70966</v>
      </c>
      <c r="L147" s="1">
        <v>8185</v>
      </c>
      <c r="M147" s="1">
        <v>1196</v>
      </c>
      <c r="N147" s="1">
        <v>3945</v>
      </c>
      <c r="O147" s="1">
        <v>101</v>
      </c>
      <c r="P147" s="1">
        <v>7800</v>
      </c>
      <c r="Q147" s="1">
        <f t="shared" si="1"/>
        <v>117950</v>
      </c>
      <c r="R147" s="1">
        <v>1932</v>
      </c>
      <c r="S147" s="1">
        <v>2689</v>
      </c>
      <c r="T147" s="1">
        <v>183713</v>
      </c>
      <c r="U147" s="1">
        <v>903999</v>
      </c>
      <c r="V147" s="1">
        <v>4100073</v>
      </c>
    </row>
    <row r="148" spans="2:22" x14ac:dyDescent="0.2">
      <c r="B148" s="15">
        <v>40544</v>
      </c>
      <c r="C148" s="1">
        <v>4179</v>
      </c>
      <c r="D148" s="1">
        <v>2737</v>
      </c>
      <c r="E148" s="1">
        <v>540</v>
      </c>
      <c r="F148" s="1">
        <v>7193</v>
      </c>
      <c r="G148" s="1">
        <v>2906</v>
      </c>
      <c r="H148" s="1">
        <v>351</v>
      </c>
      <c r="I148" s="1">
        <v>371</v>
      </c>
      <c r="J148" s="1">
        <v>8195</v>
      </c>
      <c r="K148" s="1">
        <v>73157</v>
      </c>
      <c r="L148" s="1">
        <v>8460</v>
      </c>
      <c r="M148" s="1">
        <v>1218</v>
      </c>
      <c r="N148" s="1">
        <v>4104</v>
      </c>
      <c r="O148" s="1">
        <v>94</v>
      </c>
      <c r="P148" s="1">
        <v>7947</v>
      </c>
      <c r="Q148" s="1">
        <f t="shared" si="1"/>
        <v>121452</v>
      </c>
      <c r="R148" s="1">
        <v>1952</v>
      </c>
      <c r="S148" s="1">
        <v>2707</v>
      </c>
      <c r="T148" s="1">
        <v>189501</v>
      </c>
      <c r="U148" s="1">
        <v>930621</v>
      </c>
      <c r="V148" s="1">
        <v>4231003</v>
      </c>
    </row>
    <row r="149" spans="2:22" x14ac:dyDescent="0.2">
      <c r="B149" s="15">
        <v>40575</v>
      </c>
      <c r="C149" s="1">
        <v>4173</v>
      </c>
      <c r="D149" s="1">
        <v>2746</v>
      </c>
      <c r="E149" s="1">
        <v>533</v>
      </c>
      <c r="F149" s="1">
        <v>7135</v>
      </c>
      <c r="G149" s="1">
        <v>2896</v>
      </c>
      <c r="H149" s="1">
        <v>325</v>
      </c>
      <c r="I149" s="1">
        <v>374</v>
      </c>
      <c r="J149" s="1">
        <v>8196</v>
      </c>
      <c r="K149" s="1">
        <v>73880</v>
      </c>
      <c r="L149" s="1">
        <v>8437</v>
      </c>
      <c r="M149" s="1">
        <v>1266</v>
      </c>
      <c r="N149" s="1">
        <v>4175</v>
      </c>
      <c r="O149" s="1">
        <v>89</v>
      </c>
      <c r="P149" s="1">
        <v>7804</v>
      </c>
      <c r="Q149" s="1">
        <f t="shared" si="1"/>
        <v>122029</v>
      </c>
      <c r="R149" s="1">
        <v>2001</v>
      </c>
      <c r="S149" s="1">
        <v>2729</v>
      </c>
      <c r="T149" s="1">
        <v>190636</v>
      </c>
      <c r="U149" s="1">
        <v>944707</v>
      </c>
      <c r="V149" s="1">
        <v>4299263</v>
      </c>
    </row>
    <row r="150" spans="2:22" x14ac:dyDescent="0.2">
      <c r="B150" s="15">
        <v>40603</v>
      </c>
      <c r="C150" s="1">
        <v>4209</v>
      </c>
      <c r="D150" s="1">
        <v>2807</v>
      </c>
      <c r="E150" s="1">
        <v>520</v>
      </c>
      <c r="F150" s="1">
        <v>7149</v>
      </c>
      <c r="G150" s="1">
        <v>2923</v>
      </c>
      <c r="H150" s="1">
        <v>343</v>
      </c>
      <c r="I150" s="1">
        <v>382</v>
      </c>
      <c r="J150" s="1">
        <v>8260</v>
      </c>
      <c r="K150" s="1">
        <v>74209</v>
      </c>
      <c r="L150" s="1">
        <v>8407</v>
      </c>
      <c r="M150" s="1">
        <v>1303</v>
      </c>
      <c r="N150" s="1">
        <v>4240</v>
      </c>
      <c r="O150" s="1">
        <v>86</v>
      </c>
      <c r="P150" s="1">
        <v>7624</v>
      </c>
      <c r="Q150" s="1">
        <f t="shared" si="1"/>
        <v>122462</v>
      </c>
      <c r="R150" s="1">
        <v>1977</v>
      </c>
      <c r="S150" s="1">
        <v>2715</v>
      </c>
      <c r="T150" s="1">
        <v>191257</v>
      </c>
      <c r="U150" s="1">
        <v>951625</v>
      </c>
      <c r="V150" s="1">
        <v>4333669</v>
      </c>
    </row>
    <row r="151" spans="2:22" x14ac:dyDescent="0.2">
      <c r="B151" s="15">
        <v>40634</v>
      </c>
      <c r="C151" s="1">
        <v>4073</v>
      </c>
      <c r="D151" s="1">
        <v>2717</v>
      </c>
      <c r="E151" s="1">
        <v>519</v>
      </c>
      <c r="F151" s="1">
        <v>6759</v>
      </c>
      <c r="G151" s="1">
        <v>2864</v>
      </c>
      <c r="H151" s="1">
        <v>330</v>
      </c>
      <c r="I151" s="1">
        <v>370</v>
      </c>
      <c r="J151" s="1">
        <v>7955</v>
      </c>
      <c r="K151" s="1">
        <v>72745</v>
      </c>
      <c r="L151" s="1">
        <v>7989</v>
      </c>
      <c r="M151" s="1">
        <v>1285</v>
      </c>
      <c r="N151" s="1">
        <v>4180</v>
      </c>
      <c r="O151" s="1">
        <v>91</v>
      </c>
      <c r="P151" s="1">
        <v>7234</v>
      </c>
      <c r="Q151" s="1">
        <f t="shared" si="1"/>
        <v>119111</v>
      </c>
      <c r="R151" s="1">
        <v>1904</v>
      </c>
      <c r="S151" s="1">
        <v>2688</v>
      </c>
      <c r="T151" s="1">
        <v>185233</v>
      </c>
      <c r="U151" s="1">
        <v>932107</v>
      </c>
      <c r="V151" s="1">
        <v>4269360</v>
      </c>
    </row>
    <row r="152" spans="2:22" x14ac:dyDescent="0.2">
      <c r="B152" s="15">
        <v>40664</v>
      </c>
      <c r="C152" s="1">
        <v>3916</v>
      </c>
      <c r="D152" s="1">
        <v>2656</v>
      </c>
      <c r="E152" s="1">
        <v>502</v>
      </c>
      <c r="F152" s="1">
        <v>6546</v>
      </c>
      <c r="G152" s="1">
        <v>2821</v>
      </c>
      <c r="H152" s="1">
        <v>343</v>
      </c>
      <c r="I152" s="1">
        <v>360</v>
      </c>
      <c r="J152" s="1">
        <v>7722</v>
      </c>
      <c r="K152" s="1">
        <v>71138</v>
      </c>
      <c r="L152" s="1">
        <v>7711</v>
      </c>
      <c r="M152" s="1">
        <v>1285</v>
      </c>
      <c r="N152" s="1">
        <v>4074</v>
      </c>
      <c r="O152" s="1">
        <v>89</v>
      </c>
      <c r="P152" s="1">
        <v>7020</v>
      </c>
      <c r="Q152" s="1">
        <f t="shared" si="1"/>
        <v>116183</v>
      </c>
      <c r="R152" s="1">
        <v>1901</v>
      </c>
      <c r="S152" s="1">
        <v>2628</v>
      </c>
      <c r="T152" s="1">
        <v>179626</v>
      </c>
      <c r="U152" s="1">
        <v>911848</v>
      </c>
      <c r="V152" s="1">
        <v>4189659</v>
      </c>
    </row>
    <row r="153" spans="2:22" x14ac:dyDescent="0.2">
      <c r="B153" s="15">
        <v>40695</v>
      </c>
      <c r="C153" s="1">
        <v>3860</v>
      </c>
      <c r="D153" s="1">
        <v>2610</v>
      </c>
      <c r="E153" s="1">
        <v>520</v>
      </c>
      <c r="F153" s="1">
        <v>6260</v>
      </c>
      <c r="G153" s="1">
        <v>2786</v>
      </c>
      <c r="H153" s="1">
        <v>332</v>
      </c>
      <c r="I153" s="1">
        <v>367</v>
      </c>
      <c r="J153" s="1">
        <v>7446</v>
      </c>
      <c r="K153" s="1">
        <v>70291</v>
      </c>
      <c r="L153" s="1">
        <v>7521</v>
      </c>
      <c r="M153" s="1">
        <v>1275</v>
      </c>
      <c r="N153" s="1">
        <v>4072</v>
      </c>
      <c r="O153" s="1">
        <v>102</v>
      </c>
      <c r="P153" s="1">
        <v>6761</v>
      </c>
      <c r="Q153" s="1">
        <f t="shared" si="1"/>
        <v>114203</v>
      </c>
      <c r="R153" s="1">
        <v>1920</v>
      </c>
      <c r="S153" s="1">
        <v>2622</v>
      </c>
      <c r="T153" s="1">
        <v>176618</v>
      </c>
      <c r="U153" s="1">
        <v>910065</v>
      </c>
      <c r="V153" s="1">
        <v>4121801</v>
      </c>
    </row>
    <row r="154" spans="2:22" x14ac:dyDescent="0.2">
      <c r="B154" s="15">
        <v>40725</v>
      </c>
      <c r="C154" s="1">
        <v>3861</v>
      </c>
      <c r="D154" s="1">
        <v>2597</v>
      </c>
      <c r="E154" s="1">
        <v>501</v>
      </c>
      <c r="F154" s="1">
        <v>6049</v>
      </c>
      <c r="G154" s="1">
        <v>2807</v>
      </c>
      <c r="H154" s="1">
        <v>336</v>
      </c>
      <c r="I154" s="1">
        <v>346</v>
      </c>
      <c r="J154" s="1">
        <v>7246</v>
      </c>
      <c r="K154" s="1">
        <v>69492</v>
      </c>
      <c r="L154" s="1">
        <v>7410</v>
      </c>
      <c r="M154" s="1">
        <v>1283</v>
      </c>
      <c r="N154" s="1">
        <v>3955</v>
      </c>
      <c r="O154" s="1">
        <v>98</v>
      </c>
      <c r="P154" s="1">
        <v>6568</v>
      </c>
      <c r="Q154" s="1">
        <f t="shared" si="1"/>
        <v>112549</v>
      </c>
      <c r="R154" s="1">
        <v>1917</v>
      </c>
      <c r="S154" s="1">
        <v>2702</v>
      </c>
      <c r="T154" s="1">
        <v>173981</v>
      </c>
      <c r="U154" s="1">
        <v>908548</v>
      </c>
      <c r="V154" s="1">
        <v>4079742</v>
      </c>
    </row>
    <row r="155" spans="2:22" x14ac:dyDescent="0.2">
      <c r="B155" s="15">
        <v>40756</v>
      </c>
      <c r="C155" s="1">
        <v>3858</v>
      </c>
      <c r="D155" s="1">
        <v>2609</v>
      </c>
      <c r="E155" s="1">
        <v>502</v>
      </c>
      <c r="F155" s="1">
        <v>6120</v>
      </c>
      <c r="G155" s="1">
        <v>2833</v>
      </c>
      <c r="H155" s="1">
        <v>351</v>
      </c>
      <c r="I155" s="1">
        <v>350</v>
      </c>
      <c r="J155" s="1">
        <v>7194</v>
      </c>
      <c r="K155" s="1">
        <v>69710</v>
      </c>
      <c r="L155" s="1">
        <v>7436</v>
      </c>
      <c r="M155" s="1">
        <v>1283</v>
      </c>
      <c r="N155" s="1">
        <v>4005</v>
      </c>
      <c r="O155" s="1">
        <v>92</v>
      </c>
      <c r="P155" s="1">
        <v>6598</v>
      </c>
      <c r="Q155" s="1">
        <f t="shared" si="1"/>
        <v>112941</v>
      </c>
      <c r="R155" s="1">
        <v>1937</v>
      </c>
      <c r="S155" s="1">
        <v>2802</v>
      </c>
      <c r="T155" s="1">
        <v>175289</v>
      </c>
      <c r="U155" s="1">
        <v>919502</v>
      </c>
      <c r="V155" s="1">
        <v>4130927</v>
      </c>
    </row>
    <row r="156" spans="2:22" x14ac:dyDescent="0.2">
      <c r="B156" s="15">
        <v>40787</v>
      </c>
      <c r="C156" s="1">
        <v>3910</v>
      </c>
      <c r="D156" s="1">
        <v>2669</v>
      </c>
      <c r="E156" s="1">
        <v>504</v>
      </c>
      <c r="F156" s="1">
        <v>6477</v>
      </c>
      <c r="G156" s="1">
        <v>2898</v>
      </c>
      <c r="H156" s="1">
        <v>324</v>
      </c>
      <c r="I156" s="1">
        <v>358</v>
      </c>
      <c r="J156" s="1">
        <v>7538</v>
      </c>
      <c r="K156" s="1">
        <v>71226</v>
      </c>
      <c r="L156" s="1">
        <v>7819</v>
      </c>
      <c r="M156" s="1">
        <v>1317</v>
      </c>
      <c r="N156" s="1">
        <v>4129</v>
      </c>
      <c r="O156" s="1">
        <v>94</v>
      </c>
      <c r="P156" s="1">
        <v>6828</v>
      </c>
      <c r="Q156" s="1">
        <f t="shared" si="1"/>
        <v>116091</v>
      </c>
      <c r="R156" s="1">
        <v>1974</v>
      </c>
      <c r="S156" s="1">
        <v>2787</v>
      </c>
      <c r="T156" s="1">
        <v>181055</v>
      </c>
      <c r="U156" s="1">
        <v>943094</v>
      </c>
      <c r="V156" s="1">
        <v>4226744</v>
      </c>
    </row>
    <row r="157" spans="2:22" x14ac:dyDescent="0.2">
      <c r="B157" s="15">
        <v>40817</v>
      </c>
      <c r="C157" s="1">
        <v>4114</v>
      </c>
      <c r="D157" s="1">
        <v>2744</v>
      </c>
      <c r="E157" s="1">
        <v>514</v>
      </c>
      <c r="F157" s="1">
        <v>7041</v>
      </c>
      <c r="G157" s="1">
        <v>2979</v>
      </c>
      <c r="H157" s="1">
        <v>324</v>
      </c>
      <c r="I157" s="1">
        <v>382</v>
      </c>
      <c r="J157" s="1">
        <v>7963</v>
      </c>
      <c r="K157" s="1">
        <v>74223</v>
      </c>
      <c r="L157" s="1">
        <v>8270</v>
      </c>
      <c r="M157" s="1">
        <v>1352</v>
      </c>
      <c r="N157" s="1">
        <v>4348</v>
      </c>
      <c r="O157" s="1">
        <v>101</v>
      </c>
      <c r="P157" s="1">
        <v>7368</v>
      </c>
      <c r="Q157" s="1">
        <f t="shared" si="1"/>
        <v>121723</v>
      </c>
      <c r="R157" s="1">
        <v>2070</v>
      </c>
      <c r="S157" s="1">
        <v>2861</v>
      </c>
      <c r="T157" s="1">
        <v>189247</v>
      </c>
      <c r="U157" s="1">
        <v>974162</v>
      </c>
      <c r="V157" s="1">
        <v>4360926</v>
      </c>
    </row>
    <row r="158" spans="2:22" x14ac:dyDescent="0.2">
      <c r="B158" s="15">
        <v>40848</v>
      </c>
      <c r="C158" s="1">
        <v>4235</v>
      </c>
      <c r="D158" s="1">
        <v>2797</v>
      </c>
      <c r="E158" s="1">
        <v>526</v>
      </c>
      <c r="F158" s="1">
        <v>7459</v>
      </c>
      <c r="G158" s="1">
        <v>3077</v>
      </c>
      <c r="H158" s="1">
        <v>350</v>
      </c>
      <c r="I158" s="1">
        <v>378</v>
      </c>
      <c r="J158" s="1">
        <v>8314</v>
      </c>
      <c r="K158" s="1">
        <v>75468</v>
      </c>
      <c r="L158" s="1">
        <v>8760</v>
      </c>
      <c r="M158" s="1">
        <v>1381</v>
      </c>
      <c r="N158" s="1">
        <v>4418</v>
      </c>
      <c r="O158" s="1">
        <v>109</v>
      </c>
      <c r="P158" s="1">
        <v>7933</v>
      </c>
      <c r="Q158" s="1">
        <f t="shared" si="1"/>
        <v>125205</v>
      </c>
      <c r="R158" s="1">
        <v>2131</v>
      </c>
      <c r="S158" s="1">
        <v>2947</v>
      </c>
      <c r="T158" s="1">
        <v>194804</v>
      </c>
      <c r="U158" s="1">
        <v>982477</v>
      </c>
      <c r="V158" s="1">
        <v>4420462</v>
      </c>
    </row>
    <row r="159" spans="2:22" x14ac:dyDescent="0.2">
      <c r="B159" s="15">
        <v>40878</v>
      </c>
      <c r="C159" s="1">
        <v>4270</v>
      </c>
      <c r="D159" s="1">
        <v>2872</v>
      </c>
      <c r="E159" s="1">
        <v>558</v>
      </c>
      <c r="F159" s="1">
        <v>7566</v>
      </c>
      <c r="G159" s="1">
        <v>3144</v>
      </c>
      <c r="H159" s="1">
        <v>371</v>
      </c>
      <c r="I159" s="1">
        <v>374</v>
      </c>
      <c r="J159" s="1">
        <v>8330</v>
      </c>
      <c r="K159" s="1">
        <v>75064</v>
      </c>
      <c r="L159" s="1">
        <v>8808</v>
      </c>
      <c r="M159" s="1">
        <v>1409</v>
      </c>
      <c r="N159" s="1">
        <v>4409</v>
      </c>
      <c r="O159" s="1">
        <v>123</v>
      </c>
      <c r="P159" s="1">
        <v>8002</v>
      </c>
      <c r="Q159" s="1">
        <f t="shared" si="1"/>
        <v>125300</v>
      </c>
      <c r="R159" s="1">
        <v>2163</v>
      </c>
      <c r="S159" s="1">
        <v>3071</v>
      </c>
      <c r="T159" s="1">
        <v>194999</v>
      </c>
      <c r="U159" s="1">
        <v>969152</v>
      </c>
      <c r="V159" s="1">
        <v>4422359</v>
      </c>
    </row>
    <row r="160" spans="2:22" x14ac:dyDescent="0.2">
      <c r="B160" s="15">
        <v>40909</v>
      </c>
      <c r="C160" s="1">
        <v>4472</v>
      </c>
      <c r="D160" s="1">
        <v>2958</v>
      </c>
      <c r="E160" s="1">
        <v>584</v>
      </c>
      <c r="F160" s="1">
        <v>7875</v>
      </c>
      <c r="G160" s="1">
        <v>3239</v>
      </c>
      <c r="H160" s="1">
        <v>381</v>
      </c>
      <c r="I160" s="1">
        <v>401</v>
      </c>
      <c r="J160" s="1">
        <v>8623</v>
      </c>
      <c r="K160" s="1">
        <v>77383</v>
      </c>
      <c r="L160" s="1">
        <v>9081</v>
      </c>
      <c r="M160" s="1">
        <v>1455</v>
      </c>
      <c r="N160" s="1">
        <v>4579</v>
      </c>
      <c r="O160" s="1">
        <v>127</v>
      </c>
      <c r="P160" s="1">
        <v>8384</v>
      </c>
      <c r="Q160" s="1">
        <f t="shared" si="1"/>
        <v>129542</v>
      </c>
      <c r="R160" s="1">
        <v>2234</v>
      </c>
      <c r="S160" s="1">
        <v>3200</v>
      </c>
      <c r="T160" s="1">
        <v>202354</v>
      </c>
      <c r="U160" s="1">
        <v>1008202</v>
      </c>
      <c r="V160" s="1">
        <v>4599829</v>
      </c>
    </row>
    <row r="161" spans="2:23" x14ac:dyDescent="0.2">
      <c r="B161" s="15">
        <v>40940</v>
      </c>
      <c r="C161" s="1">
        <v>4530</v>
      </c>
      <c r="D161" s="1">
        <v>3042</v>
      </c>
      <c r="E161" s="1">
        <v>579</v>
      </c>
      <c r="F161" s="1">
        <v>7868</v>
      </c>
      <c r="G161" s="1">
        <v>3283</v>
      </c>
      <c r="H161" s="1">
        <v>405</v>
      </c>
      <c r="I161" s="1">
        <v>412</v>
      </c>
      <c r="J161" s="1">
        <v>8741</v>
      </c>
      <c r="K161" s="1">
        <v>79389</v>
      </c>
      <c r="L161" s="1">
        <v>9258</v>
      </c>
      <c r="M161" s="1">
        <v>1468</v>
      </c>
      <c r="N161" s="1">
        <v>4718</v>
      </c>
      <c r="O161" s="1">
        <v>127</v>
      </c>
      <c r="P161" s="1">
        <v>8384</v>
      </c>
      <c r="Q161" s="1">
        <f t="shared" si="1"/>
        <v>132204</v>
      </c>
      <c r="R161" s="1">
        <v>2288</v>
      </c>
      <c r="S161" s="1">
        <v>3312</v>
      </c>
      <c r="T161" s="1">
        <v>207355</v>
      </c>
      <c r="U161" s="1">
        <v>1044606</v>
      </c>
      <c r="V161" s="1">
        <v>4712098</v>
      </c>
      <c r="W161" s="65"/>
    </row>
    <row r="162" spans="2:23" x14ac:dyDescent="0.2">
      <c r="B162" s="15">
        <v>40969</v>
      </c>
      <c r="C162" s="1">
        <v>4545</v>
      </c>
      <c r="D162" s="1">
        <v>2981</v>
      </c>
      <c r="E162" s="1">
        <v>577</v>
      </c>
      <c r="F162" s="1">
        <v>7686</v>
      </c>
      <c r="G162" s="1">
        <v>3338</v>
      </c>
      <c r="H162" s="1">
        <v>398</v>
      </c>
      <c r="I162" s="1">
        <v>434</v>
      </c>
      <c r="J162" s="1">
        <v>8618</v>
      </c>
      <c r="K162" s="1">
        <v>80369</v>
      </c>
      <c r="L162" s="1">
        <v>9182</v>
      </c>
      <c r="M162" s="1">
        <v>1487</v>
      </c>
      <c r="N162" s="1">
        <v>4715</v>
      </c>
      <c r="O162" s="1">
        <v>126</v>
      </c>
      <c r="P162" s="1">
        <v>8167</v>
      </c>
      <c r="Q162" s="1">
        <f t="shared" si="1"/>
        <v>132623</v>
      </c>
      <c r="R162" s="1">
        <v>2273</v>
      </c>
      <c r="S162" s="1">
        <v>3241</v>
      </c>
      <c r="T162" s="1">
        <v>208398</v>
      </c>
      <c r="U162" s="1">
        <v>1057144</v>
      </c>
      <c r="V162" s="1">
        <v>4750867</v>
      </c>
      <c r="W162" s="65"/>
    </row>
    <row r="163" spans="2:23" x14ac:dyDescent="0.2">
      <c r="B163" s="15">
        <v>41000</v>
      </c>
      <c r="C163" s="1">
        <v>4558</v>
      </c>
      <c r="D163" s="1">
        <v>2922</v>
      </c>
      <c r="E163" s="1">
        <v>588</v>
      </c>
      <c r="F163" s="1">
        <v>7446</v>
      </c>
      <c r="G163" s="1">
        <v>3278</v>
      </c>
      <c r="H163" s="1">
        <v>399</v>
      </c>
      <c r="I163" s="1">
        <v>451</v>
      </c>
      <c r="J163" s="1">
        <v>8443</v>
      </c>
      <c r="K163" s="1">
        <v>80439</v>
      </c>
      <c r="L163" s="1">
        <v>8815</v>
      </c>
      <c r="M163" s="1">
        <v>1448</v>
      </c>
      <c r="N163" s="1">
        <v>4704</v>
      </c>
      <c r="O163" s="1">
        <v>133</v>
      </c>
      <c r="P163" s="1">
        <v>7889</v>
      </c>
      <c r="Q163" s="1">
        <f t="shared" si="1"/>
        <v>131513</v>
      </c>
      <c r="R163" s="1">
        <v>2265</v>
      </c>
      <c r="S163" s="1">
        <v>3116</v>
      </c>
      <c r="T163" s="1">
        <v>205869</v>
      </c>
      <c r="U163" s="1">
        <v>1049573</v>
      </c>
      <c r="V163" s="1">
        <v>4744235</v>
      </c>
      <c r="W163" s="65"/>
    </row>
    <row r="164" spans="2:23" x14ac:dyDescent="0.2">
      <c r="B164" s="15">
        <v>41030</v>
      </c>
      <c r="C164" s="1">
        <v>4524</v>
      </c>
      <c r="D164" s="1">
        <v>2870</v>
      </c>
      <c r="E164" s="1">
        <v>588</v>
      </c>
      <c r="F164" s="1">
        <v>7341</v>
      </c>
      <c r="G164" s="1">
        <v>3229</v>
      </c>
      <c r="H164" s="1">
        <v>420</v>
      </c>
      <c r="I164" s="1">
        <v>443</v>
      </c>
      <c r="J164" s="1">
        <v>8251</v>
      </c>
      <c r="K164" s="1">
        <v>80678</v>
      </c>
      <c r="L164" s="1">
        <v>8687</v>
      </c>
      <c r="M164" s="1">
        <v>1414</v>
      </c>
      <c r="N164" s="1">
        <v>4636</v>
      </c>
      <c r="O164" s="1">
        <v>136</v>
      </c>
      <c r="P164" s="1">
        <v>7737</v>
      </c>
      <c r="Q164" s="1">
        <f t="shared" si="1"/>
        <v>130954</v>
      </c>
      <c r="R164" s="1">
        <v>2242</v>
      </c>
      <c r="S164" s="1">
        <v>3053</v>
      </c>
      <c r="T164" s="1">
        <v>203848</v>
      </c>
      <c r="U164" s="1">
        <v>1043714</v>
      </c>
      <c r="V164" s="1">
        <v>4714122</v>
      </c>
      <c r="W164" s="65"/>
    </row>
    <row r="165" spans="2:23" x14ac:dyDescent="0.2">
      <c r="B165" s="15">
        <v>41061</v>
      </c>
      <c r="C165" s="1">
        <v>4423</v>
      </c>
      <c r="D165" s="1">
        <v>2859</v>
      </c>
      <c r="E165" s="1">
        <v>589</v>
      </c>
      <c r="F165" s="1">
        <v>6814</v>
      </c>
      <c r="G165" s="1">
        <v>3218</v>
      </c>
      <c r="H165" s="1">
        <v>401</v>
      </c>
      <c r="I165" s="1">
        <v>430</v>
      </c>
      <c r="J165" s="1">
        <v>7943</v>
      </c>
      <c r="K165" s="1">
        <v>78848</v>
      </c>
      <c r="L165" s="1">
        <v>8330</v>
      </c>
      <c r="M165" s="1">
        <v>1420</v>
      </c>
      <c r="N165" s="1">
        <v>4544</v>
      </c>
      <c r="O165" s="1">
        <v>131</v>
      </c>
      <c r="P165" s="1">
        <v>7338</v>
      </c>
      <c r="Q165" s="1">
        <f t="shared" si="1"/>
        <v>127288</v>
      </c>
      <c r="R165" s="1">
        <v>2170</v>
      </c>
      <c r="S165" s="1">
        <v>3017</v>
      </c>
      <c r="T165" s="1">
        <v>197096</v>
      </c>
      <c r="U165" s="1">
        <v>1025635</v>
      </c>
      <c r="V165" s="1">
        <v>4615269</v>
      </c>
      <c r="W165" s="65"/>
    </row>
    <row r="166" spans="2:23" x14ac:dyDescent="0.2">
      <c r="B166" s="15">
        <v>41091</v>
      </c>
      <c r="C166" s="1">
        <v>4320</v>
      </c>
      <c r="D166" s="1">
        <v>2813</v>
      </c>
      <c r="E166" s="1">
        <v>587</v>
      </c>
      <c r="F166" s="1">
        <v>6526</v>
      </c>
      <c r="G166" s="1">
        <v>3198</v>
      </c>
      <c r="H166" s="1">
        <v>393</v>
      </c>
      <c r="I166" s="1">
        <v>403</v>
      </c>
      <c r="J166" s="1">
        <v>7566</v>
      </c>
      <c r="K166" s="1">
        <v>77311</v>
      </c>
      <c r="L166" s="1">
        <v>7997</v>
      </c>
      <c r="M166" s="1">
        <v>1445</v>
      </c>
      <c r="N166" s="1">
        <v>4427</v>
      </c>
      <c r="O166" s="1">
        <v>133</v>
      </c>
      <c r="P166" s="1">
        <v>7039</v>
      </c>
      <c r="Q166" s="1">
        <f t="shared" si="1"/>
        <v>124158</v>
      </c>
      <c r="R166" s="1">
        <v>2132</v>
      </c>
      <c r="S166" s="1">
        <v>2968</v>
      </c>
      <c r="T166" s="1">
        <v>192143</v>
      </c>
      <c r="U166" s="1">
        <v>1015716</v>
      </c>
      <c r="V166" s="1">
        <v>4587455</v>
      </c>
      <c r="W166" s="65"/>
    </row>
    <row r="167" spans="2:23" x14ac:dyDescent="0.2">
      <c r="B167" s="15">
        <v>41122</v>
      </c>
      <c r="C167" s="1">
        <v>4407</v>
      </c>
      <c r="D167" s="1">
        <v>2893</v>
      </c>
      <c r="E167" s="1">
        <v>577</v>
      </c>
      <c r="F167" s="1">
        <v>6580</v>
      </c>
      <c r="G167" s="1">
        <v>3273</v>
      </c>
      <c r="H167" s="1">
        <v>412</v>
      </c>
      <c r="I167" s="1">
        <v>394</v>
      </c>
      <c r="J167" s="1">
        <v>7506</v>
      </c>
      <c r="K167" s="1">
        <v>76689</v>
      </c>
      <c r="L167" s="1">
        <v>8032</v>
      </c>
      <c r="M167" s="1">
        <v>1466</v>
      </c>
      <c r="N167" s="1">
        <v>4406</v>
      </c>
      <c r="O167" s="1">
        <v>127</v>
      </c>
      <c r="P167" s="1">
        <v>7029</v>
      </c>
      <c r="Q167" s="1">
        <f t="shared" si="1"/>
        <v>123791</v>
      </c>
      <c r="R167" s="1">
        <v>2137</v>
      </c>
      <c r="S167" s="1">
        <v>3097</v>
      </c>
      <c r="T167" s="1">
        <v>192097</v>
      </c>
      <c r="U167" s="1">
        <v>1026081</v>
      </c>
      <c r="V167" s="1">
        <v>4625634</v>
      </c>
      <c r="W167" s="1"/>
    </row>
    <row r="168" spans="2:23" x14ac:dyDescent="0.2">
      <c r="B168" s="15">
        <v>41153</v>
      </c>
      <c r="C168" s="1">
        <v>4533</v>
      </c>
      <c r="D168" s="1">
        <v>2935</v>
      </c>
      <c r="E168" s="1">
        <v>551</v>
      </c>
      <c r="F168" s="1">
        <v>6770</v>
      </c>
      <c r="G168" s="1">
        <v>3260</v>
      </c>
      <c r="H168" s="1">
        <v>414</v>
      </c>
      <c r="I168" s="1">
        <v>413</v>
      </c>
      <c r="J168" s="1">
        <v>7764</v>
      </c>
      <c r="K168" s="1">
        <v>78170</v>
      </c>
      <c r="L168" s="1">
        <v>8299</v>
      </c>
      <c r="M168" s="1">
        <v>1483</v>
      </c>
      <c r="N168" s="1">
        <v>4539</v>
      </c>
      <c r="O168" s="1">
        <v>121</v>
      </c>
      <c r="P168" s="1">
        <v>7216</v>
      </c>
      <c r="Q168" s="1">
        <f t="shared" si="1"/>
        <v>126468</v>
      </c>
      <c r="R168" s="1">
        <v>2187</v>
      </c>
      <c r="S168" s="1">
        <v>3156</v>
      </c>
      <c r="T168" s="1">
        <v>196981</v>
      </c>
      <c r="U168" s="1">
        <v>1055109</v>
      </c>
      <c r="V168" s="1">
        <v>4705279</v>
      </c>
      <c r="W168" s="1"/>
    </row>
    <row r="169" spans="2:23" x14ac:dyDescent="0.2">
      <c r="B169" s="15">
        <v>41183</v>
      </c>
      <c r="C169" s="1">
        <v>4750</v>
      </c>
      <c r="D169" s="1">
        <v>3023</v>
      </c>
      <c r="E169" s="1">
        <v>568</v>
      </c>
      <c r="F169" s="1">
        <v>7219</v>
      </c>
      <c r="G169" s="1">
        <v>3368</v>
      </c>
      <c r="H169" s="1">
        <v>435</v>
      </c>
      <c r="I169" s="1">
        <v>432</v>
      </c>
      <c r="J169" s="1">
        <v>8205</v>
      </c>
      <c r="K169" s="1">
        <v>81667</v>
      </c>
      <c r="L169" s="1">
        <v>8639</v>
      </c>
      <c r="M169" s="1">
        <v>1511</v>
      </c>
      <c r="N169" s="1">
        <v>4698</v>
      </c>
      <c r="O169" s="1">
        <v>122</v>
      </c>
      <c r="P169" s="1">
        <v>7929</v>
      </c>
      <c r="Q169" s="1">
        <f t="shared" si="1"/>
        <v>132566</v>
      </c>
      <c r="R169" s="1">
        <v>2216</v>
      </c>
      <c r="S169" s="1">
        <v>3253</v>
      </c>
      <c r="T169" s="1">
        <v>205276</v>
      </c>
      <c r="U169" s="1">
        <v>1087248</v>
      </c>
      <c r="V169" s="1">
        <v>4833521</v>
      </c>
      <c r="W169" s="1"/>
    </row>
    <row r="170" spans="2:23" x14ac:dyDescent="0.2">
      <c r="B170" s="15">
        <v>41214</v>
      </c>
      <c r="C170" s="1">
        <v>4928</v>
      </c>
      <c r="D170" s="1">
        <v>3122</v>
      </c>
      <c r="E170" s="1">
        <v>587</v>
      </c>
      <c r="F170" s="1">
        <v>7702</v>
      </c>
      <c r="G170" s="1">
        <v>3464</v>
      </c>
      <c r="H170" s="1">
        <v>450</v>
      </c>
      <c r="I170" s="1">
        <v>439</v>
      </c>
      <c r="J170" s="1">
        <v>8612</v>
      </c>
      <c r="K170" s="1">
        <v>84589</v>
      </c>
      <c r="L170" s="1">
        <v>9112</v>
      </c>
      <c r="M170" s="1">
        <v>1554</v>
      </c>
      <c r="N170" s="1">
        <v>4810</v>
      </c>
      <c r="O170" s="1">
        <v>128</v>
      </c>
      <c r="P170" s="1">
        <v>8569</v>
      </c>
      <c r="Q170" s="1">
        <f t="shared" si="1"/>
        <v>138066</v>
      </c>
      <c r="R170" s="1">
        <v>2257</v>
      </c>
      <c r="S170" s="1">
        <v>3362</v>
      </c>
      <c r="T170" s="1">
        <v>214050</v>
      </c>
      <c r="U170" s="1">
        <v>1110801</v>
      </c>
      <c r="V170" s="1">
        <v>4907817</v>
      </c>
      <c r="W170" s="1"/>
    </row>
    <row r="171" spans="2:23" x14ac:dyDescent="0.2">
      <c r="B171" s="15">
        <v>41244</v>
      </c>
      <c r="C171" s="1">
        <v>4878</v>
      </c>
      <c r="D171" s="1">
        <v>3068</v>
      </c>
      <c r="E171" s="1">
        <v>580</v>
      </c>
      <c r="F171" s="1">
        <v>7783</v>
      </c>
      <c r="G171" s="1">
        <v>3513</v>
      </c>
      <c r="H171" s="1">
        <v>448</v>
      </c>
      <c r="I171" s="1">
        <v>404</v>
      </c>
      <c r="J171" s="1">
        <v>8438</v>
      </c>
      <c r="K171" s="1">
        <v>83000</v>
      </c>
      <c r="L171" s="1">
        <v>9014</v>
      </c>
      <c r="M171" s="1">
        <v>1534</v>
      </c>
      <c r="N171" s="1">
        <v>4803</v>
      </c>
      <c r="O171" s="1">
        <v>107</v>
      </c>
      <c r="P171" s="1">
        <v>8623</v>
      </c>
      <c r="Q171" s="1">
        <f t="shared" si="1"/>
        <v>136193</v>
      </c>
      <c r="R171" s="1">
        <v>2274</v>
      </c>
      <c r="S171" s="1">
        <v>3318</v>
      </c>
      <c r="T171" s="1">
        <v>210872</v>
      </c>
      <c r="U171" s="1">
        <v>1083829</v>
      </c>
      <c r="V171" s="1">
        <v>4848723</v>
      </c>
      <c r="W171" s="65"/>
    </row>
    <row r="172" spans="2:23" x14ac:dyDescent="0.2">
      <c r="B172" s="15">
        <v>41275</v>
      </c>
      <c r="C172" s="1">
        <v>4931</v>
      </c>
      <c r="D172" s="1">
        <v>3109</v>
      </c>
      <c r="E172" s="1">
        <v>586</v>
      </c>
      <c r="F172" s="1">
        <v>8057</v>
      </c>
      <c r="G172" s="1">
        <v>3571</v>
      </c>
      <c r="H172" s="1">
        <v>444</v>
      </c>
      <c r="I172" s="1">
        <v>439</v>
      </c>
      <c r="J172" s="1">
        <v>8636</v>
      </c>
      <c r="K172" s="1">
        <v>84060</v>
      </c>
      <c r="L172" s="1">
        <v>9146</v>
      </c>
      <c r="M172" s="1">
        <v>1515</v>
      </c>
      <c r="N172" s="1">
        <v>4888</v>
      </c>
      <c r="O172" s="1">
        <v>104</v>
      </c>
      <c r="P172" s="1">
        <v>8627</v>
      </c>
      <c r="Q172" s="1">
        <f t="shared" si="1"/>
        <v>138113</v>
      </c>
      <c r="R172" s="1">
        <v>2318</v>
      </c>
      <c r="S172" s="1">
        <v>3330</v>
      </c>
      <c r="T172" s="1">
        <v>214444</v>
      </c>
      <c r="U172" s="1">
        <v>1102398</v>
      </c>
      <c r="V172" s="1">
        <v>4980778</v>
      </c>
      <c r="W172" s="65"/>
    </row>
    <row r="173" spans="2:23" x14ac:dyDescent="0.2">
      <c r="B173" s="15">
        <v>41306</v>
      </c>
      <c r="C173" s="1">
        <v>5074</v>
      </c>
      <c r="D173" s="1">
        <v>3222</v>
      </c>
      <c r="E173" s="1">
        <v>583</v>
      </c>
      <c r="F173" s="1">
        <v>8247</v>
      </c>
      <c r="G173" s="1">
        <v>3657</v>
      </c>
      <c r="H173" s="1">
        <v>460</v>
      </c>
      <c r="I173" s="1">
        <v>442</v>
      </c>
      <c r="J173" s="1">
        <v>8667</v>
      </c>
      <c r="K173" s="1">
        <v>85780</v>
      </c>
      <c r="L173" s="1">
        <v>9257</v>
      </c>
      <c r="M173" s="1">
        <v>1517</v>
      </c>
      <c r="N173" s="1">
        <v>5001</v>
      </c>
      <c r="O173" s="1">
        <v>123</v>
      </c>
      <c r="P173" s="1">
        <v>8661</v>
      </c>
      <c r="Q173" s="1">
        <f t="shared" si="1"/>
        <v>140691</v>
      </c>
      <c r="R173" s="1">
        <v>2347</v>
      </c>
      <c r="S173" s="1">
        <v>3370</v>
      </c>
      <c r="T173" s="1">
        <v>218471</v>
      </c>
      <c r="U173" s="1">
        <v>1125120</v>
      </c>
      <c r="V173" s="1">
        <v>5040222</v>
      </c>
      <c r="W173" s="65"/>
    </row>
    <row r="174" spans="2:23" x14ac:dyDescent="0.2">
      <c r="B174" s="15">
        <v>41334</v>
      </c>
      <c r="C174" s="1">
        <v>4980</v>
      </c>
      <c r="D174" s="1">
        <v>3166</v>
      </c>
      <c r="E174" s="1">
        <v>603</v>
      </c>
      <c r="F174" s="1">
        <v>8013</v>
      </c>
      <c r="G174" s="1">
        <v>3641</v>
      </c>
      <c r="H174" s="1">
        <v>449</v>
      </c>
      <c r="I174" s="1">
        <v>464</v>
      </c>
      <c r="J174" s="1">
        <v>8445</v>
      </c>
      <c r="K174" s="1">
        <v>85490</v>
      </c>
      <c r="L174" s="1">
        <v>9135</v>
      </c>
      <c r="M174" s="1">
        <v>1542</v>
      </c>
      <c r="N174" s="1">
        <v>4992</v>
      </c>
      <c r="O174" s="1">
        <v>122</v>
      </c>
      <c r="P174" s="1">
        <v>8382</v>
      </c>
      <c r="Q174" s="1">
        <f t="shared" si="1"/>
        <v>139424</v>
      </c>
      <c r="R174" s="1">
        <v>2338</v>
      </c>
      <c r="S174" s="1">
        <v>3336</v>
      </c>
      <c r="T174" s="1">
        <v>216848</v>
      </c>
      <c r="U174" s="1">
        <v>1126452</v>
      </c>
      <c r="V174" s="1">
        <v>5035243</v>
      </c>
      <c r="W174" s="65"/>
    </row>
    <row r="175" spans="2:23" x14ac:dyDescent="0.2">
      <c r="B175" s="15">
        <v>41365</v>
      </c>
      <c r="C175" s="1">
        <v>4893</v>
      </c>
      <c r="D175" s="1">
        <v>3153</v>
      </c>
      <c r="E175" s="1">
        <v>613</v>
      </c>
      <c r="F175" s="1">
        <v>7817</v>
      </c>
      <c r="G175" s="1">
        <v>3515</v>
      </c>
      <c r="H175" s="1">
        <v>454</v>
      </c>
      <c r="I175" s="1">
        <v>460</v>
      </c>
      <c r="J175" s="1">
        <v>8326</v>
      </c>
      <c r="K175" s="1">
        <v>85331</v>
      </c>
      <c r="L175" s="1">
        <v>8985</v>
      </c>
      <c r="M175" s="1">
        <v>1489</v>
      </c>
      <c r="N175" s="1">
        <v>4992</v>
      </c>
      <c r="O175" s="1">
        <v>120</v>
      </c>
      <c r="P175" s="1">
        <v>8271</v>
      </c>
      <c r="Q175" s="1">
        <f t="shared" si="1"/>
        <v>138419</v>
      </c>
      <c r="R175" s="1">
        <v>2248</v>
      </c>
      <c r="S175" s="1">
        <v>3206</v>
      </c>
      <c r="T175" s="1">
        <v>214609</v>
      </c>
      <c r="U175" s="1">
        <v>1108022</v>
      </c>
      <c r="V175" s="1">
        <v>4989193</v>
      </c>
      <c r="W175" s="65"/>
    </row>
    <row r="176" spans="2:23" x14ac:dyDescent="0.2">
      <c r="B176" s="15">
        <v>41395</v>
      </c>
      <c r="C176" s="1">
        <v>4732</v>
      </c>
      <c r="D176" s="1">
        <v>3103</v>
      </c>
      <c r="E176" s="1">
        <v>600</v>
      </c>
      <c r="F176" s="1">
        <v>7464</v>
      </c>
      <c r="G176" s="1">
        <v>3409</v>
      </c>
      <c r="H176" s="1">
        <v>432</v>
      </c>
      <c r="I176" s="1">
        <v>463</v>
      </c>
      <c r="J176" s="1">
        <v>8087</v>
      </c>
      <c r="K176" s="1">
        <v>83773</v>
      </c>
      <c r="L176" s="1">
        <v>8635</v>
      </c>
      <c r="M176" s="1">
        <v>1464</v>
      </c>
      <c r="N176" s="1">
        <v>4880</v>
      </c>
      <c r="O176" s="1">
        <v>121</v>
      </c>
      <c r="P176" s="1">
        <v>7965</v>
      </c>
      <c r="Q176" s="1">
        <f t="shared" si="1"/>
        <v>135128</v>
      </c>
      <c r="R176" s="1">
        <v>2206</v>
      </c>
      <c r="S176" s="1">
        <v>3171</v>
      </c>
      <c r="T176" s="1">
        <v>209362</v>
      </c>
      <c r="U176" s="1">
        <v>1081493</v>
      </c>
      <c r="V176" s="1">
        <v>4890928</v>
      </c>
      <c r="W176" s="65"/>
    </row>
    <row r="177" spans="2:22" x14ac:dyDescent="0.2">
      <c r="B177" s="15">
        <v>41426</v>
      </c>
      <c r="C177" s="1">
        <v>4589</v>
      </c>
      <c r="D177" s="1">
        <v>3058</v>
      </c>
      <c r="E177" s="1">
        <v>583</v>
      </c>
      <c r="F177" s="1">
        <v>7092</v>
      </c>
      <c r="G177" s="1">
        <v>3380</v>
      </c>
      <c r="H177" s="1">
        <v>413</v>
      </c>
      <c r="I177" s="1">
        <v>450</v>
      </c>
      <c r="J177" s="1">
        <v>7808</v>
      </c>
      <c r="K177" s="1">
        <v>81375</v>
      </c>
      <c r="L177" s="1">
        <v>8246</v>
      </c>
      <c r="M177" s="1">
        <v>1468</v>
      </c>
      <c r="N177" s="1">
        <v>4712</v>
      </c>
      <c r="O177" s="1">
        <v>124</v>
      </c>
      <c r="P177" s="1">
        <v>7565</v>
      </c>
      <c r="Q177" s="1">
        <f t="shared" si="1"/>
        <v>130863</v>
      </c>
      <c r="R177" s="1">
        <v>2218</v>
      </c>
      <c r="S177" s="1">
        <v>3066</v>
      </c>
      <c r="T177" s="1">
        <v>202581</v>
      </c>
      <c r="U177" s="1">
        <v>1065051</v>
      </c>
      <c r="V177" s="1">
        <v>4763680</v>
      </c>
    </row>
    <row r="178" spans="2:22" x14ac:dyDescent="0.2">
      <c r="B178" s="15">
        <v>41456</v>
      </c>
      <c r="C178" s="1">
        <v>4597</v>
      </c>
      <c r="D178" s="1">
        <v>3068</v>
      </c>
      <c r="E178" s="1">
        <v>598</v>
      </c>
      <c r="F178" s="1">
        <v>6796</v>
      </c>
      <c r="G178" s="1">
        <v>3355</v>
      </c>
      <c r="H178" s="1">
        <v>410</v>
      </c>
      <c r="I178" s="1">
        <v>426</v>
      </c>
      <c r="J178" s="1">
        <v>7488</v>
      </c>
      <c r="K178" s="1">
        <v>79429</v>
      </c>
      <c r="L178" s="1">
        <v>7994</v>
      </c>
      <c r="M178" s="1">
        <v>1455</v>
      </c>
      <c r="N178" s="1">
        <v>4611</v>
      </c>
      <c r="O178" s="1">
        <v>120</v>
      </c>
      <c r="P178" s="1">
        <v>7370</v>
      </c>
      <c r="Q178" s="1">
        <f t="shared" si="1"/>
        <v>127717</v>
      </c>
      <c r="R178" s="1">
        <v>2186</v>
      </c>
      <c r="S178" s="1">
        <v>3161</v>
      </c>
      <c r="T178" s="1">
        <v>196830</v>
      </c>
      <c r="U178" s="1">
        <v>1051157</v>
      </c>
      <c r="V178" s="1">
        <v>4698814</v>
      </c>
    </row>
    <row r="179" spans="2:22" x14ac:dyDescent="0.2">
      <c r="B179" s="15">
        <v>41487</v>
      </c>
      <c r="C179" s="1">
        <v>4625</v>
      </c>
      <c r="D179" s="1">
        <v>3069</v>
      </c>
      <c r="E179" s="1">
        <v>596</v>
      </c>
      <c r="F179" s="1">
        <v>6661</v>
      </c>
      <c r="G179" s="1">
        <v>3328</v>
      </c>
      <c r="H179" s="1">
        <v>404</v>
      </c>
      <c r="I179" s="1">
        <v>438</v>
      </c>
      <c r="J179" s="1">
        <v>7301</v>
      </c>
      <c r="K179" s="1">
        <v>77805</v>
      </c>
      <c r="L179" s="1">
        <v>7816</v>
      </c>
      <c r="M179" s="1">
        <v>1452</v>
      </c>
      <c r="N179" s="1">
        <v>4608</v>
      </c>
      <c r="O179" s="1">
        <v>118</v>
      </c>
      <c r="P179" s="1">
        <v>7236</v>
      </c>
      <c r="Q179" s="1">
        <f t="shared" si="1"/>
        <v>125457</v>
      </c>
      <c r="R179" s="1">
        <v>2222</v>
      </c>
      <c r="S179" s="1">
        <v>3213</v>
      </c>
      <c r="T179" s="1">
        <v>193641</v>
      </c>
      <c r="U179" s="1">
        <v>1046483</v>
      </c>
      <c r="V179" s="1">
        <v>4698783</v>
      </c>
    </row>
    <row r="180" spans="2:22" x14ac:dyDescent="0.2">
      <c r="B180" s="15">
        <v>41518</v>
      </c>
      <c r="C180" s="1">
        <v>4580</v>
      </c>
      <c r="D180" s="1">
        <v>3074</v>
      </c>
      <c r="E180" s="1">
        <v>577</v>
      </c>
      <c r="F180" s="1">
        <v>6965</v>
      </c>
      <c r="G180" s="1">
        <v>3273</v>
      </c>
      <c r="H180" s="1">
        <v>385</v>
      </c>
      <c r="I180" s="1">
        <v>435</v>
      </c>
      <c r="J180" s="1">
        <v>7423</v>
      </c>
      <c r="K180" s="1">
        <v>78711</v>
      </c>
      <c r="L180" s="1">
        <v>7952</v>
      </c>
      <c r="M180" s="1">
        <v>1446</v>
      </c>
      <c r="N180" s="1">
        <v>4687</v>
      </c>
      <c r="O180" s="1">
        <v>113</v>
      </c>
      <c r="P180" s="1">
        <v>7361</v>
      </c>
      <c r="Q180" s="1">
        <f t="shared" si="1"/>
        <v>126982</v>
      </c>
      <c r="R180" s="1">
        <v>2143</v>
      </c>
      <c r="S180" s="1">
        <v>3150</v>
      </c>
      <c r="T180" s="1">
        <v>196150</v>
      </c>
      <c r="U180" s="1">
        <v>1049456</v>
      </c>
      <c r="V180" s="1">
        <v>4724355</v>
      </c>
    </row>
    <row r="181" spans="2:22" x14ac:dyDescent="0.2">
      <c r="B181" s="15">
        <v>41548</v>
      </c>
      <c r="C181" s="1">
        <v>4639</v>
      </c>
      <c r="D181" s="1">
        <v>3118</v>
      </c>
      <c r="E181" s="1">
        <v>558</v>
      </c>
      <c r="F181" s="1">
        <v>7541</v>
      </c>
      <c r="G181" s="1">
        <v>3360</v>
      </c>
      <c r="H181" s="1">
        <v>397</v>
      </c>
      <c r="I181" s="1">
        <v>443</v>
      </c>
      <c r="J181" s="1">
        <v>7946</v>
      </c>
      <c r="K181" s="1">
        <v>82196</v>
      </c>
      <c r="L181" s="1">
        <v>8458</v>
      </c>
      <c r="M181" s="1">
        <v>1464</v>
      </c>
      <c r="N181" s="1">
        <v>4807</v>
      </c>
      <c r="O181" s="1">
        <v>121</v>
      </c>
      <c r="P181" s="1">
        <v>7558</v>
      </c>
      <c r="Q181" s="1">
        <f t="shared" si="1"/>
        <v>132606</v>
      </c>
      <c r="R181" s="1">
        <v>2141</v>
      </c>
      <c r="S181" s="1">
        <v>3053</v>
      </c>
      <c r="T181" s="1">
        <v>203181</v>
      </c>
      <c r="U181" s="1">
        <v>1069011</v>
      </c>
      <c r="V181" s="1">
        <v>4811383</v>
      </c>
    </row>
    <row r="182" spans="2:22" x14ac:dyDescent="0.2">
      <c r="B182" s="15">
        <v>41579</v>
      </c>
      <c r="C182" s="1">
        <v>4694</v>
      </c>
      <c r="D182" s="1">
        <v>3130</v>
      </c>
      <c r="E182" s="1">
        <v>548</v>
      </c>
      <c r="F182" s="1">
        <v>7783</v>
      </c>
      <c r="G182" s="1">
        <v>3386</v>
      </c>
      <c r="H182" s="1">
        <v>392</v>
      </c>
      <c r="I182" s="1">
        <v>404</v>
      </c>
      <c r="J182" s="1">
        <v>8093</v>
      </c>
      <c r="K182" s="1">
        <v>81938</v>
      </c>
      <c r="L182" s="1">
        <v>8904</v>
      </c>
      <c r="M182" s="1">
        <v>1455</v>
      </c>
      <c r="N182" s="1">
        <v>4838</v>
      </c>
      <c r="O182" s="1">
        <v>127</v>
      </c>
      <c r="P182" s="1">
        <v>7881</v>
      </c>
      <c r="Q182" s="1">
        <f t="shared" si="1"/>
        <v>133573</v>
      </c>
      <c r="R182" s="1">
        <v>2145</v>
      </c>
      <c r="S182" s="1">
        <v>3084</v>
      </c>
      <c r="T182" s="1">
        <v>204850</v>
      </c>
      <c r="U182" s="1">
        <v>1064114</v>
      </c>
      <c r="V182" s="1">
        <v>4808908</v>
      </c>
    </row>
    <row r="183" spans="2:22" x14ac:dyDescent="0.2">
      <c r="B183" s="15">
        <v>41609</v>
      </c>
      <c r="C183" s="1">
        <v>4640</v>
      </c>
      <c r="D183" s="1">
        <v>3132</v>
      </c>
      <c r="E183" s="1">
        <v>582</v>
      </c>
      <c r="F183" s="1">
        <v>7735</v>
      </c>
      <c r="G183" s="1">
        <v>3362</v>
      </c>
      <c r="H183" s="1">
        <v>396</v>
      </c>
      <c r="I183" s="1">
        <v>425</v>
      </c>
      <c r="J183" s="1">
        <v>8051</v>
      </c>
      <c r="K183" s="1">
        <v>80471</v>
      </c>
      <c r="L183" s="1">
        <v>8769</v>
      </c>
      <c r="M183" s="1">
        <v>1512</v>
      </c>
      <c r="N183" s="1">
        <v>4765</v>
      </c>
      <c r="O183" s="1">
        <v>125</v>
      </c>
      <c r="P183" s="1">
        <v>8055</v>
      </c>
      <c r="Q183" s="1">
        <f t="shared" si="1"/>
        <v>132020</v>
      </c>
      <c r="R183" s="1">
        <v>2160</v>
      </c>
      <c r="S183" s="1">
        <v>3184</v>
      </c>
      <c r="T183" s="1">
        <v>202712</v>
      </c>
      <c r="U183" s="1">
        <v>1033647</v>
      </c>
      <c r="V183" s="1">
        <v>4701338</v>
      </c>
    </row>
    <row r="184" spans="2:22" x14ac:dyDescent="0.2">
      <c r="B184" s="15">
        <v>41640</v>
      </c>
      <c r="C184" s="1">
        <v>4756</v>
      </c>
      <c r="D184" s="1">
        <v>3166</v>
      </c>
      <c r="E184" s="1">
        <v>582</v>
      </c>
      <c r="F184" s="1">
        <v>7827</v>
      </c>
      <c r="G184" s="1">
        <v>3438</v>
      </c>
      <c r="H184" s="1">
        <v>417</v>
      </c>
      <c r="I184" s="1">
        <v>427</v>
      </c>
      <c r="J184" s="1">
        <v>8400</v>
      </c>
      <c r="K184" s="1">
        <v>82724</v>
      </c>
      <c r="L184" s="1">
        <v>9032</v>
      </c>
      <c r="M184" s="1">
        <v>1575</v>
      </c>
      <c r="N184" s="1">
        <v>4921</v>
      </c>
      <c r="O184" s="1">
        <v>127</v>
      </c>
      <c r="P184" s="1">
        <v>8206</v>
      </c>
      <c r="Q184" s="1">
        <f t="shared" si="1"/>
        <v>135598</v>
      </c>
      <c r="R184" s="1">
        <v>2197</v>
      </c>
      <c r="S184" s="1">
        <v>3176</v>
      </c>
      <c r="T184" s="1">
        <v>208112</v>
      </c>
      <c r="U184" s="1">
        <v>1059720</v>
      </c>
      <c r="V184" s="1">
        <v>4814435</v>
      </c>
    </row>
    <row r="185" spans="2:22" x14ac:dyDescent="0.2">
      <c r="B185" s="15">
        <v>41671</v>
      </c>
      <c r="C185" s="1">
        <v>4780</v>
      </c>
      <c r="D185" s="1">
        <v>3180</v>
      </c>
      <c r="E185" s="1">
        <v>601</v>
      </c>
      <c r="F185" s="1">
        <v>7923</v>
      </c>
      <c r="G185" s="1">
        <v>3459</v>
      </c>
      <c r="H185" s="1">
        <v>404</v>
      </c>
      <c r="I185" s="1">
        <v>449</v>
      </c>
      <c r="J185" s="1">
        <v>8314</v>
      </c>
      <c r="K185" s="1">
        <v>84065</v>
      </c>
      <c r="L185" s="1">
        <v>9020</v>
      </c>
      <c r="M185" s="1">
        <v>1527</v>
      </c>
      <c r="N185" s="1">
        <v>4936</v>
      </c>
      <c r="O185" s="1">
        <v>128</v>
      </c>
      <c r="P185" s="1">
        <v>8118</v>
      </c>
      <c r="Q185" s="1">
        <f t="shared" si="1"/>
        <v>136904</v>
      </c>
      <c r="R185" s="1">
        <v>2206</v>
      </c>
      <c r="S185" s="1">
        <v>3125</v>
      </c>
      <c r="T185" s="1">
        <v>210107</v>
      </c>
      <c r="U185" s="1">
        <v>1069394</v>
      </c>
      <c r="V185" s="1">
        <v>4812486</v>
      </c>
    </row>
    <row r="186" spans="2:22" x14ac:dyDescent="0.2">
      <c r="B186" s="15">
        <v>41699</v>
      </c>
      <c r="C186" s="1">
        <v>4739</v>
      </c>
      <c r="D186" s="1">
        <v>3145</v>
      </c>
      <c r="E186" s="1">
        <v>593</v>
      </c>
      <c r="F186" s="1">
        <v>7782</v>
      </c>
      <c r="G186" s="1">
        <v>3441</v>
      </c>
      <c r="H186" s="1">
        <v>402</v>
      </c>
      <c r="I186" s="1">
        <v>453</v>
      </c>
      <c r="J186" s="1">
        <v>8256</v>
      </c>
      <c r="K186" s="1">
        <v>84231</v>
      </c>
      <c r="L186" s="1">
        <v>8867</v>
      </c>
      <c r="M186" s="1">
        <v>1485</v>
      </c>
      <c r="N186" s="1">
        <v>4963</v>
      </c>
      <c r="O186" s="1">
        <v>128</v>
      </c>
      <c r="P186" s="1">
        <v>7957</v>
      </c>
      <c r="Q186" s="1">
        <f t="shared" si="1"/>
        <v>136442</v>
      </c>
      <c r="R186" s="1">
        <v>2213</v>
      </c>
      <c r="S186" s="1">
        <v>3009</v>
      </c>
      <c r="T186" s="1">
        <v>209153</v>
      </c>
      <c r="U186" s="1">
        <v>1079454</v>
      </c>
      <c r="V186" s="1">
        <v>4795866</v>
      </c>
    </row>
    <row r="187" spans="2:22" x14ac:dyDescent="0.2">
      <c r="B187" s="15">
        <v>41730</v>
      </c>
      <c r="C187" s="1">
        <v>4631</v>
      </c>
      <c r="D187" s="1">
        <v>3015</v>
      </c>
      <c r="E187" s="1">
        <v>579</v>
      </c>
      <c r="F187" s="1">
        <v>7242</v>
      </c>
      <c r="G187" s="1">
        <v>3320</v>
      </c>
      <c r="H187" s="1">
        <v>401</v>
      </c>
      <c r="I187" s="1">
        <v>444</v>
      </c>
      <c r="J187" s="1">
        <v>7701</v>
      </c>
      <c r="K187" s="1">
        <v>81914</v>
      </c>
      <c r="L187" s="1">
        <v>8295</v>
      </c>
      <c r="M187" s="1">
        <v>1416</v>
      </c>
      <c r="N187" s="1">
        <v>4881</v>
      </c>
      <c r="O187" s="1">
        <v>124</v>
      </c>
      <c r="P187" s="1">
        <v>7526</v>
      </c>
      <c r="Q187" s="1">
        <f t="shared" si="1"/>
        <v>131489</v>
      </c>
      <c r="R187" s="1">
        <v>2142</v>
      </c>
      <c r="S187" s="1">
        <v>2882</v>
      </c>
      <c r="T187" s="1">
        <v>201443</v>
      </c>
      <c r="U187" s="1">
        <v>1051780</v>
      </c>
      <c r="V187" s="1">
        <v>4684301</v>
      </c>
    </row>
    <row r="188" spans="2:22" x14ac:dyDescent="0.2">
      <c r="B188" s="15">
        <v>41760</v>
      </c>
      <c r="C188" s="1">
        <v>4566</v>
      </c>
      <c r="D188" s="1">
        <v>2944</v>
      </c>
      <c r="E188" s="1">
        <v>581</v>
      </c>
      <c r="F188" s="1">
        <v>6931</v>
      </c>
      <c r="G188" s="1">
        <v>3261</v>
      </c>
      <c r="H188" s="1">
        <v>406</v>
      </c>
      <c r="I188" s="1">
        <v>446</v>
      </c>
      <c r="J188" s="1">
        <v>7512</v>
      </c>
      <c r="K188" s="1">
        <v>80313</v>
      </c>
      <c r="L188" s="1">
        <v>8002</v>
      </c>
      <c r="M188" s="1">
        <v>1367</v>
      </c>
      <c r="N188" s="1">
        <v>4786</v>
      </c>
      <c r="O188" s="1">
        <v>110</v>
      </c>
      <c r="P188" s="1">
        <v>7236</v>
      </c>
      <c r="Q188" s="1">
        <f t="shared" si="1"/>
        <v>128461</v>
      </c>
      <c r="R188" s="1">
        <v>2101</v>
      </c>
      <c r="S188" s="1">
        <v>2847</v>
      </c>
      <c r="T188" s="1">
        <v>196381</v>
      </c>
      <c r="U188" s="1">
        <v>1037698</v>
      </c>
      <c r="V188" s="1">
        <v>4572385</v>
      </c>
    </row>
    <row r="189" spans="2:22" x14ac:dyDescent="0.2">
      <c r="B189" s="15">
        <v>41791</v>
      </c>
      <c r="C189" s="1">
        <v>4445</v>
      </c>
      <c r="D189" s="1">
        <v>2881</v>
      </c>
      <c r="E189" s="1">
        <v>574</v>
      </c>
      <c r="F189" s="1">
        <v>6494</v>
      </c>
      <c r="G189" s="1">
        <v>3253</v>
      </c>
      <c r="H189" s="1">
        <v>388</v>
      </c>
      <c r="I189" s="1">
        <v>437</v>
      </c>
      <c r="J189" s="1">
        <v>7123</v>
      </c>
      <c r="K189" s="1">
        <v>78014</v>
      </c>
      <c r="L189" s="1">
        <v>7473</v>
      </c>
      <c r="M189" s="1">
        <v>1355</v>
      </c>
      <c r="N189" s="1">
        <v>4657</v>
      </c>
      <c r="O189" s="1">
        <v>106</v>
      </c>
      <c r="P189" s="1">
        <v>6821</v>
      </c>
      <c r="Q189" s="1">
        <f t="shared" si="1"/>
        <v>124021</v>
      </c>
      <c r="R189" s="1">
        <v>2079</v>
      </c>
      <c r="S189" s="1">
        <v>2849</v>
      </c>
      <c r="T189" s="1">
        <v>189769</v>
      </c>
      <c r="U189" s="1">
        <v>1022986</v>
      </c>
      <c r="V189" s="1">
        <v>4449701</v>
      </c>
    </row>
    <row r="190" spans="2:22" x14ac:dyDescent="0.2">
      <c r="B190" s="15">
        <v>41821</v>
      </c>
      <c r="C190" s="1">
        <v>4333</v>
      </c>
      <c r="D190" s="1">
        <v>2901</v>
      </c>
      <c r="E190" s="1">
        <v>563</v>
      </c>
      <c r="F190" s="1">
        <v>6342</v>
      </c>
      <c r="G190" s="1">
        <v>3241</v>
      </c>
      <c r="H190" s="1">
        <v>394</v>
      </c>
      <c r="I190" s="1">
        <v>428</v>
      </c>
      <c r="J190" s="1">
        <v>6880</v>
      </c>
      <c r="K190" s="1">
        <v>76421</v>
      </c>
      <c r="L190" s="1">
        <v>7280</v>
      </c>
      <c r="M190" s="1">
        <v>1385</v>
      </c>
      <c r="N190" s="1">
        <v>4541</v>
      </c>
      <c r="O190" s="1">
        <v>108</v>
      </c>
      <c r="P190" s="1">
        <v>6652</v>
      </c>
      <c r="Q190" s="1">
        <f t="shared" si="1"/>
        <v>121469</v>
      </c>
      <c r="R190" s="1">
        <v>2038</v>
      </c>
      <c r="S190" s="1">
        <v>2842</v>
      </c>
      <c r="T190" s="1">
        <v>185962</v>
      </c>
      <c r="U190" s="1">
        <v>1019499</v>
      </c>
      <c r="V190" s="1">
        <v>4419860</v>
      </c>
    </row>
    <row r="191" spans="2:22" x14ac:dyDescent="0.2">
      <c r="B191" s="15">
        <v>41852</v>
      </c>
      <c r="C191" s="1">
        <v>4347</v>
      </c>
      <c r="D191" s="1">
        <v>2941</v>
      </c>
      <c r="E191" s="1">
        <v>555</v>
      </c>
      <c r="F191" s="1">
        <v>6339</v>
      </c>
      <c r="G191" s="1">
        <v>3315</v>
      </c>
      <c r="H191" s="1">
        <v>385</v>
      </c>
      <c r="I191" s="1">
        <v>399</v>
      </c>
      <c r="J191" s="1">
        <v>6828</v>
      </c>
      <c r="K191" s="1">
        <v>75390</v>
      </c>
      <c r="L191" s="1">
        <v>7302</v>
      </c>
      <c r="M191" s="1">
        <v>1381</v>
      </c>
      <c r="N191" s="1">
        <v>4477</v>
      </c>
      <c r="O191" s="1">
        <v>118</v>
      </c>
      <c r="P191" s="1">
        <v>6569</v>
      </c>
      <c r="Q191" s="1">
        <f t="shared" si="1"/>
        <v>120346</v>
      </c>
      <c r="R191" s="1">
        <v>2066</v>
      </c>
      <c r="S191" s="1">
        <v>2864</v>
      </c>
      <c r="T191" s="1">
        <v>184657</v>
      </c>
      <c r="U191" s="1">
        <v>1018432</v>
      </c>
      <c r="V191" s="1">
        <v>4427930</v>
      </c>
    </row>
    <row r="192" spans="2:22" x14ac:dyDescent="0.2">
      <c r="B192" s="15">
        <v>41883</v>
      </c>
      <c r="C192" s="1">
        <v>4334</v>
      </c>
      <c r="D192" s="1">
        <v>2909</v>
      </c>
      <c r="E192" s="1">
        <v>553</v>
      </c>
      <c r="F192" s="1">
        <v>6530</v>
      </c>
      <c r="G192" s="1">
        <v>3299</v>
      </c>
      <c r="H192" s="1">
        <v>351</v>
      </c>
      <c r="I192" s="1">
        <v>393</v>
      </c>
      <c r="J192" s="1">
        <v>7092</v>
      </c>
      <c r="K192" s="1">
        <v>76160</v>
      </c>
      <c r="L192" s="1">
        <v>7457</v>
      </c>
      <c r="M192" s="1">
        <v>1373</v>
      </c>
      <c r="N192" s="1">
        <v>4552</v>
      </c>
      <c r="O192" s="1">
        <v>116</v>
      </c>
      <c r="P192" s="1">
        <v>6591</v>
      </c>
      <c r="Q192" s="1">
        <f t="shared" si="1"/>
        <v>121710</v>
      </c>
      <c r="R192" s="1">
        <v>2089</v>
      </c>
      <c r="S192" s="1">
        <v>2871</v>
      </c>
      <c r="T192" s="1">
        <v>187418</v>
      </c>
      <c r="U192" s="1">
        <v>1029097</v>
      </c>
      <c r="V192" s="1">
        <v>4447650</v>
      </c>
    </row>
    <row r="193" spans="2:24" x14ac:dyDescent="0.2">
      <c r="B193" s="15">
        <v>41913</v>
      </c>
      <c r="C193" s="1">
        <v>4467</v>
      </c>
      <c r="D193" s="1">
        <v>2931</v>
      </c>
      <c r="E193" s="1">
        <v>551</v>
      </c>
      <c r="F193" s="1">
        <v>6839</v>
      </c>
      <c r="G193" s="1">
        <v>3347</v>
      </c>
      <c r="H193" s="1">
        <v>364</v>
      </c>
      <c r="I193" s="1">
        <v>387</v>
      </c>
      <c r="J193" s="1">
        <v>7519</v>
      </c>
      <c r="K193" s="1">
        <v>79012</v>
      </c>
      <c r="L193" s="1">
        <v>7923</v>
      </c>
      <c r="M193" s="1">
        <v>1394</v>
      </c>
      <c r="N193" s="1">
        <v>4643</v>
      </c>
      <c r="O193" s="1">
        <v>125</v>
      </c>
      <c r="P193" s="1">
        <v>7146</v>
      </c>
      <c r="Q193" s="1">
        <f t="shared" si="1"/>
        <v>126648</v>
      </c>
      <c r="R193" s="1">
        <v>2042</v>
      </c>
      <c r="S193" s="1">
        <v>2931</v>
      </c>
      <c r="T193" s="1">
        <v>193718</v>
      </c>
      <c r="U193" s="1">
        <v>1044155</v>
      </c>
      <c r="V193" s="1">
        <v>4526804</v>
      </c>
      <c r="W193" s="65"/>
      <c r="X193" s="65"/>
    </row>
    <row r="194" spans="2:24" x14ac:dyDescent="0.2">
      <c r="B194" s="15">
        <v>41944</v>
      </c>
      <c r="C194" s="1">
        <v>4457</v>
      </c>
      <c r="D194" s="1">
        <v>2905</v>
      </c>
      <c r="E194" s="1">
        <v>557</v>
      </c>
      <c r="F194" s="1">
        <v>7085</v>
      </c>
      <c r="G194" s="1">
        <v>3271</v>
      </c>
      <c r="H194" s="1">
        <v>352</v>
      </c>
      <c r="I194" s="1">
        <v>378</v>
      </c>
      <c r="J194" s="1">
        <v>7745</v>
      </c>
      <c r="K194" s="1">
        <v>79220</v>
      </c>
      <c r="L194" s="1">
        <v>8124</v>
      </c>
      <c r="M194" s="1">
        <v>1315</v>
      </c>
      <c r="N194" s="1">
        <v>4645</v>
      </c>
      <c r="O194" s="1">
        <v>115</v>
      </c>
      <c r="P194" s="1">
        <v>7583</v>
      </c>
      <c r="Q194" s="1">
        <f t="shared" si="1"/>
        <v>127752</v>
      </c>
      <c r="R194" s="1">
        <v>2054</v>
      </c>
      <c r="S194" s="1">
        <v>2868</v>
      </c>
      <c r="T194" s="1">
        <v>195672</v>
      </c>
      <c r="U194" s="1">
        <v>1034584</v>
      </c>
      <c r="V194" s="1">
        <v>4512116</v>
      </c>
      <c r="W194" s="65"/>
      <c r="X194" s="65"/>
    </row>
    <row r="195" spans="2:24" x14ac:dyDescent="0.2">
      <c r="B195" s="15">
        <v>41974</v>
      </c>
      <c r="C195" s="1">
        <v>4412</v>
      </c>
      <c r="D195" s="1">
        <v>2886</v>
      </c>
      <c r="E195" s="1">
        <v>562</v>
      </c>
      <c r="F195" s="1">
        <v>7285</v>
      </c>
      <c r="G195" s="1">
        <v>3251</v>
      </c>
      <c r="H195" s="1">
        <v>335</v>
      </c>
      <c r="I195" s="1">
        <v>352</v>
      </c>
      <c r="J195" s="1">
        <v>7812</v>
      </c>
      <c r="K195" s="1">
        <v>77459</v>
      </c>
      <c r="L195" s="1">
        <v>8339</v>
      </c>
      <c r="M195" s="1">
        <v>1296</v>
      </c>
      <c r="N195" s="1">
        <v>4546</v>
      </c>
      <c r="O195" s="1">
        <v>108</v>
      </c>
      <c r="P195" s="1">
        <v>7638</v>
      </c>
      <c r="Q195" s="1">
        <f t="shared" si="1"/>
        <v>126281</v>
      </c>
      <c r="R195" s="1">
        <v>2034</v>
      </c>
      <c r="S195" s="1">
        <v>2895</v>
      </c>
      <c r="T195" s="1">
        <v>193326</v>
      </c>
      <c r="U195" s="1">
        <v>1009683</v>
      </c>
      <c r="V195" s="1">
        <v>4447711</v>
      </c>
      <c r="W195" s="65"/>
      <c r="X195" s="65"/>
    </row>
    <row r="196" spans="2:24" x14ac:dyDescent="0.2">
      <c r="B196" s="15">
        <v>42005</v>
      </c>
      <c r="C196" s="1">
        <v>4455</v>
      </c>
      <c r="D196" s="1">
        <v>2911</v>
      </c>
      <c r="E196" s="1">
        <v>562</v>
      </c>
      <c r="F196" s="1">
        <v>7526</v>
      </c>
      <c r="G196" s="1">
        <v>3262</v>
      </c>
      <c r="H196" s="1">
        <v>333</v>
      </c>
      <c r="I196" s="1">
        <v>352</v>
      </c>
      <c r="J196" s="1">
        <v>7926</v>
      </c>
      <c r="K196" s="1">
        <v>78487</v>
      </c>
      <c r="L196" s="1">
        <v>8511</v>
      </c>
      <c r="M196" s="1">
        <v>1277</v>
      </c>
      <c r="N196" s="1">
        <v>4598</v>
      </c>
      <c r="O196" s="1">
        <v>116</v>
      </c>
      <c r="P196" s="1">
        <v>7753</v>
      </c>
      <c r="Q196" s="1">
        <f t="shared" si="1"/>
        <v>128069</v>
      </c>
      <c r="R196" s="1">
        <v>2031</v>
      </c>
      <c r="S196" s="1">
        <v>2956</v>
      </c>
      <c r="T196" s="1">
        <v>197116</v>
      </c>
      <c r="U196" s="1">
        <v>1037716</v>
      </c>
      <c r="V196" s="1">
        <v>4525691</v>
      </c>
      <c r="W196" s="65"/>
      <c r="X196" s="65"/>
    </row>
    <row r="197" spans="2:24" x14ac:dyDescent="0.2">
      <c r="B197" s="15">
        <v>42036</v>
      </c>
      <c r="C197" s="1">
        <v>4450</v>
      </c>
      <c r="D197" s="1">
        <v>2903</v>
      </c>
      <c r="E197" s="1">
        <v>537</v>
      </c>
      <c r="F197" s="1">
        <v>7557</v>
      </c>
      <c r="G197" s="1">
        <v>3246</v>
      </c>
      <c r="H197" s="1">
        <v>312</v>
      </c>
      <c r="I197" s="1">
        <v>344</v>
      </c>
      <c r="J197" s="1">
        <v>7929</v>
      </c>
      <c r="K197" s="1">
        <v>78157</v>
      </c>
      <c r="L197" s="1">
        <v>8468</v>
      </c>
      <c r="M197" s="1">
        <v>1244</v>
      </c>
      <c r="N197" s="1">
        <v>4625</v>
      </c>
      <c r="O197" s="1">
        <v>107</v>
      </c>
      <c r="P197" s="1">
        <v>7591</v>
      </c>
      <c r="Q197" s="1">
        <f t="shared" si="1"/>
        <v>127470</v>
      </c>
      <c r="R197" s="1">
        <v>1978</v>
      </c>
      <c r="S197" s="1">
        <v>2874</v>
      </c>
      <c r="T197" s="1">
        <v>196660</v>
      </c>
      <c r="U197" s="1">
        <v>1039837</v>
      </c>
      <c r="V197" s="1">
        <v>4512153</v>
      </c>
      <c r="W197" s="65"/>
      <c r="X197" s="65"/>
    </row>
    <row r="198" spans="2:24" x14ac:dyDescent="0.2">
      <c r="B198" s="15">
        <v>42064</v>
      </c>
      <c r="C198" s="1">
        <v>4343</v>
      </c>
      <c r="D198" s="1">
        <v>2891</v>
      </c>
      <c r="E198" s="1">
        <v>505</v>
      </c>
      <c r="F198" s="1">
        <v>7137</v>
      </c>
      <c r="G198" s="1">
        <v>3180</v>
      </c>
      <c r="H198" s="1">
        <v>319</v>
      </c>
      <c r="I198" s="1">
        <v>376</v>
      </c>
      <c r="J198" s="1">
        <v>7673</v>
      </c>
      <c r="K198" s="1">
        <v>76452</v>
      </c>
      <c r="L198" s="1">
        <v>8243</v>
      </c>
      <c r="M198" s="1">
        <v>1231</v>
      </c>
      <c r="N198" s="1">
        <v>4513</v>
      </c>
      <c r="O198" s="1">
        <v>118</v>
      </c>
      <c r="P198" s="1">
        <v>7237</v>
      </c>
      <c r="Q198" s="1">
        <f t="shared" si="1"/>
        <v>124218</v>
      </c>
      <c r="R198" s="1">
        <v>2003</v>
      </c>
      <c r="S198" s="1">
        <v>2786</v>
      </c>
      <c r="T198" s="1">
        <v>191899</v>
      </c>
      <c r="U198" s="1">
        <v>1029100</v>
      </c>
      <c r="V198" s="1">
        <v>4451939</v>
      </c>
      <c r="W198" s="65"/>
      <c r="X198" s="65"/>
    </row>
    <row r="199" spans="2:24" x14ac:dyDescent="0.2">
      <c r="B199" s="15">
        <v>42095</v>
      </c>
      <c r="C199" s="1">
        <v>4246</v>
      </c>
      <c r="D199" s="1">
        <v>2839</v>
      </c>
      <c r="E199" s="1">
        <v>528</v>
      </c>
      <c r="F199" s="1">
        <v>6800</v>
      </c>
      <c r="G199" s="1">
        <v>3107</v>
      </c>
      <c r="H199" s="1">
        <v>318</v>
      </c>
      <c r="I199" s="1">
        <v>378</v>
      </c>
      <c r="J199" s="1">
        <v>7379</v>
      </c>
      <c r="K199" s="1">
        <v>75734</v>
      </c>
      <c r="L199" s="1">
        <v>7978</v>
      </c>
      <c r="M199" s="1">
        <v>1200</v>
      </c>
      <c r="N199" s="1">
        <v>4462</v>
      </c>
      <c r="O199" s="1">
        <v>117</v>
      </c>
      <c r="P199" s="1">
        <v>7016</v>
      </c>
      <c r="Q199" s="1">
        <f t="shared" si="1"/>
        <v>122102</v>
      </c>
      <c r="R199" s="1">
        <v>1927</v>
      </c>
      <c r="S199" s="1">
        <v>2739</v>
      </c>
      <c r="T199" s="1">
        <v>188453</v>
      </c>
      <c r="U199" s="1">
        <v>1014675</v>
      </c>
      <c r="V199" s="1">
        <v>4333016</v>
      </c>
      <c r="W199" s="65"/>
      <c r="X199" s="65"/>
    </row>
    <row r="200" spans="2:24" x14ac:dyDescent="0.2">
      <c r="B200" s="15">
        <v>42125</v>
      </c>
      <c r="C200" s="1">
        <v>4261</v>
      </c>
      <c r="D200" s="1">
        <v>2833</v>
      </c>
      <c r="E200" s="1">
        <v>526</v>
      </c>
      <c r="F200" s="1">
        <v>6618</v>
      </c>
      <c r="G200" s="1">
        <v>3101</v>
      </c>
      <c r="H200" s="1">
        <v>331</v>
      </c>
      <c r="I200" s="1">
        <v>407</v>
      </c>
      <c r="J200" s="1">
        <v>7306</v>
      </c>
      <c r="K200" s="1">
        <v>74591</v>
      </c>
      <c r="L200" s="1">
        <v>7704</v>
      </c>
      <c r="M200" s="1">
        <v>1244</v>
      </c>
      <c r="N200" s="1">
        <v>4372</v>
      </c>
      <c r="O200" s="1">
        <v>103</v>
      </c>
      <c r="P200" s="1">
        <v>6861</v>
      </c>
      <c r="Q200" s="1">
        <f t="shared" si="1"/>
        <v>120258</v>
      </c>
      <c r="R200" s="1">
        <v>1869</v>
      </c>
      <c r="S200" s="1">
        <v>2741</v>
      </c>
      <c r="T200" s="1">
        <v>185229</v>
      </c>
      <c r="U200" s="1">
        <v>1006591</v>
      </c>
      <c r="V200" s="1">
        <v>4215031</v>
      </c>
      <c r="W200" s="65"/>
      <c r="X200" s="65"/>
    </row>
    <row r="201" spans="2:24" x14ac:dyDescent="0.2">
      <c r="B201" s="15">
        <v>42156</v>
      </c>
      <c r="C201" s="1">
        <v>4165</v>
      </c>
      <c r="D201" s="1">
        <v>2836</v>
      </c>
      <c r="E201" s="1">
        <v>541</v>
      </c>
      <c r="F201" s="1">
        <v>6338</v>
      </c>
      <c r="G201" s="1">
        <v>3079</v>
      </c>
      <c r="H201" s="1">
        <v>314</v>
      </c>
      <c r="I201" s="1">
        <v>411</v>
      </c>
      <c r="J201" s="1">
        <v>7002</v>
      </c>
      <c r="K201" s="1">
        <v>73297</v>
      </c>
      <c r="L201" s="1">
        <v>7400</v>
      </c>
      <c r="M201" s="1">
        <v>1251</v>
      </c>
      <c r="N201" s="1">
        <v>4328</v>
      </c>
      <c r="O201" s="1">
        <v>115</v>
      </c>
      <c r="P201" s="1">
        <v>6552</v>
      </c>
      <c r="Q201" s="1">
        <f t="shared" si="1"/>
        <v>117629</v>
      </c>
      <c r="R201" s="1">
        <v>1844</v>
      </c>
      <c r="S201" s="1">
        <v>2746</v>
      </c>
      <c r="T201" s="1">
        <v>181394</v>
      </c>
      <c r="U201" s="1">
        <v>1001744</v>
      </c>
      <c r="V201" s="1">
        <v>4120304</v>
      </c>
      <c r="W201" s="65"/>
      <c r="X201" s="65"/>
    </row>
    <row r="202" spans="2:24" x14ac:dyDescent="0.2">
      <c r="B202" s="15">
        <v>42186</v>
      </c>
      <c r="C202" s="1">
        <v>4128</v>
      </c>
      <c r="D202" s="1">
        <v>2871</v>
      </c>
      <c r="E202" s="1">
        <v>550</v>
      </c>
      <c r="F202" s="1">
        <v>6155</v>
      </c>
      <c r="G202" s="1">
        <v>2996</v>
      </c>
      <c r="H202" s="1">
        <v>322</v>
      </c>
      <c r="I202" s="1">
        <v>396</v>
      </c>
      <c r="J202" s="1">
        <v>6634</v>
      </c>
      <c r="K202" s="1">
        <v>71099</v>
      </c>
      <c r="L202" s="1">
        <v>7196</v>
      </c>
      <c r="M202" s="1">
        <v>1242</v>
      </c>
      <c r="N202" s="1">
        <v>4240</v>
      </c>
      <c r="O202" s="1">
        <v>127</v>
      </c>
      <c r="P202" s="1">
        <v>6290</v>
      </c>
      <c r="Q202" s="1">
        <f t="shared" si="1"/>
        <v>114246</v>
      </c>
      <c r="R202" s="1">
        <v>1767</v>
      </c>
      <c r="S202" s="1">
        <v>2703</v>
      </c>
      <c r="T202" s="1">
        <v>175496</v>
      </c>
      <c r="U202" s="1">
        <v>982425</v>
      </c>
      <c r="V202" s="1">
        <v>4046276</v>
      </c>
      <c r="W202" s="65"/>
      <c r="X202" s="65"/>
    </row>
    <row r="203" spans="2:24" x14ac:dyDescent="0.2">
      <c r="B203" s="15">
        <v>42217</v>
      </c>
      <c r="C203" s="1">
        <v>4070</v>
      </c>
      <c r="D203" s="1">
        <v>2941</v>
      </c>
      <c r="E203" s="1">
        <v>549</v>
      </c>
      <c r="F203" s="1">
        <v>6083</v>
      </c>
      <c r="G203" s="1">
        <v>3034</v>
      </c>
      <c r="H203" s="1">
        <v>336</v>
      </c>
      <c r="I203" s="1">
        <v>396</v>
      </c>
      <c r="J203" s="1">
        <v>6414</v>
      </c>
      <c r="K203" s="1">
        <v>70015</v>
      </c>
      <c r="L203" s="1">
        <v>7210</v>
      </c>
      <c r="M203" s="1">
        <v>1297</v>
      </c>
      <c r="N203" s="1">
        <v>4241</v>
      </c>
      <c r="O203" s="1">
        <v>120</v>
      </c>
      <c r="P203" s="1">
        <v>6219</v>
      </c>
      <c r="Q203" s="1">
        <f t="shared" si="1"/>
        <v>112925</v>
      </c>
      <c r="R203" s="1">
        <v>1891</v>
      </c>
      <c r="S203" s="1">
        <v>2778</v>
      </c>
      <c r="T203" s="1">
        <v>174470</v>
      </c>
      <c r="U203" s="1">
        <v>983504</v>
      </c>
      <c r="V203" s="1">
        <v>4067955</v>
      </c>
      <c r="W203" s="65"/>
      <c r="X203" s="65"/>
    </row>
    <row r="204" spans="2:24" x14ac:dyDescent="0.2">
      <c r="B204" s="15">
        <v>42248</v>
      </c>
      <c r="C204" s="1">
        <v>4006</v>
      </c>
      <c r="D204" s="1">
        <v>2931</v>
      </c>
      <c r="E204" s="1">
        <v>534</v>
      </c>
      <c r="F204" s="1">
        <v>6327</v>
      </c>
      <c r="G204" s="1">
        <v>3016</v>
      </c>
      <c r="H204" s="1">
        <v>349</v>
      </c>
      <c r="I204" s="1">
        <v>391</v>
      </c>
      <c r="J204" s="1">
        <v>6650</v>
      </c>
      <c r="K204" s="1">
        <v>71709</v>
      </c>
      <c r="L204" s="1">
        <v>7526</v>
      </c>
      <c r="M204" s="1">
        <v>1313</v>
      </c>
      <c r="N204" s="1">
        <v>4389</v>
      </c>
      <c r="O204" s="1">
        <v>118</v>
      </c>
      <c r="P204" s="1">
        <v>6221</v>
      </c>
      <c r="Q204" s="1">
        <f t="shared" si="1"/>
        <v>115480</v>
      </c>
      <c r="R204" s="1">
        <v>1914</v>
      </c>
      <c r="S204" s="1">
        <v>2805</v>
      </c>
      <c r="T204" s="1">
        <v>178917</v>
      </c>
      <c r="U204" s="1">
        <v>997361</v>
      </c>
      <c r="V204" s="1">
        <v>4094042</v>
      </c>
      <c r="W204" s="65"/>
      <c r="X204" s="65"/>
    </row>
    <row r="205" spans="2:24" x14ac:dyDescent="0.2">
      <c r="B205" s="15">
        <v>42278</v>
      </c>
      <c r="C205" s="1">
        <v>4067</v>
      </c>
      <c r="D205" s="1">
        <v>2945</v>
      </c>
      <c r="E205" s="1">
        <v>541</v>
      </c>
      <c r="F205" s="1">
        <v>6752</v>
      </c>
      <c r="G205" s="1">
        <v>3027</v>
      </c>
      <c r="H205" s="1">
        <v>336</v>
      </c>
      <c r="I205" s="1">
        <v>404</v>
      </c>
      <c r="J205" s="1">
        <v>6989</v>
      </c>
      <c r="K205" s="1">
        <v>73239</v>
      </c>
      <c r="L205" s="1">
        <v>7714</v>
      </c>
      <c r="M205" s="1">
        <v>1300</v>
      </c>
      <c r="N205" s="1">
        <v>4477</v>
      </c>
      <c r="O205" s="1">
        <v>130</v>
      </c>
      <c r="P205" s="1">
        <v>6621</v>
      </c>
      <c r="Q205" s="1">
        <f t="shared" si="1"/>
        <v>118542</v>
      </c>
      <c r="R205" s="1">
        <v>1893</v>
      </c>
      <c r="S205" s="1">
        <v>2828</v>
      </c>
      <c r="T205" s="1">
        <v>182956</v>
      </c>
      <c r="U205" s="1">
        <v>1007940</v>
      </c>
      <c r="V205" s="1">
        <v>4176369</v>
      </c>
      <c r="W205" s="65"/>
      <c r="X205" s="65"/>
    </row>
    <row r="206" spans="2:24" x14ac:dyDescent="0.2">
      <c r="B206" s="15">
        <v>42309</v>
      </c>
      <c r="C206" s="1">
        <v>4032</v>
      </c>
      <c r="D206" s="1">
        <v>2903</v>
      </c>
      <c r="E206" s="1">
        <v>525</v>
      </c>
      <c r="F206" s="1">
        <v>7028</v>
      </c>
      <c r="G206" s="1">
        <v>2964</v>
      </c>
      <c r="H206" s="1">
        <v>303</v>
      </c>
      <c r="I206" s="1">
        <v>382</v>
      </c>
      <c r="J206" s="1">
        <v>7286</v>
      </c>
      <c r="K206" s="1">
        <v>73997</v>
      </c>
      <c r="L206" s="1">
        <v>8038</v>
      </c>
      <c r="M206" s="1">
        <v>1248</v>
      </c>
      <c r="N206" s="1">
        <v>4524</v>
      </c>
      <c r="O206" s="1">
        <v>117</v>
      </c>
      <c r="P206" s="1">
        <v>7064</v>
      </c>
      <c r="Q206" s="1">
        <f t="shared" si="1"/>
        <v>120411</v>
      </c>
      <c r="R206" s="1">
        <v>1830</v>
      </c>
      <c r="S206" s="1">
        <v>2800</v>
      </c>
      <c r="T206" s="1">
        <v>184985</v>
      </c>
      <c r="U206" s="1">
        <v>990040</v>
      </c>
      <c r="V206" s="1">
        <v>4149298</v>
      </c>
      <c r="W206" s="65"/>
      <c r="X206" s="65"/>
    </row>
    <row r="207" spans="2:24" x14ac:dyDescent="0.2">
      <c r="B207" s="15">
        <v>42339</v>
      </c>
      <c r="C207" s="1">
        <v>4033</v>
      </c>
      <c r="D207" s="1">
        <v>2888</v>
      </c>
      <c r="E207" s="1">
        <v>552</v>
      </c>
      <c r="F207" s="1">
        <v>7049</v>
      </c>
      <c r="G207" s="1">
        <v>2936</v>
      </c>
      <c r="H207" s="1">
        <v>300</v>
      </c>
      <c r="I207" s="1">
        <v>347</v>
      </c>
      <c r="J207" s="1">
        <v>7220</v>
      </c>
      <c r="K207" s="1">
        <v>71550</v>
      </c>
      <c r="L207" s="1">
        <v>8135</v>
      </c>
      <c r="M207" s="1">
        <v>1246</v>
      </c>
      <c r="N207" s="1">
        <v>4433</v>
      </c>
      <c r="O207" s="1">
        <v>112</v>
      </c>
      <c r="P207" s="1">
        <v>7170</v>
      </c>
      <c r="Q207" s="1">
        <f t="shared" si="1"/>
        <v>117971</v>
      </c>
      <c r="R207" s="1">
        <v>1846</v>
      </c>
      <c r="S207" s="1">
        <v>2756</v>
      </c>
      <c r="T207" s="1">
        <v>181701</v>
      </c>
      <c r="U207" s="1">
        <v>962974</v>
      </c>
      <c r="V207" s="1">
        <v>4093508</v>
      </c>
      <c r="W207" s="65"/>
      <c r="X207" s="65"/>
    </row>
    <row r="208" spans="2:24" x14ac:dyDescent="0.2">
      <c r="B208" s="15">
        <v>42370</v>
      </c>
      <c r="C208" s="1">
        <v>4040</v>
      </c>
      <c r="D208" s="1">
        <v>2914</v>
      </c>
      <c r="E208" s="1">
        <v>530</v>
      </c>
      <c r="F208" s="1">
        <v>7100</v>
      </c>
      <c r="G208" s="1">
        <v>2965</v>
      </c>
      <c r="H208" s="1">
        <v>307</v>
      </c>
      <c r="I208" s="1">
        <v>366</v>
      </c>
      <c r="J208" s="1">
        <v>7252</v>
      </c>
      <c r="K208" s="1">
        <v>71830</v>
      </c>
      <c r="L208" s="1">
        <v>8092</v>
      </c>
      <c r="M208" s="1">
        <v>1220</v>
      </c>
      <c r="N208" s="1">
        <v>4509</v>
      </c>
      <c r="O208" s="1">
        <v>117</v>
      </c>
      <c r="P208" s="1">
        <v>7126</v>
      </c>
      <c r="Q208" s="1">
        <f t="shared" si="1"/>
        <v>118368</v>
      </c>
      <c r="R208" s="1">
        <v>1843</v>
      </c>
      <c r="S208" s="1">
        <v>2755</v>
      </c>
      <c r="T208" s="1">
        <v>183079</v>
      </c>
      <c r="U208" s="1">
        <v>972228</v>
      </c>
      <c r="V208" s="1">
        <v>4150755</v>
      </c>
      <c r="W208" s="65"/>
      <c r="X208" s="59"/>
    </row>
    <row r="209" spans="2:29" x14ac:dyDescent="0.2">
      <c r="B209" s="15">
        <v>42401</v>
      </c>
      <c r="C209" s="1">
        <v>4052</v>
      </c>
      <c r="D209" s="1">
        <v>2931</v>
      </c>
      <c r="E209" s="1">
        <v>535</v>
      </c>
      <c r="F209" s="1">
        <v>6980</v>
      </c>
      <c r="G209" s="1">
        <v>2975</v>
      </c>
      <c r="H209" s="1">
        <v>327</v>
      </c>
      <c r="I209" s="1">
        <v>375</v>
      </c>
      <c r="J209" s="1">
        <v>7201</v>
      </c>
      <c r="K209" s="1">
        <v>72137</v>
      </c>
      <c r="L209" s="1">
        <v>8125</v>
      </c>
      <c r="M209" s="1">
        <v>1233</v>
      </c>
      <c r="N209" s="1">
        <v>4492</v>
      </c>
      <c r="O209" s="1">
        <v>110</v>
      </c>
      <c r="P209" s="1">
        <v>7070</v>
      </c>
      <c r="Q209" s="1">
        <f t="shared" si="1"/>
        <v>118543</v>
      </c>
      <c r="R209" s="1">
        <v>1876</v>
      </c>
      <c r="S209" s="1">
        <v>2709</v>
      </c>
      <c r="T209" s="1">
        <v>184010</v>
      </c>
      <c r="U209" s="1">
        <v>988493</v>
      </c>
      <c r="V209" s="1">
        <v>4152986</v>
      </c>
      <c r="W209" s="65"/>
      <c r="X209" s="59"/>
      <c r="Y209" s="65"/>
      <c r="Z209" s="65"/>
      <c r="AA209" s="65"/>
      <c r="AB209" s="65"/>
      <c r="AC209" s="65"/>
    </row>
    <row r="210" spans="2:29" x14ac:dyDescent="0.2">
      <c r="B210" s="15">
        <v>42430</v>
      </c>
      <c r="C210" s="1">
        <v>3940</v>
      </c>
      <c r="D210" s="1">
        <v>2841</v>
      </c>
      <c r="E210" s="1">
        <v>527</v>
      </c>
      <c r="F210" s="1">
        <v>6707</v>
      </c>
      <c r="G210" s="1">
        <v>2947</v>
      </c>
      <c r="H210" s="1">
        <v>345</v>
      </c>
      <c r="I210" s="1">
        <v>397</v>
      </c>
      <c r="J210" s="1">
        <v>7001</v>
      </c>
      <c r="K210" s="1">
        <v>71559</v>
      </c>
      <c r="L210" s="1">
        <v>7761</v>
      </c>
      <c r="M210" s="1">
        <v>1208</v>
      </c>
      <c r="N210" s="1">
        <v>4414</v>
      </c>
      <c r="O210" s="1">
        <v>116</v>
      </c>
      <c r="P210" s="1">
        <v>6756</v>
      </c>
      <c r="Q210" s="1">
        <f t="shared" ref="Q210:Q252" si="2">SUM(C210:P210)</f>
        <v>116519</v>
      </c>
      <c r="R210" s="1">
        <v>1811</v>
      </c>
      <c r="S210" s="1">
        <v>2671</v>
      </c>
      <c r="T210" s="1">
        <v>180429</v>
      </c>
      <c r="U210" s="1">
        <v>981950</v>
      </c>
      <c r="V210" s="1">
        <v>4094770</v>
      </c>
      <c r="W210" s="65"/>
      <c r="X210" s="59"/>
      <c r="Y210" s="65"/>
      <c r="Z210" s="65"/>
      <c r="AA210" s="65"/>
      <c r="AB210" s="65"/>
      <c r="AC210" s="65"/>
    </row>
    <row r="211" spans="2:29" x14ac:dyDescent="0.2">
      <c r="B211" s="15">
        <v>42461</v>
      </c>
      <c r="C211" s="1">
        <v>3912</v>
      </c>
      <c r="D211" s="1">
        <v>2772</v>
      </c>
      <c r="E211" s="1">
        <v>527</v>
      </c>
      <c r="F211" s="1">
        <v>6558</v>
      </c>
      <c r="G211" s="1">
        <v>2894</v>
      </c>
      <c r="H211" s="1">
        <v>336</v>
      </c>
      <c r="I211" s="1">
        <v>395</v>
      </c>
      <c r="J211" s="1">
        <v>6917</v>
      </c>
      <c r="K211" s="1">
        <v>71103</v>
      </c>
      <c r="L211" s="1">
        <v>7818</v>
      </c>
      <c r="M211" s="1">
        <v>1197</v>
      </c>
      <c r="N211" s="1">
        <v>4427</v>
      </c>
      <c r="O211" s="1">
        <v>110</v>
      </c>
      <c r="P211" s="1">
        <v>6620</v>
      </c>
      <c r="Q211" s="1">
        <f t="shared" si="2"/>
        <v>115586</v>
      </c>
      <c r="R211" s="1">
        <v>1805</v>
      </c>
      <c r="S211" s="1">
        <v>2607</v>
      </c>
      <c r="T211" s="1">
        <v>178613</v>
      </c>
      <c r="U211" s="1">
        <v>966428</v>
      </c>
      <c r="V211" s="1">
        <v>4011171</v>
      </c>
      <c r="W211" s="65"/>
      <c r="X211" s="59"/>
      <c r="Y211" s="65"/>
      <c r="Z211" s="65"/>
      <c r="AA211" s="65"/>
      <c r="AB211" s="65"/>
      <c r="AC211" s="65"/>
    </row>
    <row r="212" spans="2:29" x14ac:dyDescent="0.2">
      <c r="B212" s="15">
        <v>42491</v>
      </c>
      <c r="C212" s="1">
        <v>3810</v>
      </c>
      <c r="D212" s="1">
        <v>2740</v>
      </c>
      <c r="E212" s="1">
        <v>494</v>
      </c>
      <c r="F212" s="1">
        <v>6235</v>
      </c>
      <c r="G212" s="1">
        <v>2799</v>
      </c>
      <c r="H212" s="1">
        <v>324</v>
      </c>
      <c r="I212" s="1">
        <v>383</v>
      </c>
      <c r="J212" s="1">
        <v>6751</v>
      </c>
      <c r="K212" s="1">
        <v>69720</v>
      </c>
      <c r="L212" s="1">
        <v>7520</v>
      </c>
      <c r="M212" s="1">
        <v>1166</v>
      </c>
      <c r="N212" s="1">
        <v>4342</v>
      </c>
      <c r="O212" s="1">
        <v>114</v>
      </c>
      <c r="P212" s="1">
        <v>6243</v>
      </c>
      <c r="Q212" s="1">
        <f t="shared" si="2"/>
        <v>112641</v>
      </c>
      <c r="R212" s="1">
        <v>1778</v>
      </c>
      <c r="S212" s="1">
        <v>2555</v>
      </c>
      <c r="T212" s="1">
        <v>173878</v>
      </c>
      <c r="U212" s="1">
        <v>945040</v>
      </c>
      <c r="V212" s="1">
        <v>3891403</v>
      </c>
      <c r="W212" s="65"/>
      <c r="X212" s="59"/>
      <c r="Y212" s="65"/>
      <c r="Z212" s="65"/>
      <c r="AA212" s="65"/>
      <c r="AB212" s="65"/>
      <c r="AC212" s="65"/>
    </row>
    <row r="213" spans="2:29" x14ac:dyDescent="0.2">
      <c r="B213" s="15">
        <v>42522</v>
      </c>
      <c r="C213" s="1">
        <v>3710</v>
      </c>
      <c r="D213" s="1">
        <v>2687</v>
      </c>
      <c r="E213" s="1">
        <v>470</v>
      </c>
      <c r="F213" s="1">
        <v>5784</v>
      </c>
      <c r="G213" s="1">
        <v>2758</v>
      </c>
      <c r="H213" s="1">
        <v>315</v>
      </c>
      <c r="I213" s="1">
        <v>359</v>
      </c>
      <c r="J213" s="1">
        <v>6282</v>
      </c>
      <c r="K213" s="1">
        <v>67367</v>
      </c>
      <c r="L213" s="1">
        <v>6988</v>
      </c>
      <c r="M213" s="1">
        <v>1113</v>
      </c>
      <c r="N213" s="1">
        <v>4054</v>
      </c>
      <c r="O213" s="1">
        <v>118</v>
      </c>
      <c r="P213" s="1">
        <v>5947</v>
      </c>
      <c r="Q213" s="1">
        <f t="shared" si="2"/>
        <v>107952</v>
      </c>
      <c r="R213" s="1">
        <v>1757</v>
      </c>
      <c r="S213" s="1">
        <v>2495</v>
      </c>
      <c r="T213" s="1">
        <v>166092</v>
      </c>
      <c r="U213" s="1">
        <v>925789</v>
      </c>
      <c r="V213" s="1">
        <v>3767054</v>
      </c>
      <c r="W213" s="65"/>
      <c r="X213" s="59"/>
      <c r="Y213" s="65"/>
      <c r="Z213" s="65"/>
      <c r="AA213" s="65"/>
      <c r="AB213" s="65"/>
      <c r="AC213" s="65"/>
    </row>
    <row r="214" spans="2:29" x14ac:dyDescent="0.2">
      <c r="B214" s="15">
        <v>42552</v>
      </c>
      <c r="C214" s="1">
        <v>3690</v>
      </c>
      <c r="D214" s="1">
        <v>2649</v>
      </c>
      <c r="E214" s="1">
        <v>481</v>
      </c>
      <c r="F214" s="1">
        <v>5523</v>
      </c>
      <c r="G214" s="1">
        <v>2739</v>
      </c>
      <c r="H214" s="1">
        <v>309</v>
      </c>
      <c r="I214" s="1">
        <v>360</v>
      </c>
      <c r="J214" s="1">
        <v>5900</v>
      </c>
      <c r="K214" s="1">
        <v>65491</v>
      </c>
      <c r="L214" s="1">
        <v>6665</v>
      </c>
      <c r="M214" s="1">
        <v>1121</v>
      </c>
      <c r="N214" s="1">
        <v>3871</v>
      </c>
      <c r="O214" s="1">
        <v>112</v>
      </c>
      <c r="P214" s="1">
        <v>5819</v>
      </c>
      <c r="Q214" s="1">
        <f t="shared" si="2"/>
        <v>104730</v>
      </c>
      <c r="R214" s="1">
        <v>1720</v>
      </c>
      <c r="S214" s="1">
        <v>2517</v>
      </c>
      <c r="T214" s="1">
        <v>160546</v>
      </c>
      <c r="U214" s="1">
        <v>902138</v>
      </c>
      <c r="V214" s="1">
        <v>3683061</v>
      </c>
      <c r="W214" s="65"/>
      <c r="X214" s="59"/>
      <c r="Y214" s="65"/>
      <c r="Z214" s="65"/>
      <c r="AA214" s="65"/>
      <c r="AB214" s="65"/>
      <c r="AC214" s="65"/>
    </row>
    <row r="215" spans="2:29" x14ac:dyDescent="0.2">
      <c r="B215" s="15">
        <v>42583</v>
      </c>
      <c r="C215" s="1">
        <v>3735</v>
      </c>
      <c r="D215" s="1">
        <v>2676</v>
      </c>
      <c r="E215" s="1">
        <v>468</v>
      </c>
      <c r="F215" s="1">
        <v>5504</v>
      </c>
      <c r="G215" s="1">
        <v>2769</v>
      </c>
      <c r="H215" s="1">
        <v>298</v>
      </c>
      <c r="I215" s="1">
        <v>359</v>
      </c>
      <c r="J215" s="1">
        <v>5960</v>
      </c>
      <c r="K215" s="1">
        <v>64886</v>
      </c>
      <c r="L215" s="1">
        <v>6592</v>
      </c>
      <c r="M215" s="1">
        <v>1142</v>
      </c>
      <c r="N215" s="1">
        <v>3867</v>
      </c>
      <c r="O215" s="1">
        <v>106</v>
      </c>
      <c r="P215" s="1">
        <v>5886</v>
      </c>
      <c r="Q215" s="1">
        <f t="shared" si="2"/>
        <v>104248</v>
      </c>
      <c r="R215" s="1">
        <v>1729</v>
      </c>
      <c r="S215" s="1">
        <v>2562</v>
      </c>
      <c r="T215" s="1">
        <v>160328</v>
      </c>
      <c r="U215" s="1">
        <v>902669</v>
      </c>
      <c r="V215" s="1">
        <v>3697496</v>
      </c>
      <c r="W215" s="65"/>
      <c r="X215" s="59"/>
      <c r="Y215" s="65"/>
      <c r="Z215" s="65"/>
      <c r="AA215" s="65"/>
      <c r="AB215" s="65"/>
      <c r="AC215" s="65"/>
    </row>
    <row r="216" spans="2:29" x14ac:dyDescent="0.2">
      <c r="B216" s="15">
        <v>42614</v>
      </c>
      <c r="C216" s="1">
        <v>3762</v>
      </c>
      <c r="D216" s="1">
        <v>2705</v>
      </c>
      <c r="E216" s="1">
        <v>460</v>
      </c>
      <c r="F216" s="1">
        <v>5549</v>
      </c>
      <c r="G216" s="1">
        <v>2758</v>
      </c>
      <c r="H216" s="1">
        <v>302</v>
      </c>
      <c r="I216" s="1">
        <v>355</v>
      </c>
      <c r="J216" s="1">
        <v>6154</v>
      </c>
      <c r="K216" s="1">
        <v>65936</v>
      </c>
      <c r="L216" s="1">
        <v>6917</v>
      </c>
      <c r="M216" s="1">
        <v>1165</v>
      </c>
      <c r="N216" s="1">
        <v>3897</v>
      </c>
      <c r="O216" s="1">
        <v>106</v>
      </c>
      <c r="P216" s="1">
        <v>6043</v>
      </c>
      <c r="Q216" s="1">
        <f t="shared" si="2"/>
        <v>106109</v>
      </c>
      <c r="R216" s="1">
        <v>1747</v>
      </c>
      <c r="S216" s="1">
        <v>2578</v>
      </c>
      <c r="T216" s="1">
        <v>163201</v>
      </c>
      <c r="U216" s="1">
        <v>910875</v>
      </c>
      <c r="V216" s="1">
        <v>3720297</v>
      </c>
      <c r="W216" s="65"/>
      <c r="X216" s="59"/>
      <c r="Y216" s="65"/>
      <c r="Z216" s="65"/>
      <c r="AA216" s="65"/>
      <c r="AB216" s="65"/>
      <c r="AC216" s="65"/>
    </row>
    <row r="217" spans="2:29" x14ac:dyDescent="0.2">
      <c r="B217" s="15">
        <v>42644</v>
      </c>
      <c r="C217" s="1">
        <v>3836</v>
      </c>
      <c r="D217" s="1">
        <v>2706</v>
      </c>
      <c r="E217" s="1">
        <v>468</v>
      </c>
      <c r="F217" s="1">
        <v>5900</v>
      </c>
      <c r="G217" s="1">
        <v>2772</v>
      </c>
      <c r="H217" s="1">
        <v>293</v>
      </c>
      <c r="I217" s="1">
        <v>354</v>
      </c>
      <c r="J217" s="1">
        <v>6500</v>
      </c>
      <c r="K217" s="1">
        <v>67347</v>
      </c>
      <c r="L217" s="1">
        <v>7140</v>
      </c>
      <c r="M217" s="1">
        <v>1153</v>
      </c>
      <c r="N217" s="1">
        <v>4081</v>
      </c>
      <c r="O217" s="1">
        <v>102</v>
      </c>
      <c r="P217" s="1">
        <v>6362</v>
      </c>
      <c r="Q217" s="1">
        <f t="shared" si="2"/>
        <v>109014</v>
      </c>
      <c r="R217" s="1">
        <v>1690</v>
      </c>
      <c r="S217" s="1">
        <v>2570</v>
      </c>
      <c r="T217" s="1">
        <v>167292</v>
      </c>
      <c r="U217" s="1">
        <v>918547</v>
      </c>
      <c r="V217" s="1">
        <v>3764982</v>
      </c>
      <c r="W217" s="65"/>
      <c r="X217" s="59"/>
      <c r="Y217" s="65"/>
      <c r="Z217" s="65"/>
      <c r="AA217" s="65"/>
      <c r="AB217" s="65"/>
      <c r="AC217" s="65"/>
    </row>
    <row r="218" spans="2:29" x14ac:dyDescent="0.2">
      <c r="B218" s="15">
        <v>42675</v>
      </c>
      <c r="C218" s="1">
        <v>3845</v>
      </c>
      <c r="D218" s="1">
        <v>2726</v>
      </c>
      <c r="E218" s="1">
        <v>441</v>
      </c>
      <c r="F218" s="1">
        <v>6284</v>
      </c>
      <c r="G218" s="1">
        <v>2765</v>
      </c>
      <c r="H218" s="1">
        <v>286</v>
      </c>
      <c r="I218" s="1">
        <v>346</v>
      </c>
      <c r="J218" s="1">
        <v>6771</v>
      </c>
      <c r="K218" s="1">
        <v>68018</v>
      </c>
      <c r="L218" s="1">
        <v>7436</v>
      </c>
      <c r="M218" s="1">
        <v>1144</v>
      </c>
      <c r="N218" s="1">
        <v>4167</v>
      </c>
      <c r="O218" s="1">
        <v>102</v>
      </c>
      <c r="P218" s="1">
        <v>6779</v>
      </c>
      <c r="Q218" s="1">
        <f t="shared" si="2"/>
        <v>111110</v>
      </c>
      <c r="R218" s="1">
        <v>1705</v>
      </c>
      <c r="S218" s="1">
        <v>2583</v>
      </c>
      <c r="T218" s="1">
        <v>171503</v>
      </c>
      <c r="U218" s="1">
        <v>922985</v>
      </c>
      <c r="V218" s="1">
        <v>3789823</v>
      </c>
      <c r="W218" s="65"/>
      <c r="X218" s="59"/>
      <c r="Y218" s="65"/>
      <c r="Z218" s="65"/>
      <c r="AA218" s="65"/>
      <c r="AB218" s="65"/>
      <c r="AC218" s="65"/>
    </row>
    <row r="219" spans="2:29" x14ac:dyDescent="0.2">
      <c r="B219" s="15">
        <v>42705</v>
      </c>
      <c r="C219" s="1">
        <v>3735</v>
      </c>
      <c r="D219" s="1">
        <v>2676</v>
      </c>
      <c r="E219" s="1">
        <v>444</v>
      </c>
      <c r="F219" s="1">
        <v>6456</v>
      </c>
      <c r="G219" s="1">
        <v>2714</v>
      </c>
      <c r="H219" s="1">
        <v>282</v>
      </c>
      <c r="I219" s="1">
        <v>314</v>
      </c>
      <c r="J219" s="1">
        <v>6705</v>
      </c>
      <c r="K219" s="1">
        <v>66276</v>
      </c>
      <c r="L219" s="1">
        <v>7448</v>
      </c>
      <c r="M219" s="1">
        <v>1114</v>
      </c>
      <c r="N219" s="1">
        <v>4114</v>
      </c>
      <c r="O219" s="1">
        <v>103</v>
      </c>
      <c r="P219" s="1">
        <v>6710</v>
      </c>
      <c r="Q219" s="1">
        <f t="shared" si="2"/>
        <v>109091</v>
      </c>
      <c r="R219" s="1">
        <v>1636</v>
      </c>
      <c r="S219" s="1">
        <v>2557</v>
      </c>
      <c r="T219" s="1">
        <v>168148</v>
      </c>
      <c r="U219" s="1">
        <v>883077</v>
      </c>
      <c r="V219" s="1">
        <v>3702974</v>
      </c>
      <c r="W219" s="65"/>
      <c r="X219" s="59"/>
      <c r="Y219" s="65"/>
      <c r="Z219" s="65"/>
      <c r="AA219" s="65"/>
      <c r="AB219" s="65"/>
      <c r="AC219" s="65"/>
    </row>
    <row r="220" spans="2:29" x14ac:dyDescent="0.2">
      <c r="B220" s="15">
        <v>42736</v>
      </c>
      <c r="C220" s="1">
        <v>3736</v>
      </c>
      <c r="D220" s="1">
        <v>2662</v>
      </c>
      <c r="E220" s="1">
        <v>455</v>
      </c>
      <c r="F220" s="1">
        <v>6522</v>
      </c>
      <c r="G220" s="1">
        <v>2728</v>
      </c>
      <c r="H220" s="1">
        <v>293</v>
      </c>
      <c r="I220" s="1">
        <v>318</v>
      </c>
      <c r="J220" s="1">
        <v>6682</v>
      </c>
      <c r="K220" s="1">
        <v>66747</v>
      </c>
      <c r="L220" s="1">
        <v>7404</v>
      </c>
      <c r="M220" s="1">
        <v>1134</v>
      </c>
      <c r="N220" s="1">
        <v>4172</v>
      </c>
      <c r="O220" s="1">
        <v>98</v>
      </c>
      <c r="P220" s="1">
        <v>6726</v>
      </c>
      <c r="Q220" s="1">
        <f t="shared" si="2"/>
        <v>109677</v>
      </c>
      <c r="R220" s="1">
        <v>1646</v>
      </c>
      <c r="S220" s="1">
        <v>2540</v>
      </c>
      <c r="T220" s="1">
        <v>169283</v>
      </c>
      <c r="U220" s="1">
        <v>892494</v>
      </c>
      <c r="V220" s="1">
        <v>3760231</v>
      </c>
      <c r="W220" s="65"/>
      <c r="X220" s="65"/>
      <c r="Y220" s="65"/>
      <c r="Z220" s="65"/>
      <c r="AA220" s="1"/>
      <c r="AB220" s="1"/>
      <c r="AC220" s="1"/>
    </row>
    <row r="221" spans="2:29" x14ac:dyDescent="0.2">
      <c r="B221" s="15">
        <v>42767</v>
      </c>
      <c r="C221" s="1">
        <v>3665</v>
      </c>
      <c r="D221" s="1">
        <v>2612</v>
      </c>
      <c r="E221" s="1">
        <v>434</v>
      </c>
      <c r="F221" s="1">
        <v>6294</v>
      </c>
      <c r="G221" s="1">
        <v>2664</v>
      </c>
      <c r="H221" s="1">
        <v>291</v>
      </c>
      <c r="I221" s="1">
        <v>343</v>
      </c>
      <c r="J221" s="1">
        <v>6560</v>
      </c>
      <c r="K221" s="1">
        <v>66590</v>
      </c>
      <c r="L221" s="1">
        <v>7382</v>
      </c>
      <c r="M221" s="1">
        <v>1101</v>
      </c>
      <c r="N221" s="1">
        <v>4169</v>
      </c>
      <c r="O221" s="1">
        <v>90</v>
      </c>
      <c r="P221" s="1">
        <v>6590</v>
      </c>
      <c r="Q221" s="1">
        <f t="shared" si="2"/>
        <v>108785</v>
      </c>
      <c r="R221" s="1">
        <v>1621</v>
      </c>
      <c r="S221" s="1">
        <v>2458</v>
      </c>
      <c r="T221" s="1">
        <v>167907</v>
      </c>
      <c r="U221" s="1">
        <v>894855</v>
      </c>
      <c r="V221" s="1">
        <v>3750876</v>
      </c>
      <c r="W221" s="65"/>
      <c r="X221" s="65"/>
      <c r="Y221" s="65"/>
      <c r="Z221" s="65"/>
      <c r="AA221" s="1"/>
      <c r="AB221" s="1"/>
      <c r="AC221" s="1"/>
    </row>
    <row r="222" spans="2:29" x14ac:dyDescent="0.2">
      <c r="B222" s="15">
        <v>42795</v>
      </c>
      <c r="C222" s="1">
        <v>3655</v>
      </c>
      <c r="D222" s="1">
        <v>2579</v>
      </c>
      <c r="E222" s="1">
        <v>414</v>
      </c>
      <c r="F222" s="1">
        <v>6087</v>
      </c>
      <c r="G222" s="1">
        <v>2635</v>
      </c>
      <c r="H222" s="1">
        <v>278</v>
      </c>
      <c r="I222" s="1">
        <v>349</v>
      </c>
      <c r="J222" s="1">
        <v>6417</v>
      </c>
      <c r="K222" s="1">
        <v>65800</v>
      </c>
      <c r="L222" s="1">
        <v>7156</v>
      </c>
      <c r="M222" s="1">
        <v>1063</v>
      </c>
      <c r="N222" s="1">
        <v>4096</v>
      </c>
      <c r="O222" s="1">
        <v>92</v>
      </c>
      <c r="P222" s="1">
        <v>6541</v>
      </c>
      <c r="Q222" s="1">
        <f t="shared" si="2"/>
        <v>107162</v>
      </c>
      <c r="R222" s="1">
        <v>1589</v>
      </c>
      <c r="S222" s="1">
        <v>2329</v>
      </c>
      <c r="T222" s="1">
        <v>165034</v>
      </c>
      <c r="U222" s="1">
        <v>886166</v>
      </c>
      <c r="V222" s="1">
        <v>3702317</v>
      </c>
      <c r="W222" s="65"/>
      <c r="X222" s="65"/>
      <c r="Y222" s="65"/>
      <c r="Z222" s="65"/>
      <c r="AA222" s="1"/>
      <c r="AB222" s="1"/>
      <c r="AC222" s="1"/>
    </row>
    <row r="223" spans="2:29" x14ac:dyDescent="0.2">
      <c r="B223" s="15">
        <v>42826</v>
      </c>
      <c r="C223" s="1">
        <v>3490</v>
      </c>
      <c r="D223" s="1">
        <v>2492</v>
      </c>
      <c r="E223" s="1">
        <v>396</v>
      </c>
      <c r="F223" s="1">
        <v>5564</v>
      </c>
      <c r="G223" s="1">
        <v>2540</v>
      </c>
      <c r="H223" s="1">
        <v>273</v>
      </c>
      <c r="I223" s="1">
        <v>329</v>
      </c>
      <c r="J223" s="1">
        <v>6079</v>
      </c>
      <c r="K223" s="1">
        <v>63826</v>
      </c>
      <c r="L223" s="1">
        <v>6813</v>
      </c>
      <c r="M223" s="1">
        <v>1026</v>
      </c>
      <c r="N223" s="1">
        <v>3973</v>
      </c>
      <c r="O223" s="1">
        <v>94</v>
      </c>
      <c r="P223" s="1">
        <v>6138</v>
      </c>
      <c r="Q223" s="1">
        <f t="shared" si="2"/>
        <v>103033</v>
      </c>
      <c r="R223" s="1">
        <v>1585</v>
      </c>
      <c r="S223" s="1">
        <v>2217</v>
      </c>
      <c r="T223" s="1">
        <v>157582</v>
      </c>
      <c r="U223" s="1">
        <v>852182</v>
      </c>
      <c r="V223" s="1">
        <v>3573036</v>
      </c>
      <c r="W223" s="65"/>
      <c r="X223" s="65"/>
      <c r="Y223" s="65"/>
      <c r="Z223" s="65"/>
      <c r="AA223" s="1"/>
      <c r="AB223" s="1"/>
      <c r="AC223" s="1"/>
    </row>
    <row r="224" spans="2:29" x14ac:dyDescent="0.2">
      <c r="B224" s="15">
        <v>42856</v>
      </c>
      <c r="C224" s="1">
        <v>3410</v>
      </c>
      <c r="D224" s="1">
        <v>2402</v>
      </c>
      <c r="E224" s="1">
        <v>395</v>
      </c>
      <c r="F224" s="1">
        <v>5331</v>
      </c>
      <c r="G224" s="1">
        <v>2367</v>
      </c>
      <c r="H224" s="1">
        <v>263</v>
      </c>
      <c r="I224" s="1">
        <v>324</v>
      </c>
      <c r="J224" s="1">
        <v>5839</v>
      </c>
      <c r="K224" s="1">
        <v>62219</v>
      </c>
      <c r="L224" s="1">
        <v>6384</v>
      </c>
      <c r="M224" s="1">
        <v>982</v>
      </c>
      <c r="N224" s="1">
        <v>3803</v>
      </c>
      <c r="O224" s="1">
        <v>88</v>
      </c>
      <c r="P224" s="1">
        <v>5760</v>
      </c>
      <c r="Q224" s="1">
        <f t="shared" si="2"/>
        <v>99567</v>
      </c>
      <c r="R224" s="1">
        <v>1516</v>
      </c>
      <c r="S224" s="1">
        <v>2174</v>
      </c>
      <c r="T224" s="1">
        <v>152448</v>
      </c>
      <c r="U224" s="1">
        <v>829087</v>
      </c>
      <c r="V224" s="1">
        <v>3461128</v>
      </c>
      <c r="W224" s="65"/>
      <c r="X224" s="65"/>
      <c r="Y224" s="65"/>
      <c r="Z224" s="65"/>
      <c r="AA224" s="1"/>
      <c r="AB224" s="1"/>
      <c r="AC224" s="1"/>
    </row>
    <row r="225" spans="2:29" x14ac:dyDescent="0.2">
      <c r="B225" s="15">
        <v>42887</v>
      </c>
      <c r="C225" s="1">
        <v>3277</v>
      </c>
      <c r="D225" s="1">
        <v>2393</v>
      </c>
      <c r="E225" s="1">
        <v>397</v>
      </c>
      <c r="F225" s="1">
        <v>5027</v>
      </c>
      <c r="G225" s="1">
        <v>2367</v>
      </c>
      <c r="H225" s="1">
        <v>263</v>
      </c>
      <c r="I225" s="1">
        <v>328</v>
      </c>
      <c r="J225" s="1">
        <v>5528</v>
      </c>
      <c r="K225" s="1">
        <v>60240</v>
      </c>
      <c r="L225" s="1">
        <v>6058</v>
      </c>
      <c r="M225" s="1">
        <v>966</v>
      </c>
      <c r="N225" s="1">
        <v>3627</v>
      </c>
      <c r="O225" s="1">
        <v>91</v>
      </c>
      <c r="P225" s="1">
        <v>5424</v>
      </c>
      <c r="Q225" s="1">
        <f t="shared" si="2"/>
        <v>95986</v>
      </c>
      <c r="R225" s="1">
        <v>1470</v>
      </c>
      <c r="S225" s="1">
        <v>2126</v>
      </c>
      <c r="T225" s="1">
        <v>146309</v>
      </c>
      <c r="U225" s="1">
        <v>818763</v>
      </c>
      <c r="V225" s="1">
        <v>3362811</v>
      </c>
      <c r="W225" s="65"/>
      <c r="X225" s="65"/>
      <c r="Y225" s="65"/>
      <c r="Z225" s="65"/>
      <c r="AA225" s="1"/>
      <c r="AB225" s="1"/>
      <c r="AC225" s="1"/>
    </row>
    <row r="226" spans="2:29" x14ac:dyDescent="0.2">
      <c r="B226" s="15">
        <v>42917</v>
      </c>
      <c r="C226" s="1">
        <v>3322</v>
      </c>
      <c r="D226" s="1">
        <v>2419</v>
      </c>
      <c r="E226" s="1">
        <v>419</v>
      </c>
      <c r="F226" s="1">
        <v>4881</v>
      </c>
      <c r="G226" s="1">
        <v>2349</v>
      </c>
      <c r="H226" s="1">
        <v>256</v>
      </c>
      <c r="I226" s="1">
        <v>323</v>
      </c>
      <c r="J226" s="1">
        <v>5338</v>
      </c>
      <c r="K226" s="1">
        <v>59136</v>
      </c>
      <c r="L226" s="1">
        <v>5880</v>
      </c>
      <c r="M226" s="1">
        <v>975</v>
      </c>
      <c r="N226" s="1">
        <v>3607</v>
      </c>
      <c r="O226" s="1">
        <v>89</v>
      </c>
      <c r="P226" s="1">
        <v>5293</v>
      </c>
      <c r="Q226" s="1">
        <f t="shared" si="2"/>
        <v>94287</v>
      </c>
      <c r="R226" s="1">
        <v>1439</v>
      </c>
      <c r="S226" s="1">
        <v>2210</v>
      </c>
      <c r="T226" s="1">
        <v>143570</v>
      </c>
      <c r="U226" s="1">
        <v>814518</v>
      </c>
      <c r="V226" s="1">
        <v>3335924</v>
      </c>
      <c r="W226" s="65"/>
      <c r="X226" s="65"/>
      <c r="Y226" s="65"/>
      <c r="Z226" s="65"/>
      <c r="AA226" s="1"/>
      <c r="AB226" s="1"/>
      <c r="AC226" s="1"/>
    </row>
    <row r="227" spans="2:29" x14ac:dyDescent="0.2">
      <c r="B227" s="15">
        <v>42948</v>
      </c>
      <c r="C227" s="1">
        <v>3393</v>
      </c>
      <c r="D227" s="1">
        <v>2464</v>
      </c>
      <c r="E227" s="1">
        <v>426</v>
      </c>
      <c r="F227" s="1">
        <v>5047</v>
      </c>
      <c r="G227" s="1">
        <v>2428</v>
      </c>
      <c r="H227" s="1">
        <v>266</v>
      </c>
      <c r="I227" s="1">
        <v>326</v>
      </c>
      <c r="J227" s="1">
        <v>5527</v>
      </c>
      <c r="K227" s="1">
        <v>60104</v>
      </c>
      <c r="L227" s="1">
        <v>6005</v>
      </c>
      <c r="M227" s="1">
        <v>1025</v>
      </c>
      <c r="N227" s="1">
        <v>3629</v>
      </c>
      <c r="O227" s="1">
        <v>95</v>
      </c>
      <c r="P227" s="1">
        <v>5312</v>
      </c>
      <c r="Q227" s="1">
        <f t="shared" si="2"/>
        <v>96047</v>
      </c>
      <c r="R227" s="1">
        <v>1474</v>
      </c>
      <c r="S227" s="1">
        <v>2345</v>
      </c>
      <c r="T227" s="1">
        <v>146321</v>
      </c>
      <c r="U227" s="1">
        <v>831612</v>
      </c>
      <c r="V227" s="1">
        <v>3382324</v>
      </c>
      <c r="W227" s="65"/>
      <c r="X227" s="65"/>
      <c r="Y227" s="65"/>
      <c r="Z227" s="65"/>
      <c r="AA227" s="1"/>
      <c r="AB227" s="1"/>
      <c r="AC227" s="1"/>
    </row>
    <row r="228" spans="2:29" x14ac:dyDescent="0.2">
      <c r="B228" s="15">
        <v>42979</v>
      </c>
      <c r="C228" s="1">
        <v>3365</v>
      </c>
      <c r="D228" s="1">
        <v>2480</v>
      </c>
      <c r="E228" s="1">
        <v>418</v>
      </c>
      <c r="F228" s="1">
        <v>5414</v>
      </c>
      <c r="G228" s="1">
        <v>2412</v>
      </c>
      <c r="H228" s="1">
        <v>260</v>
      </c>
      <c r="I228" s="1">
        <v>338</v>
      </c>
      <c r="J228" s="1">
        <v>5767</v>
      </c>
      <c r="K228" s="1">
        <v>60612</v>
      </c>
      <c r="L228" s="1">
        <v>6328</v>
      </c>
      <c r="M228" s="1">
        <v>1019</v>
      </c>
      <c r="N228" s="1">
        <v>3825</v>
      </c>
      <c r="O228" s="1">
        <v>98</v>
      </c>
      <c r="P228" s="1">
        <v>5550</v>
      </c>
      <c r="Q228" s="1">
        <f t="shared" si="2"/>
        <v>97886</v>
      </c>
      <c r="R228" s="1">
        <v>1499</v>
      </c>
      <c r="S228" s="1">
        <v>2288</v>
      </c>
      <c r="T228" s="1">
        <v>149135</v>
      </c>
      <c r="U228" s="1">
        <v>841885</v>
      </c>
      <c r="V228" s="1">
        <v>3410182</v>
      </c>
      <c r="W228" s="65"/>
      <c r="X228" s="65"/>
      <c r="Y228" s="65"/>
      <c r="Z228" s="65"/>
      <c r="AA228" s="1"/>
      <c r="AB228" s="1"/>
      <c r="AC228" s="1"/>
    </row>
    <row r="229" spans="2:29" x14ac:dyDescent="0.2">
      <c r="B229" s="15">
        <v>43009</v>
      </c>
      <c r="C229" s="1">
        <v>3453</v>
      </c>
      <c r="D229" s="1">
        <v>2470</v>
      </c>
      <c r="E229" s="1">
        <v>402</v>
      </c>
      <c r="F229" s="1">
        <v>5698</v>
      </c>
      <c r="G229" s="1">
        <v>2470</v>
      </c>
      <c r="H229" s="1">
        <v>271</v>
      </c>
      <c r="I229" s="1">
        <v>338</v>
      </c>
      <c r="J229" s="1">
        <v>6108</v>
      </c>
      <c r="K229" s="1">
        <v>62027</v>
      </c>
      <c r="L229" s="1">
        <v>6742</v>
      </c>
      <c r="M229" s="1">
        <v>1003</v>
      </c>
      <c r="N229" s="1">
        <v>3859</v>
      </c>
      <c r="O229" s="1">
        <v>105</v>
      </c>
      <c r="P229" s="1">
        <v>6012</v>
      </c>
      <c r="Q229" s="1">
        <f t="shared" si="2"/>
        <v>100958</v>
      </c>
      <c r="R229" s="1">
        <v>1492</v>
      </c>
      <c r="S229" s="1">
        <v>2254</v>
      </c>
      <c r="T229" s="1">
        <v>153764</v>
      </c>
      <c r="U229" s="1">
        <v>854856</v>
      </c>
      <c r="V229" s="1">
        <v>3467026</v>
      </c>
      <c r="W229" s="65"/>
      <c r="X229" s="65"/>
      <c r="Y229" s="65"/>
      <c r="Z229" s="65"/>
      <c r="AA229" s="1"/>
      <c r="AB229" s="1"/>
      <c r="AC229" s="1"/>
    </row>
    <row r="230" spans="2:29" x14ac:dyDescent="0.2">
      <c r="B230" s="15">
        <v>43040</v>
      </c>
      <c r="C230" s="1">
        <v>3510</v>
      </c>
      <c r="D230" s="1">
        <v>2483</v>
      </c>
      <c r="E230" s="1">
        <v>391</v>
      </c>
      <c r="F230" s="1">
        <v>6147</v>
      </c>
      <c r="G230" s="1">
        <v>2462</v>
      </c>
      <c r="H230" s="1">
        <v>270</v>
      </c>
      <c r="I230" s="1">
        <v>320</v>
      </c>
      <c r="J230" s="1">
        <v>6460</v>
      </c>
      <c r="K230" s="1">
        <v>62528</v>
      </c>
      <c r="L230" s="1">
        <v>7253</v>
      </c>
      <c r="M230" s="1">
        <v>1004</v>
      </c>
      <c r="N230" s="1">
        <v>3924</v>
      </c>
      <c r="O230" s="1">
        <v>101</v>
      </c>
      <c r="P230" s="1">
        <v>6746</v>
      </c>
      <c r="Q230" s="1">
        <f t="shared" si="2"/>
        <v>103599</v>
      </c>
      <c r="R230" s="1">
        <v>1476</v>
      </c>
      <c r="S230" s="1">
        <v>2228</v>
      </c>
      <c r="T230" s="1">
        <v>158330</v>
      </c>
      <c r="U230" s="1">
        <v>851742</v>
      </c>
      <c r="V230" s="1">
        <v>3474281</v>
      </c>
      <c r="W230" s="65"/>
      <c r="X230" s="65"/>
      <c r="Y230" s="65"/>
      <c r="Z230" s="65"/>
      <c r="AA230" s="1"/>
      <c r="AB230" s="1"/>
      <c r="AC230" s="1"/>
    </row>
    <row r="231" spans="2:29" x14ac:dyDescent="0.2">
      <c r="B231" s="15">
        <v>43070</v>
      </c>
      <c r="C231" s="1">
        <v>3497</v>
      </c>
      <c r="D231" s="1">
        <v>2465</v>
      </c>
      <c r="E231" s="1">
        <v>407</v>
      </c>
      <c r="F231" s="1">
        <v>6265</v>
      </c>
      <c r="G231" s="1">
        <v>2448</v>
      </c>
      <c r="H231" s="1">
        <v>258</v>
      </c>
      <c r="I231" s="1">
        <v>299</v>
      </c>
      <c r="J231" s="1">
        <v>6505</v>
      </c>
      <c r="K231" s="1">
        <v>61709</v>
      </c>
      <c r="L231" s="1">
        <v>7275</v>
      </c>
      <c r="M231" s="1">
        <v>989</v>
      </c>
      <c r="N231" s="1">
        <v>3927</v>
      </c>
      <c r="O231" s="1">
        <v>102</v>
      </c>
      <c r="P231" s="1">
        <v>6809</v>
      </c>
      <c r="Q231" s="1">
        <f t="shared" si="2"/>
        <v>102955</v>
      </c>
      <c r="R231" s="1">
        <v>1452</v>
      </c>
      <c r="S231" s="1">
        <v>2236</v>
      </c>
      <c r="T231" s="1">
        <v>157573</v>
      </c>
      <c r="U231" s="1">
        <v>825364</v>
      </c>
      <c r="V231" s="1">
        <v>3412781</v>
      </c>
      <c r="W231" s="65"/>
      <c r="X231" s="65"/>
      <c r="Y231" s="65"/>
      <c r="Z231" s="65"/>
      <c r="AA231" s="1"/>
      <c r="AB231" s="1"/>
      <c r="AC231" s="1"/>
    </row>
    <row r="232" spans="2:29" x14ac:dyDescent="0.2">
      <c r="B232" s="15">
        <v>43101</v>
      </c>
      <c r="C232" s="1">
        <v>3511</v>
      </c>
      <c r="D232" s="1">
        <v>2447</v>
      </c>
      <c r="E232" s="1">
        <v>406</v>
      </c>
      <c r="F232" s="1">
        <v>6305</v>
      </c>
      <c r="G232" s="1">
        <v>2482</v>
      </c>
      <c r="H232" s="1">
        <v>262</v>
      </c>
      <c r="I232" s="1">
        <v>293</v>
      </c>
      <c r="J232" s="1">
        <v>6590</v>
      </c>
      <c r="K232" s="1">
        <v>62365</v>
      </c>
      <c r="L232" s="1">
        <v>7365</v>
      </c>
      <c r="M232" s="1">
        <v>1028</v>
      </c>
      <c r="N232" s="1">
        <v>3948</v>
      </c>
      <c r="O232" s="1">
        <v>101</v>
      </c>
      <c r="P232" s="1">
        <v>6940</v>
      </c>
      <c r="Q232" s="1">
        <f t="shared" si="2"/>
        <v>104043</v>
      </c>
      <c r="R232" s="1">
        <v>1491</v>
      </c>
      <c r="S232" s="1">
        <v>2242</v>
      </c>
      <c r="T232" s="1">
        <v>159782</v>
      </c>
      <c r="U232" s="1">
        <v>836494</v>
      </c>
      <c r="V232" s="1">
        <v>3476528</v>
      </c>
      <c r="W232" s="65"/>
      <c r="X232" s="65"/>
      <c r="Y232" s="65"/>
      <c r="Z232" s="65"/>
      <c r="AA232" s="1"/>
      <c r="AB232" s="1"/>
      <c r="AC232" s="1"/>
    </row>
    <row r="233" spans="2:29" ht="13.5" customHeight="1" x14ac:dyDescent="0.2">
      <c r="B233" s="15">
        <v>43132</v>
      </c>
      <c r="C233" s="1">
        <v>3557</v>
      </c>
      <c r="D233" s="1">
        <v>2425</v>
      </c>
      <c r="E233" s="1">
        <v>395</v>
      </c>
      <c r="F233" s="1">
        <v>6232</v>
      </c>
      <c r="G233" s="1">
        <v>2499</v>
      </c>
      <c r="H233" s="1">
        <v>260</v>
      </c>
      <c r="I233" s="1">
        <v>287</v>
      </c>
      <c r="J233" s="1">
        <v>6541</v>
      </c>
      <c r="K233" s="1">
        <v>62957</v>
      </c>
      <c r="L233" s="1">
        <v>7213</v>
      </c>
      <c r="M233" s="1">
        <v>993</v>
      </c>
      <c r="N233" s="1">
        <v>3893</v>
      </c>
      <c r="O233" s="1">
        <v>101</v>
      </c>
      <c r="P233" s="1">
        <v>6758</v>
      </c>
      <c r="Q233" s="1">
        <f t="shared" si="2"/>
        <v>104111</v>
      </c>
      <c r="R233" s="1">
        <v>1472</v>
      </c>
      <c r="S233" s="1">
        <v>2216</v>
      </c>
      <c r="T233" s="1">
        <v>159812</v>
      </c>
      <c r="U233" s="1">
        <v>843967</v>
      </c>
      <c r="V233" s="1">
        <v>3470248</v>
      </c>
      <c r="W233" s="65"/>
      <c r="X233" s="65"/>
      <c r="Y233" s="65"/>
      <c r="Z233" s="65"/>
      <c r="AA233" s="1"/>
      <c r="AB233" s="1"/>
      <c r="AC233" s="1"/>
    </row>
    <row r="234" spans="2:29" x14ac:dyDescent="0.2">
      <c r="B234" s="15">
        <v>43160</v>
      </c>
      <c r="C234" s="1">
        <v>3465</v>
      </c>
      <c r="D234" s="1">
        <v>2385</v>
      </c>
      <c r="E234" s="1">
        <v>374</v>
      </c>
      <c r="F234" s="1">
        <v>5897</v>
      </c>
      <c r="G234" s="1">
        <v>2485</v>
      </c>
      <c r="H234" s="1">
        <v>254</v>
      </c>
      <c r="I234" s="1">
        <v>290</v>
      </c>
      <c r="J234" s="1">
        <v>6274</v>
      </c>
      <c r="K234" s="1">
        <v>62218</v>
      </c>
      <c r="L234" s="1">
        <v>6968</v>
      </c>
      <c r="M234" s="1">
        <v>970</v>
      </c>
      <c r="N234" s="1">
        <v>3837</v>
      </c>
      <c r="O234" s="1">
        <v>95</v>
      </c>
      <c r="P234" s="1">
        <v>6417</v>
      </c>
      <c r="Q234" s="1">
        <f t="shared" si="2"/>
        <v>101929</v>
      </c>
      <c r="R234" s="1">
        <v>1499</v>
      </c>
      <c r="S234" s="1">
        <v>2178</v>
      </c>
      <c r="T234" s="1">
        <v>156149</v>
      </c>
      <c r="U234" s="1">
        <v>837426</v>
      </c>
      <c r="V234" s="1">
        <v>3422551</v>
      </c>
      <c r="W234" s="65"/>
      <c r="X234" s="65"/>
      <c r="Y234" s="65"/>
      <c r="Z234" s="65"/>
      <c r="AA234" s="1"/>
      <c r="AB234" s="1"/>
      <c r="AC234" s="1"/>
    </row>
    <row r="235" spans="2:29" x14ac:dyDescent="0.2">
      <c r="B235" s="15">
        <v>43191</v>
      </c>
      <c r="C235" s="1">
        <v>3362</v>
      </c>
      <c r="D235" s="1">
        <v>2327</v>
      </c>
      <c r="E235" s="1">
        <v>374</v>
      </c>
      <c r="F235" s="1">
        <v>5581</v>
      </c>
      <c r="G235" s="1">
        <v>2383</v>
      </c>
      <c r="H235" s="1">
        <v>245</v>
      </c>
      <c r="I235" s="1">
        <v>287</v>
      </c>
      <c r="J235" s="1">
        <v>6067</v>
      </c>
      <c r="K235" s="1">
        <v>61328</v>
      </c>
      <c r="L235" s="1">
        <v>6718</v>
      </c>
      <c r="M235" s="1">
        <v>952</v>
      </c>
      <c r="N235" s="1">
        <v>3734</v>
      </c>
      <c r="O235" s="1">
        <v>88</v>
      </c>
      <c r="P235" s="1">
        <v>6035</v>
      </c>
      <c r="Q235" s="1">
        <f t="shared" si="2"/>
        <v>99481</v>
      </c>
      <c r="R235" s="1">
        <v>1445</v>
      </c>
      <c r="S235" s="1">
        <v>2101</v>
      </c>
      <c r="T235" s="1">
        <v>151375</v>
      </c>
      <c r="U235" s="1">
        <v>813321</v>
      </c>
      <c r="V235" s="1">
        <v>3335868</v>
      </c>
      <c r="W235" s="65"/>
      <c r="X235" s="65"/>
      <c r="Y235" s="65"/>
      <c r="Z235" s="65"/>
      <c r="AA235" s="1"/>
      <c r="AB235" s="1"/>
      <c r="AC235" s="1"/>
    </row>
    <row r="236" spans="2:29" x14ac:dyDescent="0.2">
      <c r="B236" s="15">
        <v>43221</v>
      </c>
      <c r="C236" s="1">
        <v>3291</v>
      </c>
      <c r="D236" s="1">
        <v>2308</v>
      </c>
      <c r="E236" s="1">
        <v>364</v>
      </c>
      <c r="F236" s="1">
        <v>5235</v>
      </c>
      <c r="G236" s="1">
        <v>2327</v>
      </c>
      <c r="H236" s="1">
        <v>249</v>
      </c>
      <c r="I236" s="1">
        <v>272</v>
      </c>
      <c r="J236" s="1">
        <v>5927</v>
      </c>
      <c r="K236" s="1">
        <v>59578</v>
      </c>
      <c r="L236" s="1">
        <v>6429</v>
      </c>
      <c r="M236" s="1">
        <v>934</v>
      </c>
      <c r="N236" s="1">
        <v>3715</v>
      </c>
      <c r="O236" s="1">
        <v>88</v>
      </c>
      <c r="P236" s="1">
        <v>5839</v>
      </c>
      <c r="Q236" s="1">
        <f t="shared" si="2"/>
        <v>96556</v>
      </c>
      <c r="R236" s="1">
        <v>1424</v>
      </c>
      <c r="S236" s="1">
        <v>2061</v>
      </c>
      <c r="T236" s="1">
        <v>147137</v>
      </c>
      <c r="U236" s="1">
        <v>800320</v>
      </c>
      <c r="V236" s="1">
        <v>3252130</v>
      </c>
      <c r="W236" s="65"/>
      <c r="X236" s="65"/>
      <c r="Y236" s="65"/>
      <c r="Z236" s="65"/>
      <c r="AA236" s="65"/>
      <c r="AB236" s="65"/>
      <c r="AC236" s="65"/>
    </row>
    <row r="237" spans="2:29" x14ac:dyDescent="0.2">
      <c r="B237" s="15">
        <v>43252</v>
      </c>
      <c r="C237" s="1">
        <v>3236</v>
      </c>
      <c r="D237" s="1">
        <v>2310</v>
      </c>
      <c r="E237" s="1">
        <v>359</v>
      </c>
      <c r="F237" s="1">
        <v>4844</v>
      </c>
      <c r="G237" s="1">
        <v>2328</v>
      </c>
      <c r="H237" s="1">
        <v>240</v>
      </c>
      <c r="I237" s="1">
        <v>269</v>
      </c>
      <c r="J237" s="1">
        <v>5583</v>
      </c>
      <c r="K237" s="1">
        <v>57610</v>
      </c>
      <c r="L237" s="1">
        <v>6103</v>
      </c>
      <c r="M237" s="1">
        <v>922</v>
      </c>
      <c r="N237" s="1">
        <v>3561</v>
      </c>
      <c r="O237" s="1">
        <v>74</v>
      </c>
      <c r="P237" s="1">
        <v>5547</v>
      </c>
      <c r="Q237" s="1">
        <f t="shared" si="2"/>
        <v>92986</v>
      </c>
      <c r="R237" s="1">
        <v>1417</v>
      </c>
      <c r="S237" s="1">
        <v>1993</v>
      </c>
      <c r="T237" s="1">
        <v>141363</v>
      </c>
      <c r="U237" s="1">
        <v>789827</v>
      </c>
      <c r="V237" s="1">
        <v>3162162</v>
      </c>
      <c r="W237" s="65"/>
      <c r="X237" s="65"/>
      <c r="Y237" s="65"/>
      <c r="Z237" s="65"/>
      <c r="AA237" s="65"/>
      <c r="AB237" s="65"/>
      <c r="AC237" s="65"/>
    </row>
    <row r="238" spans="2:29" x14ac:dyDescent="0.2">
      <c r="B238" s="15">
        <v>43282</v>
      </c>
      <c r="C238" s="1">
        <v>3209</v>
      </c>
      <c r="D238" s="1">
        <v>2341</v>
      </c>
      <c r="E238" s="1">
        <v>353</v>
      </c>
      <c r="F238" s="1">
        <v>4747</v>
      </c>
      <c r="G238" s="1">
        <v>2305</v>
      </c>
      <c r="H238" s="1">
        <v>246</v>
      </c>
      <c r="I238" s="1">
        <v>281</v>
      </c>
      <c r="J238" s="1">
        <v>5404</v>
      </c>
      <c r="K238" s="1">
        <v>57059</v>
      </c>
      <c r="L238" s="1">
        <v>5988</v>
      </c>
      <c r="M238" s="1">
        <v>901</v>
      </c>
      <c r="N238" s="1">
        <v>3496</v>
      </c>
      <c r="O238" s="1">
        <v>68</v>
      </c>
      <c r="P238" s="1">
        <v>5416</v>
      </c>
      <c r="Q238" s="1">
        <f t="shared" si="2"/>
        <v>91814</v>
      </c>
      <c r="R238" s="1">
        <v>1428</v>
      </c>
      <c r="S238" s="1">
        <v>2021</v>
      </c>
      <c r="T238" s="1">
        <v>139015</v>
      </c>
      <c r="U238" s="1">
        <v>784293</v>
      </c>
      <c r="V238" s="1">
        <v>3135021</v>
      </c>
      <c r="W238" s="65"/>
      <c r="X238" s="65"/>
      <c r="Y238" s="65"/>
      <c r="Z238" s="65"/>
      <c r="AA238" s="65"/>
      <c r="AB238" s="65"/>
      <c r="AC238" s="65"/>
    </row>
    <row r="239" spans="2:29" x14ac:dyDescent="0.2">
      <c r="B239" s="15">
        <v>43313</v>
      </c>
      <c r="C239" s="1">
        <v>3296</v>
      </c>
      <c r="D239" s="1">
        <v>2407</v>
      </c>
      <c r="E239" s="1">
        <v>341</v>
      </c>
      <c r="F239" s="1">
        <v>4840</v>
      </c>
      <c r="G239" s="1">
        <v>2365</v>
      </c>
      <c r="H239" s="1">
        <v>256</v>
      </c>
      <c r="I239" s="1">
        <v>283</v>
      </c>
      <c r="J239" s="1">
        <v>5444</v>
      </c>
      <c r="K239" s="1">
        <v>57932</v>
      </c>
      <c r="L239" s="1">
        <v>6060</v>
      </c>
      <c r="M239" s="1">
        <v>941</v>
      </c>
      <c r="N239" s="1">
        <v>3516</v>
      </c>
      <c r="O239" s="1">
        <v>72</v>
      </c>
      <c r="P239" s="1">
        <v>5362</v>
      </c>
      <c r="Q239" s="1">
        <f t="shared" si="2"/>
        <v>93115</v>
      </c>
      <c r="R239" s="1">
        <v>1435</v>
      </c>
      <c r="S239" s="1">
        <v>2135</v>
      </c>
      <c r="T239" s="1">
        <v>140958</v>
      </c>
      <c r="U239" s="1">
        <v>792577</v>
      </c>
      <c r="V239" s="1">
        <v>3182068</v>
      </c>
      <c r="W239" s="65"/>
      <c r="X239" s="65"/>
      <c r="Y239" s="65"/>
      <c r="Z239" s="65"/>
      <c r="AA239" s="65"/>
      <c r="AB239" s="65"/>
      <c r="AC239" s="65"/>
    </row>
    <row r="240" spans="2:29" x14ac:dyDescent="0.2">
      <c r="B240" s="15">
        <v>43344</v>
      </c>
      <c r="C240" s="1">
        <v>3361</v>
      </c>
      <c r="D240" s="1">
        <v>2394</v>
      </c>
      <c r="E240" s="1">
        <v>344</v>
      </c>
      <c r="F240" s="1">
        <v>4988</v>
      </c>
      <c r="G240" s="1">
        <v>2330</v>
      </c>
      <c r="H240" s="1">
        <v>248</v>
      </c>
      <c r="I240" s="1">
        <v>286</v>
      </c>
      <c r="J240" s="1">
        <v>5710</v>
      </c>
      <c r="K240" s="1">
        <v>58710</v>
      </c>
      <c r="L240" s="1">
        <v>6313</v>
      </c>
      <c r="M240" s="1">
        <v>930</v>
      </c>
      <c r="N240" s="1">
        <v>3543</v>
      </c>
      <c r="O240" s="1">
        <v>76</v>
      </c>
      <c r="P240" s="1">
        <v>5660</v>
      </c>
      <c r="Q240" s="1">
        <f t="shared" si="2"/>
        <v>94893</v>
      </c>
      <c r="R240" s="1">
        <v>1419</v>
      </c>
      <c r="S240" s="1">
        <v>2125</v>
      </c>
      <c r="T240" s="1">
        <v>143738</v>
      </c>
      <c r="U240" s="1">
        <v>804598</v>
      </c>
      <c r="V240" s="1">
        <v>3202509</v>
      </c>
      <c r="W240" s="65"/>
      <c r="X240" s="65"/>
      <c r="Y240" s="65"/>
      <c r="Z240" s="65"/>
      <c r="AA240" s="65"/>
      <c r="AB240" s="65"/>
      <c r="AC240" s="65"/>
    </row>
    <row r="241" spans="2:23" x14ac:dyDescent="0.2">
      <c r="B241" s="15">
        <v>43374</v>
      </c>
      <c r="C241" s="1">
        <v>3465</v>
      </c>
      <c r="D241" s="1">
        <v>2467</v>
      </c>
      <c r="E241" s="1">
        <v>338</v>
      </c>
      <c r="F241" s="1">
        <v>5367</v>
      </c>
      <c r="G241" s="1">
        <v>2405</v>
      </c>
      <c r="H241" s="1">
        <v>251</v>
      </c>
      <c r="I241" s="1">
        <v>285</v>
      </c>
      <c r="J241" s="1">
        <v>5888</v>
      </c>
      <c r="K241" s="1">
        <v>60746</v>
      </c>
      <c r="L241" s="1">
        <v>6489</v>
      </c>
      <c r="M241" s="1">
        <v>955</v>
      </c>
      <c r="N241" s="1">
        <v>3693</v>
      </c>
      <c r="O241" s="1">
        <v>75</v>
      </c>
      <c r="P241" s="1">
        <v>6121</v>
      </c>
      <c r="Q241" s="1">
        <f t="shared" si="2"/>
        <v>98545</v>
      </c>
      <c r="R241" s="1">
        <v>1406</v>
      </c>
      <c r="S241" s="1">
        <v>2137</v>
      </c>
      <c r="T241" s="27">
        <v>148765</v>
      </c>
      <c r="U241" s="27">
        <v>815452</v>
      </c>
      <c r="V241" s="27">
        <v>3254703</v>
      </c>
      <c r="W241" s="65"/>
    </row>
    <row r="242" spans="2:23" x14ac:dyDescent="0.2">
      <c r="B242" s="15">
        <v>43405</v>
      </c>
      <c r="C242" s="27">
        <v>3421</v>
      </c>
      <c r="D242" s="27">
        <v>2462</v>
      </c>
      <c r="E242" s="27">
        <v>323</v>
      </c>
      <c r="F242" s="27">
        <v>5860</v>
      </c>
      <c r="G242" s="27">
        <v>2388</v>
      </c>
      <c r="H242" s="27">
        <v>236</v>
      </c>
      <c r="I242" s="27">
        <v>278</v>
      </c>
      <c r="J242" s="27">
        <v>6183</v>
      </c>
      <c r="K242" s="27">
        <v>60638</v>
      </c>
      <c r="L242" s="27">
        <v>6914</v>
      </c>
      <c r="M242" s="27">
        <v>963</v>
      </c>
      <c r="N242" s="27">
        <v>3739</v>
      </c>
      <c r="O242" s="27">
        <v>77</v>
      </c>
      <c r="P242" s="27">
        <v>6562</v>
      </c>
      <c r="Q242" s="1">
        <f t="shared" si="2"/>
        <v>100044</v>
      </c>
      <c r="R242" s="27">
        <v>1408</v>
      </c>
      <c r="S242" s="27">
        <v>2131</v>
      </c>
      <c r="T242" s="27">
        <v>152066</v>
      </c>
      <c r="U242" s="27">
        <v>811073</v>
      </c>
      <c r="V242" s="27">
        <v>3252867</v>
      </c>
      <c r="W242" s="65"/>
    </row>
    <row r="243" spans="2:23" x14ac:dyDescent="0.2">
      <c r="B243" s="15">
        <v>43435</v>
      </c>
      <c r="C243" s="27">
        <v>3469</v>
      </c>
      <c r="D243" s="27">
        <v>2448</v>
      </c>
      <c r="E243" s="27">
        <v>337</v>
      </c>
      <c r="F243" s="27">
        <v>5948</v>
      </c>
      <c r="G243" s="27">
        <v>2422</v>
      </c>
      <c r="H243" s="27">
        <v>238</v>
      </c>
      <c r="I243" s="27">
        <v>256</v>
      </c>
      <c r="J243" s="27">
        <v>6303</v>
      </c>
      <c r="K243" s="27">
        <v>59858</v>
      </c>
      <c r="L243" s="27">
        <v>6874</v>
      </c>
      <c r="M243" s="27">
        <v>962</v>
      </c>
      <c r="N243" s="27">
        <v>3628</v>
      </c>
      <c r="O243" s="27">
        <v>87</v>
      </c>
      <c r="P243" s="27">
        <v>6655</v>
      </c>
      <c r="Q243" s="1">
        <f t="shared" si="2"/>
        <v>99485</v>
      </c>
      <c r="R243" s="27">
        <v>1402</v>
      </c>
      <c r="S243" s="27">
        <v>2134</v>
      </c>
      <c r="T243" s="27">
        <v>151249</v>
      </c>
      <c r="U243" s="27">
        <v>788767</v>
      </c>
      <c r="V243" s="27">
        <v>3202297</v>
      </c>
      <c r="W243" s="1"/>
    </row>
    <row r="244" spans="2:23" x14ac:dyDescent="0.2">
      <c r="B244" s="15">
        <v>43466</v>
      </c>
      <c r="C244" s="27">
        <v>3532</v>
      </c>
      <c r="D244" s="27">
        <v>2467</v>
      </c>
      <c r="E244" s="27">
        <v>346</v>
      </c>
      <c r="F244" s="27">
        <v>6286</v>
      </c>
      <c r="G244" s="27">
        <v>2441</v>
      </c>
      <c r="H244" s="27">
        <v>240</v>
      </c>
      <c r="I244" s="27">
        <v>270</v>
      </c>
      <c r="J244" s="27">
        <v>6495</v>
      </c>
      <c r="K244" s="27">
        <v>61588</v>
      </c>
      <c r="L244" s="27">
        <v>7075</v>
      </c>
      <c r="M244" s="27">
        <v>963</v>
      </c>
      <c r="N244" s="27">
        <v>3733</v>
      </c>
      <c r="O244" s="27">
        <v>92</v>
      </c>
      <c r="P244" s="27">
        <v>6864</v>
      </c>
      <c r="Q244" s="1">
        <f t="shared" si="2"/>
        <v>102392</v>
      </c>
      <c r="R244" s="27">
        <v>1399</v>
      </c>
      <c r="S244" s="27">
        <v>2171</v>
      </c>
      <c r="T244" s="27">
        <v>155965</v>
      </c>
      <c r="U244" s="27">
        <v>808763</v>
      </c>
      <c r="V244" s="27">
        <v>3285761</v>
      </c>
      <c r="W244" s="65"/>
    </row>
    <row r="245" spans="2:23" s="65" customFormat="1" x14ac:dyDescent="0.2">
      <c r="B245" s="15">
        <v>43497</v>
      </c>
      <c r="C245" s="1">
        <v>3523</v>
      </c>
      <c r="D245" s="1">
        <v>2411</v>
      </c>
      <c r="E245" s="1">
        <v>354</v>
      </c>
      <c r="F245" s="1">
        <v>6126</v>
      </c>
      <c r="G245" s="1">
        <v>2415</v>
      </c>
      <c r="H245" s="1">
        <v>243</v>
      </c>
      <c r="I245" s="1">
        <v>281</v>
      </c>
      <c r="J245" s="1">
        <v>6437</v>
      </c>
      <c r="K245" s="1">
        <v>61492</v>
      </c>
      <c r="L245" s="1">
        <v>7079</v>
      </c>
      <c r="M245" s="1">
        <v>962</v>
      </c>
      <c r="N245" s="1">
        <v>3764</v>
      </c>
      <c r="O245" s="1">
        <v>80</v>
      </c>
      <c r="P245" s="1">
        <v>6728</v>
      </c>
      <c r="Q245" s="1">
        <f t="shared" si="2"/>
        <v>101895</v>
      </c>
      <c r="R245" s="1">
        <v>1409</v>
      </c>
      <c r="S245" s="1">
        <v>2136</v>
      </c>
      <c r="T245" s="27">
        <v>155516</v>
      </c>
      <c r="U245" s="66">
        <v>813359</v>
      </c>
      <c r="V245" s="66">
        <v>3289040</v>
      </c>
    </row>
    <row r="246" spans="2:23" s="65" customFormat="1" x14ac:dyDescent="0.2">
      <c r="B246" s="15">
        <v>43525</v>
      </c>
      <c r="C246" s="27">
        <v>3469</v>
      </c>
      <c r="D246" s="27">
        <v>2411</v>
      </c>
      <c r="E246" s="27">
        <v>346</v>
      </c>
      <c r="F246" s="27">
        <v>5883</v>
      </c>
      <c r="G246" s="27">
        <v>2390</v>
      </c>
      <c r="H246" s="27">
        <v>233</v>
      </c>
      <c r="I246" s="27">
        <v>295</v>
      </c>
      <c r="J246" s="27">
        <v>6335</v>
      </c>
      <c r="K246" s="27">
        <v>60991</v>
      </c>
      <c r="L246" s="27">
        <v>6990</v>
      </c>
      <c r="M246" s="27">
        <v>964</v>
      </c>
      <c r="N246" s="27">
        <v>3756</v>
      </c>
      <c r="O246" s="27">
        <v>79</v>
      </c>
      <c r="P246" s="27">
        <v>6473</v>
      </c>
      <c r="Q246" s="1">
        <f t="shared" si="2"/>
        <v>100615</v>
      </c>
      <c r="R246" s="27">
        <v>1355</v>
      </c>
      <c r="S246" s="27">
        <v>2104</v>
      </c>
      <c r="T246" s="27">
        <v>153172</v>
      </c>
      <c r="U246" s="66">
        <v>805319</v>
      </c>
      <c r="V246" s="66">
        <v>3255084</v>
      </c>
    </row>
    <row r="247" spans="2:23" s="65" customFormat="1" x14ac:dyDescent="0.2">
      <c r="B247" s="15">
        <v>43556</v>
      </c>
      <c r="C247" s="27">
        <v>3331</v>
      </c>
      <c r="D247" s="27">
        <v>2322</v>
      </c>
      <c r="E247" s="27">
        <v>327</v>
      </c>
      <c r="F247" s="27">
        <v>5403</v>
      </c>
      <c r="G247" s="27">
        <v>2254</v>
      </c>
      <c r="H247" s="27">
        <v>230</v>
      </c>
      <c r="I247" s="27">
        <v>277</v>
      </c>
      <c r="J247" s="27">
        <v>5904</v>
      </c>
      <c r="K247" s="27">
        <v>59040</v>
      </c>
      <c r="L247" s="27">
        <v>6671</v>
      </c>
      <c r="M247" s="27">
        <v>911</v>
      </c>
      <c r="N247" s="27">
        <v>3575</v>
      </c>
      <c r="O247" s="27">
        <v>75</v>
      </c>
      <c r="P247" s="27">
        <v>6001</v>
      </c>
      <c r="Q247" s="1">
        <f t="shared" si="2"/>
        <v>96321</v>
      </c>
      <c r="R247" s="27">
        <v>1324</v>
      </c>
      <c r="S247" s="27">
        <v>2032</v>
      </c>
      <c r="T247" s="27">
        <v>146052</v>
      </c>
      <c r="U247" s="66">
        <v>779094</v>
      </c>
      <c r="V247" s="66">
        <v>3163566</v>
      </c>
    </row>
    <row r="248" spans="2:23" s="65" customFormat="1" x14ac:dyDescent="0.2">
      <c r="B248" s="15">
        <v>43586</v>
      </c>
      <c r="C248" s="27">
        <v>3187</v>
      </c>
      <c r="D248" s="27">
        <v>2276</v>
      </c>
      <c r="E248" s="27">
        <v>314</v>
      </c>
      <c r="F248" s="27">
        <v>5073</v>
      </c>
      <c r="G248" s="27">
        <v>2163</v>
      </c>
      <c r="H248" s="27">
        <v>225</v>
      </c>
      <c r="I248" s="27">
        <v>248</v>
      </c>
      <c r="J248" s="27">
        <v>5689</v>
      </c>
      <c r="K248" s="27">
        <v>57776</v>
      </c>
      <c r="L248" s="27">
        <v>6338</v>
      </c>
      <c r="M248" s="27">
        <v>860</v>
      </c>
      <c r="N248" s="27">
        <v>3418</v>
      </c>
      <c r="O248" s="65">
        <v>76</v>
      </c>
      <c r="P248" s="27">
        <v>5667</v>
      </c>
      <c r="Q248" s="1">
        <f t="shared" si="2"/>
        <v>93310</v>
      </c>
      <c r="R248" s="27">
        <v>1299</v>
      </c>
      <c r="S248" s="27">
        <v>1981</v>
      </c>
      <c r="T248" s="27">
        <v>141005</v>
      </c>
      <c r="U248" s="66">
        <v>761113</v>
      </c>
      <c r="V248" s="66">
        <v>3079491</v>
      </c>
    </row>
    <row r="249" spans="2:23" s="65" customFormat="1" x14ac:dyDescent="0.2">
      <c r="B249" s="15">
        <v>43617</v>
      </c>
      <c r="C249" s="27">
        <v>3134</v>
      </c>
      <c r="D249" s="27">
        <v>2277</v>
      </c>
      <c r="E249" s="27">
        <v>319</v>
      </c>
      <c r="F249" s="27">
        <v>4752</v>
      </c>
      <c r="G249" s="27">
        <v>2130</v>
      </c>
      <c r="H249" s="27">
        <v>212</v>
      </c>
      <c r="I249" s="27">
        <v>247</v>
      </c>
      <c r="J249" s="27">
        <v>5387</v>
      </c>
      <c r="K249" s="27">
        <v>56127</v>
      </c>
      <c r="L249" s="27">
        <v>6085</v>
      </c>
      <c r="M249" s="27">
        <v>852</v>
      </c>
      <c r="N249" s="27">
        <v>3292</v>
      </c>
      <c r="O249" s="65">
        <v>74</v>
      </c>
      <c r="P249" s="27">
        <v>5269</v>
      </c>
      <c r="Q249" s="1">
        <f t="shared" si="2"/>
        <v>90157</v>
      </c>
      <c r="R249" s="27">
        <v>1322</v>
      </c>
      <c r="S249" s="27">
        <v>1947</v>
      </c>
      <c r="T249" s="27">
        <v>136356</v>
      </c>
      <c r="U249" s="27">
        <v>757899</v>
      </c>
      <c r="V249" s="27">
        <v>3015686</v>
      </c>
    </row>
    <row r="250" spans="2:23" s="65" customFormat="1" x14ac:dyDescent="0.2">
      <c r="B250" s="15">
        <v>43647</v>
      </c>
      <c r="C250" s="27">
        <v>3093</v>
      </c>
      <c r="D250" s="27">
        <v>2298</v>
      </c>
      <c r="E250" s="27">
        <v>314</v>
      </c>
      <c r="F250" s="27">
        <v>4594</v>
      </c>
      <c r="G250" s="27">
        <v>2170</v>
      </c>
      <c r="H250" s="27">
        <v>216</v>
      </c>
      <c r="I250" s="27">
        <v>246</v>
      </c>
      <c r="J250" s="27">
        <v>5213</v>
      </c>
      <c r="K250" s="27">
        <v>55380</v>
      </c>
      <c r="L250" s="27">
        <v>5892</v>
      </c>
      <c r="M250" s="27">
        <v>866</v>
      </c>
      <c r="N250" s="27">
        <v>3331</v>
      </c>
      <c r="O250" s="1">
        <v>73</v>
      </c>
      <c r="P250" s="27">
        <v>5197</v>
      </c>
      <c r="Q250" s="1">
        <f t="shared" si="2"/>
        <v>88883</v>
      </c>
      <c r="R250" s="27">
        <v>1343</v>
      </c>
      <c r="S250" s="27">
        <v>1973</v>
      </c>
      <c r="T250" s="27">
        <v>134267</v>
      </c>
      <c r="U250" s="27">
        <v>752799</v>
      </c>
      <c r="V250" s="27">
        <v>3011433</v>
      </c>
    </row>
    <row r="251" spans="2:23" x14ac:dyDescent="0.2">
      <c r="B251" s="15">
        <v>43678</v>
      </c>
      <c r="C251" s="27">
        <v>3104</v>
      </c>
      <c r="D251" s="27">
        <v>2365</v>
      </c>
      <c r="E251" s="27">
        <v>324</v>
      </c>
      <c r="F251" s="27">
        <v>4692</v>
      </c>
      <c r="G251" s="27">
        <v>2254</v>
      </c>
      <c r="H251" s="27">
        <v>240</v>
      </c>
      <c r="I251" s="27">
        <v>263</v>
      </c>
      <c r="J251" s="27">
        <v>5252</v>
      </c>
      <c r="K251" s="27">
        <v>55540</v>
      </c>
      <c r="L251" s="27">
        <v>5972</v>
      </c>
      <c r="M251" s="27">
        <v>893</v>
      </c>
      <c r="N251" s="27">
        <v>3383</v>
      </c>
      <c r="O251" s="27">
        <v>74</v>
      </c>
      <c r="P251" s="27">
        <v>5228</v>
      </c>
      <c r="Q251" s="1">
        <f t="shared" si="2"/>
        <v>89584</v>
      </c>
      <c r="R251" s="27">
        <v>1343</v>
      </c>
      <c r="S251" s="27">
        <v>2081</v>
      </c>
      <c r="T251" s="27">
        <v>135658</v>
      </c>
      <c r="U251" s="27">
        <v>758489</v>
      </c>
      <c r="V251" s="27">
        <v>3065804</v>
      </c>
      <c r="W251" s="65"/>
    </row>
    <row r="252" spans="2:23" x14ac:dyDescent="0.2">
      <c r="B252" s="15">
        <v>43709</v>
      </c>
      <c r="C252" s="27">
        <v>3134</v>
      </c>
      <c r="D252" s="27">
        <v>2349</v>
      </c>
      <c r="E252" s="27">
        <v>311</v>
      </c>
      <c r="F252" s="27">
        <v>4880</v>
      </c>
      <c r="G252" s="27">
        <v>2211</v>
      </c>
      <c r="H252" s="27">
        <v>243</v>
      </c>
      <c r="I252" s="27">
        <v>255</v>
      </c>
      <c r="J252" s="27">
        <v>5555</v>
      </c>
      <c r="K252" s="27">
        <v>55721</v>
      </c>
      <c r="L252" s="27">
        <v>6169</v>
      </c>
      <c r="M252" s="27">
        <v>926</v>
      </c>
      <c r="N252" s="27">
        <v>3460</v>
      </c>
      <c r="O252" s="27">
        <v>74</v>
      </c>
      <c r="P252" s="27">
        <v>5494</v>
      </c>
      <c r="Q252" s="1">
        <f t="shared" si="2"/>
        <v>90782</v>
      </c>
      <c r="R252" s="27">
        <v>1343</v>
      </c>
      <c r="S252" s="27">
        <v>2030</v>
      </c>
      <c r="T252" s="27">
        <v>137869</v>
      </c>
      <c r="U252" s="27">
        <v>763355</v>
      </c>
      <c r="V252" s="27">
        <v>3079711</v>
      </c>
      <c r="W252" s="65"/>
    </row>
    <row r="253" spans="2:23" x14ac:dyDescent="0.2">
      <c r="B253" s="15">
        <v>43739</v>
      </c>
      <c r="C253" s="27">
        <v>3225</v>
      </c>
      <c r="D253" s="27">
        <v>2344</v>
      </c>
      <c r="E253" s="27">
        <v>316</v>
      </c>
      <c r="F253" s="27">
        <v>5312</v>
      </c>
      <c r="G253" s="27">
        <v>2273</v>
      </c>
      <c r="H253" s="27">
        <v>242</v>
      </c>
      <c r="I253" s="27">
        <v>245</v>
      </c>
      <c r="J253" s="27">
        <v>5958</v>
      </c>
      <c r="K253" s="27">
        <v>57201</v>
      </c>
      <c r="L253" s="27">
        <v>6715</v>
      </c>
      <c r="M253" s="27">
        <v>929</v>
      </c>
      <c r="N253" s="27">
        <v>3572</v>
      </c>
      <c r="O253" s="27">
        <v>80</v>
      </c>
      <c r="P253" s="27">
        <v>5864</v>
      </c>
      <c r="Q253" s="1">
        <f>SUM(C253:P253)</f>
        <v>94276</v>
      </c>
      <c r="R253" s="27">
        <v>1360</v>
      </c>
      <c r="S253" s="27">
        <v>2035</v>
      </c>
      <c r="T253" s="27">
        <v>143896</v>
      </c>
      <c r="U253" s="27">
        <v>787114</v>
      </c>
      <c r="V253" s="27">
        <v>3177659</v>
      </c>
      <c r="W253" s="65"/>
    </row>
    <row r="254" spans="2:23" x14ac:dyDescent="0.2">
      <c r="B254" s="15">
        <v>43770</v>
      </c>
      <c r="C254" s="27">
        <v>3370</v>
      </c>
      <c r="D254" s="27">
        <v>2402</v>
      </c>
      <c r="E254" s="27">
        <v>320</v>
      </c>
      <c r="F254" s="27">
        <v>5886</v>
      </c>
      <c r="G254" s="27">
        <v>2300</v>
      </c>
      <c r="H254" s="27">
        <v>230</v>
      </c>
      <c r="I254" s="27">
        <v>241</v>
      </c>
      <c r="J254" s="27">
        <v>6301</v>
      </c>
      <c r="K254" s="27">
        <v>58294</v>
      </c>
      <c r="L254" s="27">
        <v>7068</v>
      </c>
      <c r="M254" s="27">
        <v>938</v>
      </c>
      <c r="N254" s="27">
        <v>3661</v>
      </c>
      <c r="O254" s="27">
        <v>75</v>
      </c>
      <c r="P254" s="27">
        <v>6512</v>
      </c>
      <c r="Q254" s="27">
        <f>SUM(C254:P254)</f>
        <v>97598</v>
      </c>
      <c r="R254" s="27">
        <v>1368</v>
      </c>
      <c r="S254" s="27">
        <v>2087</v>
      </c>
      <c r="T254" s="27">
        <v>149545</v>
      </c>
      <c r="U254" s="27">
        <v>794615</v>
      </c>
      <c r="V254" s="27">
        <v>3198184</v>
      </c>
      <c r="W254" s="65"/>
    </row>
    <row r="255" spans="2:23" x14ac:dyDescent="0.2">
      <c r="B255" s="15">
        <v>43800</v>
      </c>
      <c r="C255" s="27">
        <v>3369</v>
      </c>
      <c r="D255" s="27">
        <v>2406</v>
      </c>
      <c r="E255" s="27">
        <v>325</v>
      </c>
      <c r="F255" s="27">
        <v>6000</v>
      </c>
      <c r="G255" s="27">
        <v>2321</v>
      </c>
      <c r="H255" s="27">
        <v>226</v>
      </c>
      <c r="I255" s="27">
        <v>248</v>
      </c>
      <c r="J255" s="27">
        <v>6352</v>
      </c>
      <c r="K255" s="27">
        <v>57532</v>
      </c>
      <c r="L255" s="27">
        <v>6934</v>
      </c>
      <c r="M255" s="27">
        <v>930</v>
      </c>
      <c r="N255" s="27">
        <v>3638</v>
      </c>
      <c r="O255" s="27">
        <v>87</v>
      </c>
      <c r="P255" s="27">
        <v>6539</v>
      </c>
      <c r="Q255" s="27">
        <f>SUM(C255:P255)</f>
        <v>96907</v>
      </c>
      <c r="R255" s="27">
        <v>1341</v>
      </c>
      <c r="S255" s="27">
        <v>2101</v>
      </c>
      <c r="T255" s="27">
        <v>148485</v>
      </c>
      <c r="U255" s="27">
        <v>777934</v>
      </c>
      <c r="V255" s="27">
        <v>3163605</v>
      </c>
      <c r="W255" s="65"/>
    </row>
    <row r="256" spans="2:23" x14ac:dyDescent="0.2">
      <c r="B256" s="15">
        <v>43831</v>
      </c>
      <c r="C256" s="27">
        <v>3520</v>
      </c>
      <c r="D256" s="27">
        <v>2514</v>
      </c>
      <c r="E256" s="27">
        <v>336</v>
      </c>
      <c r="F256" s="27">
        <v>6265</v>
      </c>
      <c r="G256" s="27">
        <v>2400</v>
      </c>
      <c r="H256" s="27">
        <v>241</v>
      </c>
      <c r="I256" s="27">
        <v>258</v>
      </c>
      <c r="J256" s="27">
        <v>6645</v>
      </c>
      <c r="K256" s="27">
        <v>59601</v>
      </c>
      <c r="L256" s="27">
        <v>7253</v>
      </c>
      <c r="M256" s="27">
        <v>972</v>
      </c>
      <c r="N256" s="27">
        <v>3780</v>
      </c>
      <c r="O256" s="27">
        <v>81</v>
      </c>
      <c r="P256" s="27">
        <v>6764</v>
      </c>
      <c r="Q256" s="27">
        <f t="shared" ref="Q256:Q264" si="3">SUM(C256:P256)</f>
        <v>100630</v>
      </c>
      <c r="R256" s="27">
        <v>1382</v>
      </c>
      <c r="S256" s="27">
        <v>2214</v>
      </c>
      <c r="T256" s="27">
        <v>154605</v>
      </c>
      <c r="U256" s="27">
        <v>806090</v>
      </c>
      <c r="V256" s="27">
        <v>3253853</v>
      </c>
    </row>
    <row r="257" spans="2:23" x14ac:dyDescent="0.2">
      <c r="B257" s="15">
        <v>43862</v>
      </c>
      <c r="C257" s="27">
        <v>3493</v>
      </c>
      <c r="D257" s="27">
        <v>2511</v>
      </c>
      <c r="E257" s="27">
        <v>332</v>
      </c>
      <c r="F257" s="27">
        <v>6067</v>
      </c>
      <c r="G257" s="27">
        <v>2361</v>
      </c>
      <c r="H257" s="27">
        <v>229</v>
      </c>
      <c r="I257" s="27">
        <v>271</v>
      </c>
      <c r="J257" s="27">
        <v>6498</v>
      </c>
      <c r="K257" s="27">
        <v>59488</v>
      </c>
      <c r="L257" s="27">
        <v>7189</v>
      </c>
      <c r="M257" s="27">
        <v>969</v>
      </c>
      <c r="N257" s="27">
        <v>3798</v>
      </c>
      <c r="O257" s="27">
        <v>85</v>
      </c>
      <c r="P257" s="27">
        <v>6517</v>
      </c>
      <c r="Q257" s="27">
        <f t="shared" si="3"/>
        <v>99808</v>
      </c>
      <c r="R257" s="27">
        <v>1370</v>
      </c>
      <c r="S257" s="27">
        <v>2176</v>
      </c>
      <c r="T257" s="27">
        <v>153486</v>
      </c>
      <c r="U257" s="27">
        <v>806764</v>
      </c>
      <c r="V257" s="27">
        <v>3246047</v>
      </c>
    </row>
    <row r="258" spans="2:23" x14ac:dyDescent="0.2">
      <c r="B258" s="15">
        <v>43891</v>
      </c>
      <c r="C258" s="27">
        <v>4127</v>
      </c>
      <c r="D258" s="27">
        <v>3034</v>
      </c>
      <c r="E258" s="27">
        <v>442</v>
      </c>
      <c r="F258" s="27">
        <v>7465</v>
      </c>
      <c r="G258" s="27">
        <v>2893</v>
      </c>
      <c r="H258" s="27">
        <v>296</v>
      </c>
      <c r="I258" s="27">
        <v>330</v>
      </c>
      <c r="J258" s="27">
        <v>7861</v>
      </c>
      <c r="K258" s="27">
        <v>70496</v>
      </c>
      <c r="L258" s="27">
        <v>8900</v>
      </c>
      <c r="M258" s="27">
        <v>1149</v>
      </c>
      <c r="N258" s="27">
        <v>4550</v>
      </c>
      <c r="O258" s="27">
        <v>97</v>
      </c>
      <c r="P258" s="27">
        <v>7827</v>
      </c>
      <c r="Q258" s="27">
        <f t="shared" si="3"/>
        <v>119467</v>
      </c>
      <c r="R258" s="27">
        <v>1666</v>
      </c>
      <c r="S258" s="27">
        <v>2707</v>
      </c>
      <c r="T258" s="27">
        <v>183720</v>
      </c>
      <c r="U258" s="27">
        <v>945333</v>
      </c>
      <c r="V258" s="27">
        <v>3548312</v>
      </c>
      <c r="W258" s="76"/>
    </row>
    <row r="259" spans="2:23" x14ac:dyDescent="0.2">
      <c r="B259" s="15">
        <v>43922</v>
      </c>
      <c r="C259" s="27">
        <v>4388</v>
      </c>
      <c r="D259" s="27">
        <v>3132</v>
      </c>
      <c r="E259" s="27">
        <v>444</v>
      </c>
      <c r="F259" s="27">
        <v>7819</v>
      </c>
      <c r="G259" s="27">
        <v>2950</v>
      </c>
      <c r="H259" s="27">
        <v>305</v>
      </c>
      <c r="I259" s="27">
        <v>320</v>
      </c>
      <c r="J259" s="27">
        <v>8324</v>
      </c>
      <c r="K259" s="27">
        <v>72888</v>
      </c>
      <c r="L259" s="27">
        <v>9486</v>
      </c>
      <c r="M259" s="27">
        <v>1189</v>
      </c>
      <c r="N259" s="27">
        <v>4741</v>
      </c>
      <c r="O259" s="27">
        <v>97</v>
      </c>
      <c r="P259" s="27">
        <v>8435</v>
      </c>
      <c r="Q259" s="27">
        <f t="shared" si="3"/>
        <v>124518</v>
      </c>
      <c r="R259" s="27">
        <v>1696</v>
      </c>
      <c r="S259" s="27">
        <v>2770</v>
      </c>
      <c r="T259" s="27">
        <v>192403</v>
      </c>
      <c r="U259" s="27">
        <v>978297</v>
      </c>
      <c r="V259" s="27">
        <v>3831203</v>
      </c>
    </row>
    <row r="260" spans="2:23" x14ac:dyDescent="0.2">
      <c r="B260" s="15">
        <v>43952</v>
      </c>
      <c r="C260" s="27">
        <v>4378</v>
      </c>
      <c r="D260" s="27">
        <v>3067</v>
      </c>
      <c r="E260" s="27">
        <v>421</v>
      </c>
      <c r="F260" s="27">
        <v>7923</v>
      </c>
      <c r="G260" s="27">
        <v>2876</v>
      </c>
      <c r="H260" s="27">
        <v>290</v>
      </c>
      <c r="I260" s="27">
        <v>309</v>
      </c>
      <c r="J260" s="27">
        <v>8341</v>
      </c>
      <c r="K260" s="27">
        <v>72556</v>
      </c>
      <c r="L260" s="27">
        <v>9492</v>
      </c>
      <c r="M260" s="27">
        <v>1161</v>
      </c>
      <c r="N260" s="27">
        <v>4697</v>
      </c>
      <c r="O260" s="27">
        <v>93</v>
      </c>
      <c r="P260" s="27">
        <v>8456</v>
      </c>
      <c r="Q260" s="27">
        <f t="shared" si="3"/>
        <v>124060</v>
      </c>
      <c r="R260" s="27">
        <v>1635</v>
      </c>
      <c r="S260" s="27">
        <v>2737</v>
      </c>
      <c r="T260" s="27">
        <v>190744</v>
      </c>
      <c r="U260" s="27">
        <v>969087</v>
      </c>
      <c r="V260" s="27">
        <v>3857776</v>
      </c>
      <c r="W260" s="77"/>
    </row>
    <row r="261" spans="2:23" x14ac:dyDescent="0.2">
      <c r="B261" s="15">
        <v>43983</v>
      </c>
      <c r="C261" s="27">
        <v>4373</v>
      </c>
      <c r="D261">
        <v>3019</v>
      </c>
      <c r="E261" s="27">
        <v>407</v>
      </c>
      <c r="F261" s="27">
        <v>7839</v>
      </c>
      <c r="G261" s="27">
        <v>2903</v>
      </c>
      <c r="H261" s="27">
        <v>295</v>
      </c>
      <c r="I261" s="27">
        <v>319</v>
      </c>
      <c r="J261" s="27">
        <v>8220</v>
      </c>
      <c r="K261" s="27">
        <v>71577</v>
      </c>
      <c r="L261" s="27">
        <v>9453</v>
      </c>
      <c r="M261" s="27">
        <v>1143</v>
      </c>
      <c r="N261" s="27">
        <v>4534</v>
      </c>
      <c r="O261" s="27">
        <v>94</v>
      </c>
      <c r="P261" s="27">
        <v>8400</v>
      </c>
      <c r="Q261" s="27">
        <f t="shared" si="3"/>
        <v>122576</v>
      </c>
      <c r="R261" s="27">
        <v>1628</v>
      </c>
      <c r="S261" s="27">
        <v>2694</v>
      </c>
      <c r="T261" s="27">
        <v>188285</v>
      </c>
      <c r="U261" s="27">
        <v>980096</v>
      </c>
      <c r="V261" s="27">
        <v>3862883</v>
      </c>
    </row>
    <row r="262" spans="2:23" x14ac:dyDescent="0.2">
      <c r="B262" s="15">
        <v>44013</v>
      </c>
      <c r="C262" s="27">
        <v>4217</v>
      </c>
      <c r="D262" s="27">
        <v>2989</v>
      </c>
      <c r="E262" s="27">
        <v>398</v>
      </c>
      <c r="F262" s="27">
        <v>7260</v>
      </c>
      <c r="G262" s="27">
        <v>2828</v>
      </c>
      <c r="H262" s="27">
        <v>291</v>
      </c>
      <c r="I262" s="27">
        <v>324</v>
      </c>
      <c r="J262" s="27">
        <v>7828</v>
      </c>
      <c r="K262" s="27">
        <v>69316</v>
      </c>
      <c r="L262" s="27">
        <v>8880</v>
      </c>
      <c r="M262" s="27">
        <v>1151</v>
      </c>
      <c r="N262" s="27">
        <v>4329</v>
      </c>
      <c r="O262" s="27">
        <v>88</v>
      </c>
      <c r="P262" s="27">
        <v>7755</v>
      </c>
      <c r="Q262" s="27">
        <f t="shared" si="3"/>
        <v>117654</v>
      </c>
      <c r="R262" s="27">
        <v>1620</v>
      </c>
      <c r="S262" s="27">
        <v>2694</v>
      </c>
      <c r="T262" s="27">
        <v>179677</v>
      </c>
      <c r="U262" s="27">
        <v>958195</v>
      </c>
      <c r="V262" s="27">
        <v>3773034</v>
      </c>
    </row>
    <row r="263" spans="2:23" x14ac:dyDescent="0.2">
      <c r="B263" s="15">
        <v>44044</v>
      </c>
      <c r="C263" s="27">
        <v>4200</v>
      </c>
      <c r="D263" s="27">
        <v>3048</v>
      </c>
      <c r="E263" s="27">
        <v>401</v>
      </c>
      <c r="F263" s="27">
        <v>7281</v>
      </c>
      <c r="G263" s="27">
        <v>2850</v>
      </c>
      <c r="H263" s="27">
        <v>295</v>
      </c>
      <c r="I263" s="27">
        <v>331</v>
      </c>
      <c r="J263" s="27">
        <v>7875</v>
      </c>
      <c r="K263" s="27">
        <v>69724</v>
      </c>
      <c r="L263" s="27">
        <v>8861</v>
      </c>
      <c r="M263" s="27">
        <v>1188</v>
      </c>
      <c r="N263" s="27">
        <v>4382</v>
      </c>
      <c r="O263" s="27">
        <v>89</v>
      </c>
      <c r="P263" s="27">
        <v>7745</v>
      </c>
      <c r="Q263" s="27">
        <f t="shared" si="3"/>
        <v>118270</v>
      </c>
      <c r="R263" s="27">
        <v>1643</v>
      </c>
      <c r="S263" s="27">
        <v>2732</v>
      </c>
      <c r="T263" s="27">
        <v>180647</v>
      </c>
      <c r="U263" s="27">
        <v>957727</v>
      </c>
      <c r="V263" s="27">
        <v>3802814</v>
      </c>
    </row>
    <row r="264" spans="2:23" x14ac:dyDescent="0.2">
      <c r="B264" s="15">
        <v>44075</v>
      </c>
      <c r="C264" s="27">
        <v>4282</v>
      </c>
      <c r="D264" s="27">
        <v>3067</v>
      </c>
      <c r="E264" s="27">
        <v>395</v>
      </c>
      <c r="F264" s="27">
        <v>7685</v>
      </c>
      <c r="G264" s="27">
        <v>2849</v>
      </c>
      <c r="H264" s="27">
        <v>287</v>
      </c>
      <c r="I264" s="27">
        <v>330</v>
      </c>
      <c r="J264" s="27">
        <v>8302</v>
      </c>
      <c r="K264" s="27">
        <v>70103</v>
      </c>
      <c r="L264" s="27">
        <v>9165</v>
      </c>
      <c r="M264" s="27">
        <v>1199</v>
      </c>
      <c r="N264" s="27">
        <v>4478</v>
      </c>
      <c r="O264" s="27">
        <v>85</v>
      </c>
      <c r="P264" s="27">
        <v>8122</v>
      </c>
      <c r="Q264" s="27">
        <f t="shared" si="3"/>
        <v>120349</v>
      </c>
      <c r="R264" s="27">
        <v>1631</v>
      </c>
      <c r="S264" s="27">
        <v>2688</v>
      </c>
      <c r="T264" s="27">
        <v>183907</v>
      </c>
      <c r="U264" s="27">
        <v>955901</v>
      </c>
      <c r="V264" s="27">
        <v>3776485</v>
      </c>
    </row>
  </sheetData>
  <phoneticPr fontId="8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7"/>
  <sheetViews>
    <sheetView zoomScale="80" zoomScaleNormal="80" workbookViewId="0">
      <pane xSplit="2" ySplit="5" topLeftCell="G183" activePane="bottomRight" state="frozen"/>
      <selection pane="topRight" activeCell="U195" sqref="U195"/>
      <selection pane="bottomLeft" activeCell="U195" sqref="U195"/>
      <selection pane="bottomRight" activeCell="U206" sqref="U206"/>
    </sheetView>
  </sheetViews>
  <sheetFormatPr baseColWidth="10" defaultColWidth="11.42578125" defaultRowHeight="12.75" x14ac:dyDescent="0.2"/>
  <cols>
    <col min="1" max="1" width="27.42578125" customWidth="1"/>
    <col min="15" max="15" width="8" customWidth="1"/>
    <col min="17" max="17" width="10.85546875" customWidth="1"/>
    <col min="18" max="18" width="10.140625" customWidth="1"/>
    <col min="257" max="257" width="27.42578125" customWidth="1"/>
    <col min="513" max="513" width="27.42578125" customWidth="1"/>
    <col min="769" max="769" width="27.42578125" customWidth="1"/>
    <col min="1025" max="1025" width="27.42578125" customWidth="1"/>
    <col min="1281" max="1281" width="27.42578125" customWidth="1"/>
    <col min="1537" max="1537" width="27.42578125" customWidth="1"/>
    <col min="1793" max="1793" width="27.42578125" customWidth="1"/>
    <col min="2049" max="2049" width="27.42578125" customWidth="1"/>
    <col min="2305" max="2305" width="27.42578125" customWidth="1"/>
    <col min="2561" max="2561" width="27.42578125" customWidth="1"/>
    <col min="2817" max="2817" width="27.42578125" customWidth="1"/>
    <col min="3073" max="3073" width="27.42578125" customWidth="1"/>
    <col min="3329" max="3329" width="27.42578125" customWidth="1"/>
    <col min="3585" max="3585" width="27.42578125" customWidth="1"/>
    <col min="3841" max="3841" width="27.42578125" customWidth="1"/>
    <col min="4097" max="4097" width="27.42578125" customWidth="1"/>
    <col min="4353" max="4353" width="27.42578125" customWidth="1"/>
    <col min="4609" max="4609" width="27.42578125" customWidth="1"/>
    <col min="4865" max="4865" width="27.42578125" customWidth="1"/>
    <col min="5121" max="5121" width="27.42578125" customWidth="1"/>
    <col min="5377" max="5377" width="27.42578125" customWidth="1"/>
    <col min="5633" max="5633" width="27.42578125" customWidth="1"/>
    <col min="5889" max="5889" width="27.42578125" customWidth="1"/>
    <col min="6145" max="6145" width="27.42578125" customWidth="1"/>
    <col min="6401" max="6401" width="27.42578125" customWidth="1"/>
    <col min="6657" max="6657" width="27.42578125" customWidth="1"/>
    <col min="6913" max="6913" width="27.42578125" customWidth="1"/>
    <col min="7169" max="7169" width="27.42578125" customWidth="1"/>
    <col min="7425" max="7425" width="27.42578125" customWidth="1"/>
    <col min="7681" max="7681" width="27.42578125" customWidth="1"/>
    <col min="7937" max="7937" width="27.42578125" customWidth="1"/>
    <col min="8193" max="8193" width="27.42578125" customWidth="1"/>
    <col min="8449" max="8449" width="27.42578125" customWidth="1"/>
    <col min="8705" max="8705" width="27.42578125" customWidth="1"/>
    <col min="8961" max="8961" width="27.42578125" customWidth="1"/>
    <col min="9217" max="9217" width="27.42578125" customWidth="1"/>
    <col min="9473" max="9473" width="27.42578125" customWidth="1"/>
    <col min="9729" max="9729" width="27.42578125" customWidth="1"/>
    <col min="9985" max="9985" width="27.42578125" customWidth="1"/>
    <col min="10241" max="10241" width="27.42578125" customWidth="1"/>
    <col min="10497" max="10497" width="27.42578125" customWidth="1"/>
    <col min="10753" max="10753" width="27.42578125" customWidth="1"/>
    <col min="11009" max="11009" width="27.42578125" customWidth="1"/>
    <col min="11265" max="11265" width="27.42578125" customWidth="1"/>
    <col min="11521" max="11521" width="27.42578125" customWidth="1"/>
    <col min="11777" max="11777" width="27.42578125" customWidth="1"/>
    <col min="12033" max="12033" width="27.42578125" customWidth="1"/>
    <col min="12289" max="12289" width="27.42578125" customWidth="1"/>
    <col min="12545" max="12545" width="27.42578125" customWidth="1"/>
    <col min="12801" max="12801" width="27.42578125" customWidth="1"/>
    <col min="13057" max="13057" width="27.42578125" customWidth="1"/>
    <col min="13313" max="13313" width="27.42578125" customWidth="1"/>
    <col min="13569" max="13569" width="27.42578125" customWidth="1"/>
    <col min="13825" max="13825" width="27.42578125" customWidth="1"/>
    <col min="14081" max="14081" width="27.42578125" customWidth="1"/>
    <col min="14337" max="14337" width="27.42578125" customWidth="1"/>
    <col min="14593" max="14593" width="27.42578125" customWidth="1"/>
    <col min="14849" max="14849" width="27.42578125" customWidth="1"/>
    <col min="15105" max="15105" width="27.42578125" customWidth="1"/>
    <col min="15361" max="15361" width="27.42578125" customWidth="1"/>
    <col min="15617" max="15617" width="27.42578125" customWidth="1"/>
    <col min="15873" max="15873" width="27.42578125" customWidth="1"/>
    <col min="16129" max="16129" width="27.42578125" customWidth="1"/>
  </cols>
  <sheetData>
    <row r="1" spans="1:22" ht="25.5" x14ac:dyDescent="0.2">
      <c r="A1" s="78" t="s">
        <v>187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5.5" x14ac:dyDescent="0.2">
      <c r="A2" s="78" t="s">
        <v>132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38.25" x14ac:dyDescent="0.2">
      <c r="A3" s="29" t="s">
        <v>133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x14ac:dyDescent="0.2">
      <c r="A4" s="65"/>
      <c r="B4" s="65"/>
      <c r="C4" s="65" t="s">
        <v>168</v>
      </c>
      <c r="D4" s="65" t="s">
        <v>169</v>
      </c>
      <c r="E4" s="65" t="s">
        <v>170</v>
      </c>
      <c r="F4" s="65" t="s">
        <v>171</v>
      </c>
      <c r="G4" s="65" t="s">
        <v>172</v>
      </c>
      <c r="H4" s="65" t="s">
        <v>173</v>
      </c>
      <c r="I4" s="65" t="s">
        <v>174</v>
      </c>
      <c r="J4" s="65" t="s">
        <v>175</v>
      </c>
      <c r="K4" s="65" t="s">
        <v>176</v>
      </c>
      <c r="L4" s="65" t="s">
        <v>177</v>
      </c>
      <c r="M4" s="65" t="s">
        <v>178</v>
      </c>
      <c r="N4" s="65" t="s">
        <v>179</v>
      </c>
      <c r="O4" s="65" t="s">
        <v>180</v>
      </c>
      <c r="P4" s="65" t="s">
        <v>181</v>
      </c>
      <c r="Q4" s="65"/>
      <c r="R4" s="65" t="s">
        <v>182</v>
      </c>
      <c r="S4" s="65" t="s">
        <v>183</v>
      </c>
      <c r="T4" s="65" t="s">
        <v>184</v>
      </c>
      <c r="U4" s="32" t="s">
        <v>185</v>
      </c>
      <c r="V4" s="65" t="s">
        <v>186</v>
      </c>
    </row>
    <row r="5" spans="1:22" x14ac:dyDescent="0.2">
      <c r="A5" s="65"/>
      <c r="B5" s="65"/>
      <c r="C5" s="60" t="s">
        <v>134</v>
      </c>
      <c r="D5" s="60" t="s">
        <v>135</v>
      </c>
      <c r="E5" s="60" t="s">
        <v>136</v>
      </c>
      <c r="F5" s="60" t="s">
        <v>137</v>
      </c>
      <c r="G5" s="60" t="s">
        <v>138</v>
      </c>
      <c r="H5" s="60" t="s">
        <v>139</v>
      </c>
      <c r="I5" s="60" t="s">
        <v>140</v>
      </c>
      <c r="J5" s="60" t="s">
        <v>141</v>
      </c>
      <c r="K5" s="5" t="s">
        <v>142</v>
      </c>
      <c r="L5" s="60" t="s">
        <v>143</v>
      </c>
      <c r="M5" s="60" t="s">
        <v>144</v>
      </c>
      <c r="N5" s="60" t="s">
        <v>145</v>
      </c>
      <c r="O5" s="60" t="s">
        <v>146</v>
      </c>
      <c r="P5" s="60" t="s">
        <v>147</v>
      </c>
      <c r="Q5" s="5" t="s">
        <v>18</v>
      </c>
      <c r="R5" s="60" t="s">
        <v>148</v>
      </c>
      <c r="S5" s="60" t="s">
        <v>149</v>
      </c>
      <c r="T5" s="5" t="s">
        <v>21</v>
      </c>
      <c r="U5" s="5" t="s">
        <v>22</v>
      </c>
      <c r="V5" s="5" t="s">
        <v>23</v>
      </c>
    </row>
    <row r="6" spans="1:22" x14ac:dyDescent="0.2">
      <c r="A6" s="65"/>
      <c r="B6" s="15">
        <v>37987</v>
      </c>
      <c r="C6" s="1">
        <v>1733</v>
      </c>
      <c r="D6" s="1">
        <v>1399</v>
      </c>
      <c r="E6" s="1">
        <v>139</v>
      </c>
      <c r="F6" s="1">
        <v>3468</v>
      </c>
      <c r="G6" s="1">
        <v>943</v>
      </c>
      <c r="H6" s="1">
        <v>179</v>
      </c>
      <c r="I6" s="1">
        <v>169</v>
      </c>
      <c r="J6" s="1"/>
      <c r="K6" s="1">
        <v>26878</v>
      </c>
      <c r="L6" s="1"/>
      <c r="M6" s="1">
        <v>400</v>
      </c>
      <c r="N6" s="1">
        <v>1603</v>
      </c>
      <c r="O6" s="1">
        <v>35</v>
      </c>
      <c r="P6" s="1">
        <v>3732</v>
      </c>
      <c r="Q6" s="1"/>
      <c r="R6" s="27">
        <v>520</v>
      </c>
      <c r="S6" s="27">
        <v>1342</v>
      </c>
      <c r="T6" s="1">
        <v>83147</v>
      </c>
      <c r="U6" s="1"/>
      <c r="V6" s="1"/>
    </row>
    <row r="7" spans="1:22" x14ac:dyDescent="0.2">
      <c r="A7" s="65"/>
      <c r="B7" s="15">
        <v>38018</v>
      </c>
      <c r="C7" s="1">
        <v>1747</v>
      </c>
      <c r="D7" s="1">
        <v>1411</v>
      </c>
      <c r="E7" s="1">
        <v>143</v>
      </c>
      <c r="F7" s="1">
        <v>3511</v>
      </c>
      <c r="G7" s="1">
        <v>948</v>
      </c>
      <c r="H7" s="1">
        <v>180</v>
      </c>
      <c r="I7" s="1">
        <v>175</v>
      </c>
      <c r="J7" s="1"/>
      <c r="K7" s="1">
        <v>27209</v>
      </c>
      <c r="L7" s="1"/>
      <c r="M7" s="1">
        <v>406</v>
      </c>
      <c r="N7" s="1">
        <v>1624</v>
      </c>
      <c r="O7" s="1">
        <v>36</v>
      </c>
      <c r="P7" s="1">
        <v>3765</v>
      </c>
      <c r="Q7" s="1"/>
      <c r="R7" s="27">
        <v>521</v>
      </c>
      <c r="S7" s="27">
        <v>1346</v>
      </c>
      <c r="T7" s="1">
        <v>84118</v>
      </c>
      <c r="U7" s="1"/>
      <c r="V7" s="1"/>
    </row>
    <row r="8" spans="1:22" x14ac:dyDescent="0.2">
      <c r="A8" s="65"/>
      <c r="B8" s="15">
        <v>38047</v>
      </c>
      <c r="C8" s="1">
        <v>1769</v>
      </c>
      <c r="D8" s="1">
        <v>1419</v>
      </c>
      <c r="E8" s="1">
        <v>147</v>
      </c>
      <c r="F8" s="1">
        <v>3568</v>
      </c>
      <c r="G8" s="1">
        <v>976</v>
      </c>
      <c r="H8" s="1">
        <v>179</v>
      </c>
      <c r="I8" s="1">
        <v>178</v>
      </c>
      <c r="J8" s="1"/>
      <c r="K8" s="1">
        <v>27495</v>
      </c>
      <c r="L8" s="1"/>
      <c r="M8" s="1">
        <v>410</v>
      </c>
      <c r="N8" s="1">
        <v>1656</v>
      </c>
      <c r="O8" s="1">
        <v>36</v>
      </c>
      <c r="P8" s="1">
        <v>3810</v>
      </c>
      <c r="Q8" s="1"/>
      <c r="R8" s="27">
        <v>528</v>
      </c>
      <c r="S8" s="27">
        <v>1355</v>
      </c>
      <c r="T8" s="1">
        <v>85252</v>
      </c>
      <c r="U8" s="1"/>
      <c r="V8" s="1"/>
    </row>
    <row r="9" spans="1:22" x14ac:dyDescent="0.2">
      <c r="A9" s="65"/>
      <c r="B9" s="15">
        <v>38078</v>
      </c>
      <c r="C9" s="1">
        <v>1772</v>
      </c>
      <c r="D9" s="1">
        <v>1428</v>
      </c>
      <c r="E9" s="1">
        <v>143</v>
      </c>
      <c r="F9" s="1">
        <v>3556</v>
      </c>
      <c r="G9" s="1">
        <v>989</v>
      </c>
      <c r="H9" s="1">
        <v>182</v>
      </c>
      <c r="I9" s="1">
        <v>186</v>
      </c>
      <c r="J9" s="1"/>
      <c r="K9" s="1">
        <v>27639</v>
      </c>
      <c r="L9" s="1"/>
      <c r="M9" s="1">
        <v>407</v>
      </c>
      <c r="N9" s="1">
        <v>1662</v>
      </c>
      <c r="O9" s="1">
        <v>35</v>
      </c>
      <c r="P9" s="1">
        <v>3861</v>
      </c>
      <c r="Q9" s="1"/>
      <c r="R9" s="27">
        <v>528</v>
      </c>
      <c r="S9" s="27">
        <v>1360</v>
      </c>
      <c r="T9" s="1">
        <v>85843</v>
      </c>
      <c r="U9" s="1"/>
      <c r="V9" s="1"/>
    </row>
    <row r="10" spans="1:22" x14ac:dyDescent="0.2">
      <c r="A10" s="65"/>
      <c r="B10" s="15">
        <v>38108</v>
      </c>
      <c r="C10" s="1">
        <v>1794</v>
      </c>
      <c r="D10" s="1">
        <v>1440</v>
      </c>
      <c r="E10" s="1">
        <v>142</v>
      </c>
      <c r="F10" s="1">
        <v>3615</v>
      </c>
      <c r="G10" s="1">
        <v>991</v>
      </c>
      <c r="H10" s="1">
        <v>183</v>
      </c>
      <c r="I10" s="1">
        <v>183</v>
      </c>
      <c r="J10" s="1"/>
      <c r="K10" s="1">
        <v>27729</v>
      </c>
      <c r="L10" s="1"/>
      <c r="M10" s="1">
        <v>414</v>
      </c>
      <c r="N10" s="1">
        <v>1670</v>
      </c>
      <c r="O10" s="1">
        <v>35</v>
      </c>
      <c r="P10" s="1">
        <v>3921</v>
      </c>
      <c r="Q10" s="1"/>
      <c r="R10" s="27">
        <v>533</v>
      </c>
      <c r="S10" s="27">
        <v>1358</v>
      </c>
      <c r="T10" s="1">
        <v>86265</v>
      </c>
      <c r="U10" s="1"/>
      <c r="V10" s="1"/>
    </row>
    <row r="11" spans="1:22" x14ac:dyDescent="0.2">
      <c r="A11" s="65"/>
      <c r="B11" s="15">
        <v>38139</v>
      </c>
      <c r="C11" s="1">
        <v>1809</v>
      </c>
      <c r="D11" s="1">
        <v>1446</v>
      </c>
      <c r="E11" s="1">
        <v>142</v>
      </c>
      <c r="F11" s="1">
        <v>3676</v>
      </c>
      <c r="G11" s="1">
        <v>1008</v>
      </c>
      <c r="H11" s="1">
        <v>181</v>
      </c>
      <c r="I11" s="1">
        <v>187</v>
      </c>
      <c r="J11" s="1"/>
      <c r="K11" s="1">
        <v>27853</v>
      </c>
      <c r="L11" s="1"/>
      <c r="M11" s="1">
        <v>418</v>
      </c>
      <c r="N11" s="1">
        <v>1703</v>
      </c>
      <c r="O11" s="1">
        <v>35</v>
      </c>
      <c r="P11" s="1">
        <v>3964</v>
      </c>
      <c r="Q11" s="1"/>
      <c r="R11" s="27">
        <v>538</v>
      </c>
      <c r="S11" s="27">
        <v>1359</v>
      </c>
      <c r="T11" s="1">
        <v>87032</v>
      </c>
      <c r="U11" s="1"/>
      <c r="V11" s="1"/>
    </row>
    <row r="12" spans="1:22" x14ac:dyDescent="0.2">
      <c r="A12" s="65"/>
      <c r="B12" s="15">
        <v>38169</v>
      </c>
      <c r="C12" s="1">
        <v>1819</v>
      </c>
      <c r="D12" s="1">
        <v>1458</v>
      </c>
      <c r="E12" s="1">
        <v>142</v>
      </c>
      <c r="F12" s="1">
        <v>3697</v>
      </c>
      <c r="G12" s="1">
        <v>1020</v>
      </c>
      <c r="H12" s="1">
        <v>180</v>
      </c>
      <c r="I12" s="1">
        <v>186</v>
      </c>
      <c r="J12" s="1"/>
      <c r="K12" s="1">
        <v>27896</v>
      </c>
      <c r="L12" s="1"/>
      <c r="M12" s="1">
        <v>425</v>
      </c>
      <c r="N12" s="1">
        <v>1717</v>
      </c>
      <c r="O12" s="1">
        <v>36</v>
      </c>
      <c r="P12" s="1">
        <v>3977</v>
      </c>
      <c r="Q12" s="1"/>
      <c r="R12" s="27">
        <v>540</v>
      </c>
      <c r="S12" s="27">
        <v>1361</v>
      </c>
      <c r="T12" s="1">
        <v>87459</v>
      </c>
      <c r="U12" s="1"/>
      <c r="V12" s="1"/>
    </row>
    <row r="13" spans="1:22" x14ac:dyDescent="0.2">
      <c r="A13" s="65"/>
      <c r="B13" s="15">
        <v>38200</v>
      </c>
      <c r="C13" s="1">
        <v>1838</v>
      </c>
      <c r="D13" s="1">
        <v>1470</v>
      </c>
      <c r="E13" s="1">
        <v>140</v>
      </c>
      <c r="F13" s="1">
        <v>3701</v>
      </c>
      <c r="G13" s="1">
        <v>1028</v>
      </c>
      <c r="H13" s="1">
        <v>178</v>
      </c>
      <c r="I13" s="1">
        <v>186</v>
      </c>
      <c r="J13" s="1"/>
      <c r="K13" s="1">
        <v>27851</v>
      </c>
      <c r="L13" s="1"/>
      <c r="M13" s="1">
        <v>383</v>
      </c>
      <c r="N13" s="1">
        <v>1722</v>
      </c>
      <c r="O13" s="1">
        <v>35</v>
      </c>
      <c r="P13" s="1">
        <v>3981</v>
      </c>
      <c r="Q13" s="1"/>
      <c r="R13" s="27">
        <v>537</v>
      </c>
      <c r="S13" s="27">
        <v>1362</v>
      </c>
      <c r="T13" s="1">
        <v>87496</v>
      </c>
      <c r="U13" s="1"/>
      <c r="V13" s="1"/>
    </row>
    <row r="14" spans="1:22" x14ac:dyDescent="0.2">
      <c r="A14" s="65"/>
      <c r="B14" s="15">
        <v>38231</v>
      </c>
      <c r="C14" s="1">
        <v>1848</v>
      </c>
      <c r="D14" s="1">
        <v>1477</v>
      </c>
      <c r="E14" s="1">
        <v>141</v>
      </c>
      <c r="F14" s="1">
        <v>3719</v>
      </c>
      <c r="G14" s="1">
        <v>1022</v>
      </c>
      <c r="H14" s="1">
        <v>179</v>
      </c>
      <c r="I14" s="1">
        <v>185</v>
      </c>
      <c r="J14" s="1"/>
      <c r="K14" s="1">
        <v>27932</v>
      </c>
      <c r="L14" s="1"/>
      <c r="M14" s="1">
        <v>431</v>
      </c>
      <c r="N14" s="1">
        <v>1723</v>
      </c>
      <c r="O14" s="1">
        <v>36</v>
      </c>
      <c r="P14" s="1">
        <v>3970</v>
      </c>
      <c r="Q14" s="1"/>
      <c r="R14" s="27">
        <v>538</v>
      </c>
      <c r="S14" s="27">
        <v>1355</v>
      </c>
      <c r="T14" s="1">
        <v>87841</v>
      </c>
      <c r="U14" s="1"/>
      <c r="V14" s="1"/>
    </row>
    <row r="15" spans="1:22" x14ac:dyDescent="0.2">
      <c r="A15" s="65"/>
      <c r="B15" s="15">
        <v>38261</v>
      </c>
      <c r="C15" s="1">
        <v>1863</v>
      </c>
      <c r="D15" s="1">
        <v>1499</v>
      </c>
      <c r="E15" s="1">
        <v>138</v>
      </c>
      <c r="F15" s="1">
        <v>3735</v>
      </c>
      <c r="G15" s="1">
        <v>1026</v>
      </c>
      <c r="H15" s="1">
        <v>180</v>
      </c>
      <c r="I15" s="1">
        <v>185</v>
      </c>
      <c r="J15" s="1"/>
      <c r="K15" s="1">
        <v>28071</v>
      </c>
      <c r="L15" s="1"/>
      <c r="M15" s="1">
        <v>434</v>
      </c>
      <c r="N15" s="1">
        <v>1740</v>
      </c>
      <c r="O15" s="1">
        <v>35</v>
      </c>
      <c r="P15" s="1">
        <v>3935</v>
      </c>
      <c r="Q15" s="1"/>
      <c r="R15" s="27">
        <v>543</v>
      </c>
      <c r="S15" s="27">
        <v>1365</v>
      </c>
      <c r="T15" s="1">
        <v>88095</v>
      </c>
      <c r="U15" s="1"/>
      <c r="V15" s="1"/>
    </row>
    <row r="16" spans="1:22" x14ac:dyDescent="0.2">
      <c r="A16" s="65"/>
      <c r="B16" s="15">
        <v>38292</v>
      </c>
      <c r="C16" s="1">
        <v>1882</v>
      </c>
      <c r="D16" s="1">
        <v>1485</v>
      </c>
      <c r="E16" s="1">
        <v>139</v>
      </c>
      <c r="F16" s="1">
        <v>3710</v>
      </c>
      <c r="G16" s="1">
        <v>1039</v>
      </c>
      <c r="H16" s="1">
        <v>183</v>
      </c>
      <c r="I16" s="1">
        <v>185</v>
      </c>
      <c r="J16" s="1"/>
      <c r="K16" s="1">
        <v>28263</v>
      </c>
      <c r="L16" s="1"/>
      <c r="M16" s="1">
        <v>431</v>
      </c>
      <c r="N16" s="1">
        <v>1757</v>
      </c>
      <c r="O16" s="1">
        <v>36</v>
      </c>
      <c r="P16" s="1">
        <v>3909</v>
      </c>
      <c r="Q16" s="1"/>
      <c r="R16" s="27">
        <v>543</v>
      </c>
      <c r="S16" s="27">
        <v>1371</v>
      </c>
      <c r="T16" s="1">
        <v>88273</v>
      </c>
      <c r="U16" s="1"/>
      <c r="V16" s="1"/>
    </row>
    <row r="17" spans="2:22" x14ac:dyDescent="0.2">
      <c r="B17" s="15">
        <v>38322</v>
      </c>
      <c r="C17" s="1">
        <v>1894</v>
      </c>
      <c r="D17" s="1">
        <v>1486</v>
      </c>
      <c r="E17" s="1">
        <v>139</v>
      </c>
      <c r="F17" s="1">
        <v>3720</v>
      </c>
      <c r="G17" s="1">
        <v>1041</v>
      </c>
      <c r="H17" s="1">
        <v>187</v>
      </c>
      <c r="I17" s="1">
        <v>187</v>
      </c>
      <c r="J17" s="1"/>
      <c r="K17" s="1">
        <v>28372</v>
      </c>
      <c r="L17" s="1"/>
      <c r="M17" s="1">
        <v>429</v>
      </c>
      <c r="N17" s="1">
        <v>1760</v>
      </c>
      <c r="O17" s="1">
        <v>36</v>
      </c>
      <c r="P17" s="1">
        <v>3923</v>
      </c>
      <c r="Q17" s="1"/>
      <c r="R17" s="27">
        <v>542</v>
      </c>
      <c r="S17" s="27">
        <v>1372</v>
      </c>
      <c r="T17" s="1">
        <v>88598</v>
      </c>
      <c r="U17" s="1"/>
      <c r="V17" s="1"/>
    </row>
    <row r="18" spans="2:22" x14ac:dyDescent="0.2">
      <c r="B18" s="15">
        <v>38353</v>
      </c>
      <c r="C18" s="1">
        <v>1886</v>
      </c>
      <c r="D18" s="1">
        <v>1502</v>
      </c>
      <c r="E18" s="1">
        <v>137</v>
      </c>
      <c r="F18" s="1">
        <v>3723</v>
      </c>
      <c r="G18" s="1">
        <v>1034</v>
      </c>
      <c r="H18" s="1">
        <v>188</v>
      </c>
      <c r="I18" s="1">
        <v>185</v>
      </c>
      <c r="J18" s="1"/>
      <c r="K18" s="1">
        <v>28261</v>
      </c>
      <c r="L18" s="1"/>
      <c r="M18" s="1">
        <v>431</v>
      </c>
      <c r="N18" s="1">
        <v>1747</v>
      </c>
      <c r="O18" s="1">
        <v>36</v>
      </c>
      <c r="P18" s="1">
        <v>3877</v>
      </c>
      <c r="Q18" s="1"/>
      <c r="R18" s="27">
        <v>547</v>
      </c>
      <c r="S18" s="27">
        <v>1368</v>
      </c>
      <c r="T18" s="1">
        <v>88230</v>
      </c>
      <c r="U18" s="1"/>
      <c r="V18" s="1"/>
    </row>
    <row r="19" spans="2:22" x14ac:dyDescent="0.2">
      <c r="B19" s="15">
        <v>38384</v>
      </c>
      <c r="C19" s="1">
        <v>1914</v>
      </c>
      <c r="D19" s="1">
        <v>1513</v>
      </c>
      <c r="E19" s="1">
        <v>138</v>
      </c>
      <c r="F19" s="1">
        <v>3758</v>
      </c>
      <c r="G19" s="1">
        <v>1050</v>
      </c>
      <c r="H19" s="1">
        <v>188</v>
      </c>
      <c r="I19" s="1">
        <v>187</v>
      </c>
      <c r="J19" s="1"/>
      <c r="K19" s="1">
        <v>28490</v>
      </c>
      <c r="L19" s="1"/>
      <c r="M19" s="1">
        <v>439</v>
      </c>
      <c r="N19" s="1">
        <v>1775</v>
      </c>
      <c r="O19" s="1">
        <v>34</v>
      </c>
      <c r="P19" s="1">
        <v>3919</v>
      </c>
      <c r="Q19" s="1"/>
      <c r="R19" s="27">
        <v>551</v>
      </c>
      <c r="S19" s="27">
        <v>1370</v>
      </c>
      <c r="T19" s="1">
        <v>89010</v>
      </c>
      <c r="U19" s="1"/>
      <c r="V19" s="1"/>
    </row>
    <row r="20" spans="2:22" x14ac:dyDescent="0.2">
      <c r="B20" s="15">
        <v>38412</v>
      </c>
      <c r="C20" s="1">
        <v>1929</v>
      </c>
      <c r="D20" s="1">
        <v>1527</v>
      </c>
      <c r="E20" s="1">
        <v>139</v>
      </c>
      <c r="F20" s="1">
        <v>3811</v>
      </c>
      <c r="G20" s="1">
        <v>1061</v>
      </c>
      <c r="H20" s="1">
        <v>187</v>
      </c>
      <c r="I20" s="1">
        <v>190</v>
      </c>
      <c r="J20" s="1"/>
      <c r="K20" s="1">
        <v>28717</v>
      </c>
      <c r="L20" s="1"/>
      <c r="M20" s="1">
        <v>440</v>
      </c>
      <c r="N20" s="1">
        <v>1803</v>
      </c>
      <c r="O20" s="1">
        <v>34</v>
      </c>
      <c r="P20" s="1">
        <v>3986</v>
      </c>
      <c r="Q20" s="1"/>
      <c r="R20" s="27">
        <v>559</v>
      </c>
      <c r="S20" s="27">
        <v>1384</v>
      </c>
      <c r="T20" s="1">
        <v>89906</v>
      </c>
      <c r="U20" s="1"/>
      <c r="V20" s="1"/>
    </row>
    <row r="21" spans="2:22" x14ac:dyDescent="0.2">
      <c r="B21" s="15">
        <v>38443</v>
      </c>
      <c r="C21" s="1">
        <v>1951</v>
      </c>
      <c r="D21" s="1">
        <v>1539</v>
      </c>
      <c r="E21" s="1">
        <v>135</v>
      </c>
      <c r="F21" s="1">
        <v>3893</v>
      </c>
      <c r="G21" s="1">
        <v>1067</v>
      </c>
      <c r="H21" s="1">
        <v>191</v>
      </c>
      <c r="I21" s="1">
        <v>187</v>
      </c>
      <c r="J21" s="1"/>
      <c r="K21" s="1">
        <v>28950</v>
      </c>
      <c r="L21" s="1"/>
      <c r="M21" s="1">
        <v>443</v>
      </c>
      <c r="N21" s="1">
        <v>1831</v>
      </c>
      <c r="O21" s="1">
        <v>36</v>
      </c>
      <c r="P21" s="1">
        <v>4052</v>
      </c>
      <c r="Q21" s="1"/>
      <c r="R21" s="27">
        <v>560</v>
      </c>
      <c r="S21" s="27">
        <v>1383</v>
      </c>
      <c r="T21" s="1">
        <v>90858</v>
      </c>
      <c r="U21" s="1"/>
      <c r="V21" s="1"/>
    </row>
    <row r="22" spans="2:22" x14ac:dyDescent="0.2">
      <c r="B22" s="15">
        <v>38473</v>
      </c>
      <c r="C22" s="1">
        <v>1966</v>
      </c>
      <c r="D22" s="1">
        <v>1563</v>
      </c>
      <c r="E22" s="1">
        <v>135</v>
      </c>
      <c r="F22" s="1">
        <v>3959</v>
      </c>
      <c r="G22" s="1">
        <v>1072</v>
      </c>
      <c r="H22" s="1">
        <v>193</v>
      </c>
      <c r="I22" s="1">
        <v>188</v>
      </c>
      <c r="J22" s="1"/>
      <c r="K22" s="1">
        <v>29007</v>
      </c>
      <c r="L22" s="1"/>
      <c r="M22" s="1">
        <v>444</v>
      </c>
      <c r="N22" s="1">
        <v>1846</v>
      </c>
      <c r="O22" s="1">
        <v>35</v>
      </c>
      <c r="P22" s="1">
        <v>4079</v>
      </c>
      <c r="Q22" s="1"/>
      <c r="R22" s="27">
        <v>567</v>
      </c>
      <c r="S22" s="27">
        <v>1403</v>
      </c>
      <c r="T22" s="1">
        <v>91594</v>
      </c>
      <c r="U22" s="1"/>
      <c r="V22" s="1"/>
    </row>
    <row r="23" spans="2:22" x14ac:dyDescent="0.2">
      <c r="B23" s="15">
        <v>38504</v>
      </c>
      <c r="C23" s="1">
        <v>1975</v>
      </c>
      <c r="D23" s="1">
        <v>1574</v>
      </c>
      <c r="E23" s="1">
        <v>133</v>
      </c>
      <c r="F23" s="1">
        <v>4008</v>
      </c>
      <c r="G23" s="1">
        <v>1087</v>
      </c>
      <c r="H23" s="1">
        <v>196</v>
      </c>
      <c r="I23" s="1">
        <v>188</v>
      </c>
      <c r="J23" s="1"/>
      <c r="K23" s="1">
        <v>29093</v>
      </c>
      <c r="L23" s="1"/>
      <c r="M23" s="1">
        <v>441</v>
      </c>
      <c r="N23" s="1">
        <v>1877</v>
      </c>
      <c r="O23" s="1">
        <v>35</v>
      </c>
      <c r="P23" s="1">
        <v>4134</v>
      </c>
      <c r="Q23" s="1"/>
      <c r="R23" s="27">
        <v>565</v>
      </c>
      <c r="S23" s="27">
        <v>1409</v>
      </c>
      <c r="T23" s="1">
        <v>92240</v>
      </c>
      <c r="U23" s="1"/>
      <c r="V23" s="1"/>
    </row>
    <row r="24" spans="2:22" x14ac:dyDescent="0.2">
      <c r="B24" s="15">
        <v>38534</v>
      </c>
      <c r="C24" s="1">
        <v>1996</v>
      </c>
      <c r="D24" s="1">
        <v>1574</v>
      </c>
      <c r="E24" s="1">
        <v>135</v>
      </c>
      <c r="F24" s="1">
        <v>4037</v>
      </c>
      <c r="G24" s="1">
        <v>1093</v>
      </c>
      <c r="H24" s="1">
        <v>194</v>
      </c>
      <c r="I24" s="1">
        <v>189</v>
      </c>
      <c r="J24" s="1"/>
      <c r="K24" s="1">
        <v>29123</v>
      </c>
      <c r="L24" s="1"/>
      <c r="M24" s="1">
        <v>435</v>
      </c>
      <c r="N24" s="1">
        <v>1902</v>
      </c>
      <c r="O24" s="1">
        <v>35</v>
      </c>
      <c r="P24" s="1">
        <v>4151</v>
      </c>
      <c r="Q24" s="1"/>
      <c r="R24" s="27">
        <v>565</v>
      </c>
      <c r="S24" s="27">
        <v>1421</v>
      </c>
      <c r="T24" s="1">
        <v>92617</v>
      </c>
      <c r="U24" s="1"/>
      <c r="V24" s="1"/>
    </row>
    <row r="25" spans="2:22" x14ac:dyDescent="0.2">
      <c r="B25" s="15">
        <v>38565</v>
      </c>
      <c r="C25" s="1">
        <v>2002</v>
      </c>
      <c r="D25" s="1">
        <v>1576</v>
      </c>
      <c r="E25" s="1">
        <v>136</v>
      </c>
      <c r="F25" s="1">
        <v>4039</v>
      </c>
      <c r="G25" s="1">
        <v>1109</v>
      </c>
      <c r="H25" s="1">
        <v>192</v>
      </c>
      <c r="I25" s="1">
        <v>188</v>
      </c>
      <c r="J25" s="1"/>
      <c r="K25" s="1">
        <v>29118</v>
      </c>
      <c r="L25" s="1"/>
      <c r="M25" s="1">
        <v>429</v>
      </c>
      <c r="N25" s="1">
        <v>1899</v>
      </c>
      <c r="O25" s="1">
        <v>35</v>
      </c>
      <c r="P25" s="1">
        <v>4167</v>
      </c>
      <c r="Q25" s="1"/>
      <c r="R25" s="27">
        <v>570</v>
      </c>
      <c r="S25" s="27">
        <v>1431</v>
      </c>
      <c r="T25" s="1">
        <v>92979</v>
      </c>
      <c r="U25" s="1"/>
      <c r="V25" s="1"/>
    </row>
    <row r="26" spans="2:22" x14ac:dyDescent="0.2">
      <c r="B26" s="15">
        <v>38596</v>
      </c>
      <c r="C26" s="1">
        <v>2009</v>
      </c>
      <c r="D26" s="1">
        <v>1585</v>
      </c>
      <c r="E26" s="1">
        <v>134</v>
      </c>
      <c r="F26" s="1">
        <v>4044</v>
      </c>
      <c r="G26" s="1">
        <v>1108</v>
      </c>
      <c r="H26" s="1">
        <v>190</v>
      </c>
      <c r="I26" s="1">
        <v>187</v>
      </c>
      <c r="J26" s="1"/>
      <c r="K26" s="1">
        <v>29172</v>
      </c>
      <c r="L26" s="1"/>
      <c r="M26" s="1">
        <v>442</v>
      </c>
      <c r="N26" s="1">
        <v>1897</v>
      </c>
      <c r="O26" s="1">
        <v>36</v>
      </c>
      <c r="P26" s="1">
        <v>4148</v>
      </c>
      <c r="Q26" s="1"/>
      <c r="R26" s="27">
        <v>575</v>
      </c>
      <c r="S26" s="27">
        <v>1435</v>
      </c>
      <c r="T26" s="1">
        <v>93155</v>
      </c>
      <c r="U26" s="1"/>
      <c r="V26" s="1"/>
    </row>
    <row r="27" spans="2:22" x14ac:dyDescent="0.2">
      <c r="B27" s="15">
        <v>38626</v>
      </c>
      <c r="C27" s="1">
        <v>2009</v>
      </c>
      <c r="D27" s="1">
        <v>1584</v>
      </c>
      <c r="E27" s="1">
        <v>137</v>
      </c>
      <c r="F27" s="1">
        <v>4013</v>
      </c>
      <c r="G27" s="1">
        <v>1132</v>
      </c>
      <c r="H27" s="1">
        <v>191</v>
      </c>
      <c r="I27" s="1">
        <v>189</v>
      </c>
      <c r="J27" s="1"/>
      <c r="K27" s="1">
        <v>29227</v>
      </c>
      <c r="L27" s="1"/>
      <c r="M27" s="1">
        <v>444</v>
      </c>
      <c r="N27" s="1">
        <v>1883</v>
      </c>
      <c r="O27" s="1">
        <v>37</v>
      </c>
      <c r="P27" s="1">
        <v>4139</v>
      </c>
      <c r="Q27" s="1"/>
      <c r="R27" s="27">
        <v>577</v>
      </c>
      <c r="S27" s="27">
        <v>1435</v>
      </c>
      <c r="T27" s="1">
        <v>93212</v>
      </c>
      <c r="U27" s="1"/>
      <c r="V27" s="1"/>
    </row>
    <row r="28" spans="2:22" x14ac:dyDescent="0.2">
      <c r="B28" s="15">
        <v>38657</v>
      </c>
      <c r="C28" s="1">
        <v>2031</v>
      </c>
      <c r="D28" s="1">
        <v>1584</v>
      </c>
      <c r="E28" s="1">
        <v>138</v>
      </c>
      <c r="F28" s="1">
        <v>3958</v>
      </c>
      <c r="G28" s="1">
        <v>1144</v>
      </c>
      <c r="H28" s="1">
        <v>191</v>
      </c>
      <c r="I28" s="1">
        <v>191</v>
      </c>
      <c r="J28" s="1"/>
      <c r="K28" s="1">
        <v>29279</v>
      </c>
      <c r="L28" s="1"/>
      <c r="M28" s="1">
        <v>441</v>
      </c>
      <c r="N28" s="1">
        <v>1893</v>
      </c>
      <c r="O28" s="1">
        <v>37</v>
      </c>
      <c r="P28" s="1">
        <v>4074</v>
      </c>
      <c r="Q28" s="1"/>
      <c r="R28" s="27">
        <v>574</v>
      </c>
      <c r="S28" s="27">
        <v>1446</v>
      </c>
      <c r="T28" s="1">
        <v>93192</v>
      </c>
      <c r="U28" s="1"/>
      <c r="V28" s="1"/>
    </row>
    <row r="29" spans="2:22" x14ac:dyDescent="0.2">
      <c r="B29" s="15">
        <v>38687</v>
      </c>
      <c r="C29" s="1">
        <v>2033</v>
      </c>
      <c r="D29" s="1">
        <v>1564</v>
      </c>
      <c r="E29" s="1">
        <v>139</v>
      </c>
      <c r="F29" s="1">
        <v>3954</v>
      </c>
      <c r="G29" s="1">
        <v>1147</v>
      </c>
      <c r="H29" s="1">
        <v>190</v>
      </c>
      <c r="I29" s="1">
        <v>191</v>
      </c>
      <c r="J29" s="1"/>
      <c r="K29" s="1">
        <v>29297</v>
      </c>
      <c r="L29" s="1"/>
      <c r="M29" s="1">
        <v>439</v>
      </c>
      <c r="N29" s="1">
        <v>1899</v>
      </c>
      <c r="O29" s="1">
        <v>37</v>
      </c>
      <c r="P29" s="1">
        <v>4081</v>
      </c>
      <c r="Q29" s="1"/>
      <c r="R29" s="27">
        <v>570</v>
      </c>
      <c r="S29" s="27">
        <v>1448</v>
      </c>
      <c r="T29" s="1">
        <v>93274</v>
      </c>
      <c r="U29" s="1"/>
      <c r="V29" s="1"/>
    </row>
    <row r="30" spans="2:22" x14ac:dyDescent="0.2">
      <c r="B30" s="15">
        <v>38718</v>
      </c>
      <c r="C30" s="1">
        <v>2053</v>
      </c>
      <c r="D30" s="1">
        <v>1549</v>
      </c>
      <c r="E30" s="1">
        <v>138</v>
      </c>
      <c r="F30" s="1">
        <v>3943</v>
      </c>
      <c r="G30" s="1">
        <v>1157</v>
      </c>
      <c r="H30" s="1">
        <v>191</v>
      </c>
      <c r="I30" s="1">
        <v>186</v>
      </c>
      <c r="J30" s="1">
        <v>4996</v>
      </c>
      <c r="K30" s="1">
        <v>29237</v>
      </c>
      <c r="L30" s="1">
        <v>4285</v>
      </c>
      <c r="M30" s="1">
        <v>434</v>
      </c>
      <c r="N30" s="1">
        <v>1892</v>
      </c>
      <c r="O30" s="1">
        <v>37</v>
      </c>
      <c r="P30" s="1">
        <v>4076</v>
      </c>
      <c r="Q30" s="1">
        <f t="shared" ref="Q30:Q70" si="0">SUM(C30:P30)</f>
        <v>54174</v>
      </c>
      <c r="R30" s="27">
        <v>579</v>
      </c>
      <c r="S30" s="27">
        <v>1437</v>
      </c>
      <c r="T30" s="1">
        <v>93175</v>
      </c>
      <c r="U30" s="1">
        <v>437538</v>
      </c>
      <c r="V30" s="1">
        <v>2963764</v>
      </c>
    </row>
    <row r="31" spans="2:22" x14ac:dyDescent="0.2">
      <c r="B31" s="15">
        <v>38749</v>
      </c>
      <c r="C31" s="1">
        <v>2064</v>
      </c>
      <c r="D31" s="1">
        <v>1574</v>
      </c>
      <c r="E31" s="1">
        <v>137</v>
      </c>
      <c r="F31" s="1">
        <v>3977</v>
      </c>
      <c r="G31" s="1">
        <v>1171</v>
      </c>
      <c r="H31" s="1">
        <v>192</v>
      </c>
      <c r="I31" s="1">
        <v>186</v>
      </c>
      <c r="J31" s="1">
        <v>5016</v>
      </c>
      <c r="K31" s="1">
        <v>29374</v>
      </c>
      <c r="L31" s="1">
        <v>4321</v>
      </c>
      <c r="M31" s="1">
        <v>431</v>
      </c>
      <c r="N31" s="1">
        <v>1905</v>
      </c>
      <c r="O31" s="1">
        <v>39</v>
      </c>
      <c r="P31" s="1">
        <v>4097</v>
      </c>
      <c r="Q31" s="1">
        <f t="shared" si="0"/>
        <v>54484</v>
      </c>
      <c r="R31" s="27">
        <v>582</v>
      </c>
      <c r="S31" s="27">
        <v>1450</v>
      </c>
      <c r="T31" s="1">
        <v>93677</v>
      </c>
      <c r="U31" s="1">
        <v>440138</v>
      </c>
      <c r="V31" s="1">
        <v>2975833</v>
      </c>
    </row>
    <row r="32" spans="2:22" x14ac:dyDescent="0.2">
      <c r="B32" s="15">
        <v>38777</v>
      </c>
      <c r="C32" s="1">
        <v>2082</v>
      </c>
      <c r="D32" s="1">
        <v>1581</v>
      </c>
      <c r="E32" s="1">
        <v>141</v>
      </c>
      <c r="F32" s="1">
        <v>3988</v>
      </c>
      <c r="G32" s="1">
        <v>1182</v>
      </c>
      <c r="H32" s="1">
        <v>190</v>
      </c>
      <c r="I32" s="1">
        <v>187</v>
      </c>
      <c r="J32" s="1">
        <v>5147</v>
      </c>
      <c r="K32" s="1">
        <v>29508</v>
      </c>
      <c r="L32" s="1">
        <v>4385</v>
      </c>
      <c r="M32" s="1">
        <v>435</v>
      </c>
      <c r="N32" s="1">
        <v>1913</v>
      </c>
      <c r="O32" s="1">
        <v>39</v>
      </c>
      <c r="P32" s="1">
        <v>4130</v>
      </c>
      <c r="Q32" s="1">
        <f t="shared" si="0"/>
        <v>54908</v>
      </c>
      <c r="R32" s="27">
        <v>588</v>
      </c>
      <c r="S32" s="27">
        <v>1457</v>
      </c>
      <c r="T32" s="1">
        <v>94195</v>
      </c>
      <c r="U32" s="1">
        <v>442964</v>
      </c>
      <c r="V32" s="1">
        <v>2988237</v>
      </c>
    </row>
    <row r="33" spans="2:22" x14ac:dyDescent="0.2">
      <c r="B33" s="15">
        <v>38808</v>
      </c>
      <c r="C33" s="1">
        <v>2111</v>
      </c>
      <c r="D33" s="1">
        <v>1601</v>
      </c>
      <c r="E33" s="1">
        <v>143</v>
      </c>
      <c r="F33" s="1">
        <v>4055</v>
      </c>
      <c r="G33" s="1">
        <v>1193</v>
      </c>
      <c r="H33" s="1">
        <v>188</v>
      </c>
      <c r="I33" s="1">
        <v>193</v>
      </c>
      <c r="J33" s="1">
        <v>5192</v>
      </c>
      <c r="K33" s="1">
        <v>29648</v>
      </c>
      <c r="L33" s="1">
        <v>4487</v>
      </c>
      <c r="M33" s="1">
        <v>435</v>
      </c>
      <c r="N33" s="1">
        <v>1926</v>
      </c>
      <c r="O33" s="1">
        <v>38</v>
      </c>
      <c r="P33" s="1">
        <v>4212</v>
      </c>
      <c r="Q33" s="1">
        <f t="shared" si="0"/>
        <v>55422</v>
      </c>
      <c r="R33" s="27">
        <v>593</v>
      </c>
      <c r="S33" s="27">
        <v>1472</v>
      </c>
      <c r="T33" s="1">
        <v>95028</v>
      </c>
      <c r="U33" s="1">
        <v>446414</v>
      </c>
      <c r="V33" s="1">
        <v>3006054</v>
      </c>
    </row>
    <row r="34" spans="2:22" x14ac:dyDescent="0.2">
      <c r="B34" s="15">
        <v>38838</v>
      </c>
      <c r="C34" s="1">
        <v>2133</v>
      </c>
      <c r="D34" s="1">
        <v>1615</v>
      </c>
      <c r="E34" s="1">
        <v>141</v>
      </c>
      <c r="F34" s="1">
        <v>4071</v>
      </c>
      <c r="G34" s="1">
        <v>1201</v>
      </c>
      <c r="H34" s="1">
        <v>188</v>
      </c>
      <c r="I34" s="1">
        <v>195</v>
      </c>
      <c r="J34" s="1">
        <v>5223</v>
      </c>
      <c r="K34" s="1">
        <v>29748</v>
      </c>
      <c r="L34" s="1">
        <v>4538</v>
      </c>
      <c r="M34" s="1">
        <v>436</v>
      </c>
      <c r="N34" s="1">
        <v>1954</v>
      </c>
      <c r="O34" s="1">
        <v>38</v>
      </c>
      <c r="P34" s="1">
        <v>4240</v>
      </c>
      <c r="Q34" s="1">
        <f t="shared" si="0"/>
        <v>55721</v>
      </c>
      <c r="R34" s="27">
        <v>600</v>
      </c>
      <c r="S34" s="27">
        <v>1480</v>
      </c>
      <c r="T34" s="1">
        <v>95595</v>
      </c>
      <c r="U34" s="1">
        <v>448891</v>
      </c>
      <c r="V34" s="1">
        <v>3019779</v>
      </c>
    </row>
    <row r="35" spans="2:22" x14ac:dyDescent="0.2">
      <c r="B35" s="15">
        <v>38869</v>
      </c>
      <c r="C35" s="1">
        <v>2152</v>
      </c>
      <c r="D35" s="1">
        <v>1627</v>
      </c>
      <c r="E35" s="1">
        <v>142</v>
      </c>
      <c r="F35" s="1">
        <v>4121</v>
      </c>
      <c r="G35" s="1">
        <v>1209</v>
      </c>
      <c r="H35" s="1">
        <v>186</v>
      </c>
      <c r="I35" s="1">
        <v>197</v>
      </c>
      <c r="J35" s="1">
        <v>5253</v>
      </c>
      <c r="K35" s="1">
        <v>29859</v>
      </c>
      <c r="L35" s="1">
        <v>4571</v>
      </c>
      <c r="M35" s="1">
        <v>436</v>
      </c>
      <c r="N35" s="1">
        <v>1983</v>
      </c>
      <c r="O35" s="1">
        <v>40</v>
      </c>
      <c r="P35" s="1">
        <v>4267</v>
      </c>
      <c r="Q35" s="1">
        <f t="shared" si="0"/>
        <v>56043</v>
      </c>
      <c r="R35" s="27">
        <v>601</v>
      </c>
      <c r="S35" s="27">
        <v>1487</v>
      </c>
      <c r="T35" s="1">
        <v>96137</v>
      </c>
      <c r="U35" s="1">
        <v>450559</v>
      </c>
      <c r="V35" s="1">
        <v>3028456</v>
      </c>
    </row>
    <row r="36" spans="2:22" x14ac:dyDescent="0.2">
      <c r="B36" s="15">
        <v>38899</v>
      </c>
      <c r="C36" s="1">
        <v>2143</v>
      </c>
      <c r="D36" s="1">
        <v>1637</v>
      </c>
      <c r="E36" s="1">
        <v>138</v>
      </c>
      <c r="F36" s="1">
        <v>4146</v>
      </c>
      <c r="G36" s="1">
        <v>1224</v>
      </c>
      <c r="H36" s="1">
        <v>182</v>
      </c>
      <c r="I36" s="1">
        <v>199</v>
      </c>
      <c r="J36" s="1">
        <v>5250</v>
      </c>
      <c r="K36" s="1">
        <v>29828</v>
      </c>
      <c r="L36" s="1">
        <v>4574</v>
      </c>
      <c r="M36" s="1">
        <v>437</v>
      </c>
      <c r="N36" s="1">
        <v>2000</v>
      </c>
      <c r="O36" s="1">
        <v>39</v>
      </c>
      <c r="P36" s="1">
        <v>4288</v>
      </c>
      <c r="Q36" s="1">
        <f t="shared" si="0"/>
        <v>56085</v>
      </c>
      <c r="R36" s="27">
        <v>602</v>
      </c>
      <c r="S36" s="27">
        <v>1492</v>
      </c>
      <c r="T36" s="1">
        <v>96428</v>
      </c>
      <c r="U36" s="1">
        <v>451896</v>
      </c>
      <c r="V36" s="1">
        <v>3032830</v>
      </c>
    </row>
    <row r="37" spans="2:22" x14ac:dyDescent="0.2">
      <c r="B37" s="15">
        <v>38930</v>
      </c>
      <c r="C37" s="1">
        <v>2134</v>
      </c>
      <c r="D37" s="1">
        <v>1641</v>
      </c>
      <c r="E37" s="1">
        <v>137</v>
      </c>
      <c r="F37" s="1">
        <v>4069</v>
      </c>
      <c r="G37" s="1">
        <v>1218</v>
      </c>
      <c r="H37" s="1">
        <v>183</v>
      </c>
      <c r="I37" s="1">
        <v>201</v>
      </c>
      <c r="J37" s="1">
        <v>5237</v>
      </c>
      <c r="K37" s="1">
        <v>29771</v>
      </c>
      <c r="L37" s="1">
        <v>4582</v>
      </c>
      <c r="M37" s="1">
        <v>441</v>
      </c>
      <c r="N37" s="1">
        <v>2009</v>
      </c>
      <c r="O37" s="1">
        <v>38</v>
      </c>
      <c r="P37" s="1">
        <v>4206</v>
      </c>
      <c r="Q37" s="1">
        <f t="shared" si="0"/>
        <v>55867</v>
      </c>
      <c r="R37" s="27">
        <v>599</v>
      </c>
      <c r="S37" s="27">
        <v>1489</v>
      </c>
      <c r="T37" s="1">
        <v>96238</v>
      </c>
      <c r="U37" s="1">
        <v>451719</v>
      </c>
      <c r="V37" s="1">
        <v>3029533</v>
      </c>
    </row>
    <row r="38" spans="2:22" x14ac:dyDescent="0.2">
      <c r="B38" s="15">
        <v>38961</v>
      </c>
      <c r="C38" s="1">
        <v>2141</v>
      </c>
      <c r="D38" s="1">
        <v>1638</v>
      </c>
      <c r="E38" s="1">
        <v>143</v>
      </c>
      <c r="F38" s="1">
        <v>4084</v>
      </c>
      <c r="G38" s="1">
        <v>1230</v>
      </c>
      <c r="H38" s="1">
        <v>181</v>
      </c>
      <c r="I38" s="1">
        <v>200</v>
      </c>
      <c r="J38" s="1">
        <v>5246</v>
      </c>
      <c r="K38" s="1">
        <v>29887</v>
      </c>
      <c r="L38" s="1">
        <v>4610</v>
      </c>
      <c r="M38" s="1">
        <v>440</v>
      </c>
      <c r="N38" s="1">
        <v>2003</v>
      </c>
      <c r="O38" s="1">
        <v>38</v>
      </c>
      <c r="P38" s="1">
        <v>4203</v>
      </c>
      <c r="Q38" s="1">
        <f t="shared" si="0"/>
        <v>56044</v>
      </c>
      <c r="R38" s="27">
        <v>607</v>
      </c>
      <c r="S38" s="27">
        <v>1494</v>
      </c>
      <c r="T38" s="1">
        <v>96584</v>
      </c>
      <c r="U38" s="1">
        <v>453839</v>
      </c>
      <c r="V38" s="1">
        <v>3036528</v>
      </c>
    </row>
    <row r="39" spans="2:22" x14ac:dyDescent="0.2">
      <c r="B39" s="15">
        <v>38991</v>
      </c>
      <c r="C39" s="1">
        <v>2158</v>
      </c>
      <c r="D39" s="1">
        <v>1641</v>
      </c>
      <c r="E39" s="1">
        <v>143</v>
      </c>
      <c r="F39" s="1">
        <v>4063</v>
      </c>
      <c r="G39" s="1">
        <v>1242</v>
      </c>
      <c r="H39" s="1">
        <v>186</v>
      </c>
      <c r="I39" s="1">
        <v>201</v>
      </c>
      <c r="J39" s="1">
        <v>5182</v>
      </c>
      <c r="K39" s="1">
        <v>29984</v>
      </c>
      <c r="L39" s="1">
        <v>4577</v>
      </c>
      <c r="M39" s="1">
        <v>447</v>
      </c>
      <c r="N39" s="1">
        <v>2018</v>
      </c>
      <c r="O39" s="1">
        <v>38</v>
      </c>
      <c r="P39" s="1">
        <v>4150</v>
      </c>
      <c r="Q39" s="1">
        <f t="shared" si="0"/>
        <v>56030</v>
      </c>
      <c r="R39" s="27">
        <v>610</v>
      </c>
      <c r="S39" s="27">
        <v>1504</v>
      </c>
      <c r="T39" s="1">
        <v>96642</v>
      </c>
      <c r="U39" s="1">
        <v>454657</v>
      </c>
      <c r="V39" s="1">
        <v>3042343</v>
      </c>
    </row>
    <row r="40" spans="2:22" x14ac:dyDescent="0.2">
      <c r="B40" s="15">
        <v>39022</v>
      </c>
      <c r="C40" s="1">
        <v>2146</v>
      </c>
      <c r="D40" s="1">
        <v>1631</v>
      </c>
      <c r="E40" s="1">
        <v>141</v>
      </c>
      <c r="F40" s="1">
        <v>4055</v>
      </c>
      <c r="G40" s="1">
        <v>1243</v>
      </c>
      <c r="H40" s="1">
        <v>186</v>
      </c>
      <c r="I40" s="1">
        <v>199</v>
      </c>
      <c r="J40" s="1">
        <v>5013</v>
      </c>
      <c r="K40" s="1">
        <v>29908</v>
      </c>
      <c r="L40" s="1">
        <v>4480</v>
      </c>
      <c r="M40" s="1">
        <v>448</v>
      </c>
      <c r="N40" s="1">
        <v>2015</v>
      </c>
      <c r="O40" s="1">
        <v>38</v>
      </c>
      <c r="P40" s="1">
        <v>4134</v>
      </c>
      <c r="Q40" s="1">
        <f t="shared" si="0"/>
        <v>55637</v>
      </c>
      <c r="R40" s="27">
        <v>611</v>
      </c>
      <c r="S40" s="27">
        <v>1490</v>
      </c>
      <c r="T40" s="1">
        <v>95693</v>
      </c>
      <c r="U40" s="1">
        <v>455117</v>
      </c>
      <c r="V40" s="1">
        <v>3047731</v>
      </c>
    </row>
    <row r="41" spans="2:22" x14ac:dyDescent="0.2">
      <c r="B41" s="15">
        <v>39052</v>
      </c>
      <c r="C41" s="1">
        <v>2169</v>
      </c>
      <c r="D41" s="1">
        <v>1635</v>
      </c>
      <c r="E41" s="1">
        <v>142</v>
      </c>
      <c r="F41" s="1">
        <v>4063</v>
      </c>
      <c r="G41" s="1">
        <v>1253</v>
      </c>
      <c r="H41" s="1">
        <v>184</v>
      </c>
      <c r="I41" s="1">
        <v>199</v>
      </c>
      <c r="J41" s="1">
        <v>5032</v>
      </c>
      <c r="K41" s="1">
        <v>29983</v>
      </c>
      <c r="L41" s="1">
        <v>4485</v>
      </c>
      <c r="M41" s="1">
        <v>453</v>
      </c>
      <c r="N41" s="1">
        <v>2014</v>
      </c>
      <c r="O41" s="1">
        <v>38</v>
      </c>
      <c r="P41" s="1">
        <v>4123</v>
      </c>
      <c r="Q41" s="1">
        <f t="shared" si="0"/>
        <v>55773</v>
      </c>
      <c r="R41" s="27">
        <v>615</v>
      </c>
      <c r="S41" s="27">
        <v>1498</v>
      </c>
      <c r="T41" s="1">
        <v>95992</v>
      </c>
      <c r="U41" s="1">
        <v>456262</v>
      </c>
      <c r="V41" s="1">
        <v>3052886</v>
      </c>
    </row>
    <row r="42" spans="2:22" x14ac:dyDescent="0.2">
      <c r="B42" s="15">
        <v>39083</v>
      </c>
      <c r="C42" s="1">
        <v>2184</v>
      </c>
      <c r="D42" s="1">
        <v>1643</v>
      </c>
      <c r="E42" s="1">
        <v>145</v>
      </c>
      <c r="F42" s="1">
        <v>4058</v>
      </c>
      <c r="G42" s="1">
        <v>1264</v>
      </c>
      <c r="H42" s="1">
        <v>185</v>
      </c>
      <c r="I42" s="1">
        <v>205</v>
      </c>
      <c r="J42" s="1">
        <v>5027</v>
      </c>
      <c r="K42" s="1">
        <v>29896</v>
      </c>
      <c r="L42" s="1">
        <v>4504</v>
      </c>
      <c r="M42" s="1">
        <v>462</v>
      </c>
      <c r="N42" s="1">
        <v>2028</v>
      </c>
      <c r="O42" s="1">
        <v>39</v>
      </c>
      <c r="P42" s="1">
        <v>4106</v>
      </c>
      <c r="Q42" s="1">
        <f t="shared" si="0"/>
        <v>55746</v>
      </c>
      <c r="R42" s="27">
        <v>616</v>
      </c>
      <c r="S42" s="27">
        <v>1503</v>
      </c>
      <c r="T42" s="1">
        <v>95970</v>
      </c>
      <c r="U42" s="1">
        <v>456099</v>
      </c>
      <c r="V42" s="1">
        <v>3052164</v>
      </c>
    </row>
    <row r="43" spans="2:22" x14ac:dyDescent="0.2">
      <c r="B43" s="15">
        <v>39114</v>
      </c>
      <c r="C43" s="1">
        <v>2193</v>
      </c>
      <c r="D43" s="1">
        <v>1650</v>
      </c>
      <c r="E43" s="1">
        <v>148</v>
      </c>
      <c r="F43" s="1">
        <v>4094</v>
      </c>
      <c r="G43" s="1">
        <v>1265</v>
      </c>
      <c r="H43" s="1">
        <v>189</v>
      </c>
      <c r="I43" s="1">
        <v>205</v>
      </c>
      <c r="J43" s="1">
        <v>5072</v>
      </c>
      <c r="K43" s="1">
        <v>30075</v>
      </c>
      <c r="L43" s="1">
        <v>4564</v>
      </c>
      <c r="M43" s="1">
        <v>464</v>
      </c>
      <c r="N43" s="1">
        <v>2032</v>
      </c>
      <c r="O43" s="1">
        <v>39</v>
      </c>
      <c r="P43" s="1">
        <v>4138</v>
      </c>
      <c r="Q43" s="1">
        <f t="shared" si="0"/>
        <v>56128</v>
      </c>
      <c r="R43" s="27">
        <v>618</v>
      </c>
      <c r="S43" s="27">
        <v>1526</v>
      </c>
      <c r="T43" s="1">
        <v>96655</v>
      </c>
      <c r="U43" s="1">
        <v>458856</v>
      </c>
      <c r="V43" s="1">
        <v>3068104</v>
      </c>
    </row>
    <row r="44" spans="2:22" x14ac:dyDescent="0.2">
      <c r="B44" s="15">
        <v>39142</v>
      </c>
      <c r="C44" s="1">
        <v>2194</v>
      </c>
      <c r="D44" s="1">
        <v>1676</v>
      </c>
      <c r="E44" s="1">
        <v>147</v>
      </c>
      <c r="F44" s="1">
        <v>4151</v>
      </c>
      <c r="G44" s="1">
        <v>1290</v>
      </c>
      <c r="H44" s="1">
        <v>191</v>
      </c>
      <c r="I44" s="1">
        <v>205</v>
      </c>
      <c r="J44" s="1">
        <v>5097</v>
      </c>
      <c r="K44" s="1">
        <v>30246</v>
      </c>
      <c r="L44" s="1">
        <v>4640</v>
      </c>
      <c r="M44" s="1">
        <v>467</v>
      </c>
      <c r="N44" s="1">
        <v>2041</v>
      </c>
      <c r="O44" s="1">
        <v>39</v>
      </c>
      <c r="P44" s="1">
        <v>4175</v>
      </c>
      <c r="Q44" s="1">
        <f t="shared" si="0"/>
        <v>56559</v>
      </c>
      <c r="R44" s="27">
        <v>624</v>
      </c>
      <c r="S44" s="27">
        <v>1531</v>
      </c>
      <c r="T44" s="1">
        <v>97385</v>
      </c>
      <c r="U44" s="1">
        <v>462450</v>
      </c>
      <c r="V44" s="1">
        <v>3087503</v>
      </c>
    </row>
    <row r="45" spans="2:22" x14ac:dyDescent="0.2">
      <c r="B45" s="15">
        <v>39173</v>
      </c>
      <c r="C45" s="1">
        <v>2208</v>
      </c>
      <c r="D45" s="1">
        <v>1687</v>
      </c>
      <c r="E45" s="1">
        <v>146</v>
      </c>
      <c r="F45" s="1">
        <v>4221</v>
      </c>
      <c r="G45" s="1">
        <v>1305</v>
      </c>
      <c r="H45" s="1">
        <v>193</v>
      </c>
      <c r="I45" s="1">
        <v>210</v>
      </c>
      <c r="J45" s="1">
        <v>5155</v>
      </c>
      <c r="K45" s="1">
        <v>30362</v>
      </c>
      <c r="L45" s="1">
        <v>4697</v>
      </c>
      <c r="M45" s="1">
        <v>468</v>
      </c>
      <c r="N45" s="1">
        <v>2048</v>
      </c>
      <c r="O45" s="1">
        <v>39</v>
      </c>
      <c r="P45" s="1">
        <v>4243</v>
      </c>
      <c r="Q45" s="1">
        <f t="shared" si="0"/>
        <v>56982</v>
      </c>
      <c r="R45" s="27">
        <v>620</v>
      </c>
      <c r="S45" s="27">
        <v>1538</v>
      </c>
      <c r="T45" s="1">
        <v>98144</v>
      </c>
      <c r="U45" s="1">
        <v>465300</v>
      </c>
      <c r="V45" s="1">
        <v>3104000</v>
      </c>
    </row>
    <row r="46" spans="2:22" x14ac:dyDescent="0.2">
      <c r="B46" s="15">
        <v>39203</v>
      </c>
      <c r="C46" s="1">
        <v>2239</v>
      </c>
      <c r="D46" s="1">
        <v>1703</v>
      </c>
      <c r="E46" s="1">
        <v>145</v>
      </c>
      <c r="F46" s="1">
        <v>4257</v>
      </c>
      <c r="G46" s="1">
        <v>1316</v>
      </c>
      <c r="H46" s="1">
        <v>192</v>
      </c>
      <c r="I46" s="1">
        <v>209</v>
      </c>
      <c r="J46" s="1">
        <v>5220</v>
      </c>
      <c r="K46" s="1">
        <v>30617</v>
      </c>
      <c r="L46" s="1">
        <v>4727</v>
      </c>
      <c r="M46" s="1">
        <v>474</v>
      </c>
      <c r="N46" s="1">
        <v>2067</v>
      </c>
      <c r="O46" s="1">
        <v>39</v>
      </c>
      <c r="P46" s="1">
        <v>4294</v>
      </c>
      <c r="Q46" s="1">
        <f t="shared" si="0"/>
        <v>57499</v>
      </c>
      <c r="R46" s="27">
        <v>623</v>
      </c>
      <c r="S46" s="27">
        <v>1525</v>
      </c>
      <c r="T46" s="1">
        <v>98705</v>
      </c>
      <c r="U46" s="1">
        <v>468082</v>
      </c>
      <c r="V46" s="1">
        <v>3120898</v>
      </c>
    </row>
    <row r="47" spans="2:22" x14ac:dyDescent="0.2">
      <c r="B47" s="15">
        <v>39234</v>
      </c>
      <c r="C47" s="1">
        <v>2248</v>
      </c>
      <c r="D47" s="1">
        <v>1689</v>
      </c>
      <c r="E47" s="1">
        <v>150</v>
      </c>
      <c r="F47" s="1">
        <v>4274</v>
      </c>
      <c r="G47" s="1">
        <v>1336</v>
      </c>
      <c r="H47" s="1">
        <v>194</v>
      </c>
      <c r="I47" s="1">
        <v>213</v>
      </c>
      <c r="J47" s="1">
        <v>5173</v>
      </c>
      <c r="K47" s="1">
        <v>30761</v>
      </c>
      <c r="L47" s="1">
        <v>4748</v>
      </c>
      <c r="M47" s="1">
        <v>474</v>
      </c>
      <c r="N47" s="1">
        <v>2091</v>
      </c>
      <c r="O47" s="1">
        <v>40</v>
      </c>
      <c r="P47" s="1">
        <v>4329</v>
      </c>
      <c r="Q47" s="1">
        <f t="shared" si="0"/>
        <v>57720</v>
      </c>
      <c r="R47" s="27">
        <v>625</v>
      </c>
      <c r="S47" s="27">
        <v>1518</v>
      </c>
      <c r="T47" s="1">
        <v>99241</v>
      </c>
      <c r="U47" s="1">
        <v>470163</v>
      </c>
      <c r="V47" s="1">
        <v>3135288</v>
      </c>
    </row>
    <row r="48" spans="2:22" x14ac:dyDescent="0.2">
      <c r="B48" s="15">
        <v>39264</v>
      </c>
      <c r="C48" s="1">
        <v>2235</v>
      </c>
      <c r="D48" s="1">
        <v>1684</v>
      </c>
      <c r="E48" s="1">
        <v>152</v>
      </c>
      <c r="F48" s="1">
        <v>4284</v>
      </c>
      <c r="G48" s="1">
        <v>1349</v>
      </c>
      <c r="H48" s="1">
        <v>192</v>
      </c>
      <c r="I48" s="1">
        <v>216</v>
      </c>
      <c r="J48" s="1">
        <v>5213</v>
      </c>
      <c r="K48" s="1">
        <v>30672</v>
      </c>
      <c r="L48" s="1">
        <v>4763</v>
      </c>
      <c r="M48" s="1">
        <v>472</v>
      </c>
      <c r="N48" s="1">
        <v>2090</v>
      </c>
      <c r="O48" s="1">
        <v>39</v>
      </c>
      <c r="P48" s="1">
        <v>4327</v>
      </c>
      <c r="Q48" s="1">
        <f t="shared" si="0"/>
        <v>57688</v>
      </c>
      <c r="R48" s="27">
        <v>632</v>
      </c>
      <c r="S48" s="27">
        <v>1509</v>
      </c>
      <c r="T48" s="1">
        <v>99371</v>
      </c>
      <c r="U48" s="1">
        <v>470923</v>
      </c>
      <c r="V48" s="1">
        <v>3140799</v>
      </c>
    </row>
    <row r="49" spans="2:22" x14ac:dyDescent="0.2">
      <c r="B49" s="15">
        <v>39295</v>
      </c>
      <c r="C49" s="1">
        <v>2236</v>
      </c>
      <c r="D49" s="1">
        <v>1675</v>
      </c>
      <c r="E49" s="1">
        <v>153</v>
      </c>
      <c r="F49" s="1">
        <v>4297</v>
      </c>
      <c r="G49" s="1">
        <v>1347</v>
      </c>
      <c r="H49" s="1">
        <v>184</v>
      </c>
      <c r="I49" s="1">
        <v>219</v>
      </c>
      <c r="J49" s="1">
        <v>5196</v>
      </c>
      <c r="K49" s="1">
        <v>30636</v>
      </c>
      <c r="L49" s="1">
        <v>4766</v>
      </c>
      <c r="M49" s="1">
        <v>471</v>
      </c>
      <c r="N49" s="1">
        <v>2095</v>
      </c>
      <c r="O49" s="1">
        <v>39</v>
      </c>
      <c r="P49" s="1">
        <v>4324</v>
      </c>
      <c r="Q49" s="1">
        <f t="shared" si="0"/>
        <v>57638</v>
      </c>
      <c r="R49" s="27">
        <v>632</v>
      </c>
      <c r="S49" s="27">
        <v>1496</v>
      </c>
      <c r="T49" s="1">
        <v>99331</v>
      </c>
      <c r="U49" s="1">
        <v>470256</v>
      </c>
      <c r="V49" s="1">
        <v>3138253</v>
      </c>
    </row>
    <row r="50" spans="2:22" x14ac:dyDescent="0.2">
      <c r="B50" s="15">
        <v>39326</v>
      </c>
      <c r="C50" s="1">
        <v>2250</v>
      </c>
      <c r="D50" s="1">
        <v>1684</v>
      </c>
      <c r="E50" s="1">
        <v>152</v>
      </c>
      <c r="F50" s="1">
        <v>4277</v>
      </c>
      <c r="G50" s="1">
        <v>1356</v>
      </c>
      <c r="H50" s="1">
        <v>193</v>
      </c>
      <c r="I50" s="1">
        <v>219</v>
      </c>
      <c r="J50" s="1">
        <v>5212</v>
      </c>
      <c r="K50" s="1">
        <v>30760</v>
      </c>
      <c r="L50" s="1">
        <v>4776</v>
      </c>
      <c r="M50" s="1">
        <v>478</v>
      </c>
      <c r="N50" s="1">
        <v>2093</v>
      </c>
      <c r="O50" s="1">
        <v>39</v>
      </c>
      <c r="P50" s="1">
        <v>4301</v>
      </c>
      <c r="Q50" s="1">
        <f t="shared" si="0"/>
        <v>57790</v>
      </c>
      <c r="R50" s="27">
        <v>636</v>
      </c>
      <c r="S50" s="27">
        <v>1504</v>
      </c>
      <c r="T50" s="1">
        <v>99548</v>
      </c>
      <c r="U50" s="1">
        <v>471014</v>
      </c>
      <c r="V50" s="1">
        <v>3146913</v>
      </c>
    </row>
    <row r="51" spans="2:22" x14ac:dyDescent="0.2">
      <c r="B51" s="15">
        <v>39356</v>
      </c>
      <c r="C51" s="1">
        <v>2258</v>
      </c>
      <c r="D51" s="1">
        <v>1694</v>
      </c>
      <c r="E51" s="1">
        <v>148</v>
      </c>
      <c r="F51" s="1">
        <v>4261</v>
      </c>
      <c r="G51" s="1">
        <v>1362</v>
      </c>
      <c r="H51" s="1">
        <v>178</v>
      </c>
      <c r="I51" s="1">
        <v>220</v>
      </c>
      <c r="J51" s="1">
        <v>5147</v>
      </c>
      <c r="K51" s="1">
        <v>30586</v>
      </c>
      <c r="L51" s="1">
        <v>4767</v>
      </c>
      <c r="M51" s="1">
        <v>475</v>
      </c>
      <c r="N51" s="1">
        <v>2072</v>
      </c>
      <c r="O51" s="1">
        <v>43</v>
      </c>
      <c r="P51" s="1">
        <v>4255</v>
      </c>
      <c r="Q51" s="1">
        <f t="shared" si="0"/>
        <v>57466</v>
      </c>
      <c r="R51" s="27">
        <v>646</v>
      </c>
      <c r="S51" s="27">
        <v>1527</v>
      </c>
      <c r="T51" s="1">
        <v>98887</v>
      </c>
      <c r="U51" s="1">
        <v>471540</v>
      </c>
      <c r="V51" s="1">
        <v>3152210</v>
      </c>
    </row>
    <row r="52" spans="2:22" x14ac:dyDescent="0.2">
      <c r="B52" s="15">
        <v>39387</v>
      </c>
      <c r="C52" s="1">
        <v>2278</v>
      </c>
      <c r="D52" s="1">
        <v>1718</v>
      </c>
      <c r="E52" s="1">
        <v>150</v>
      </c>
      <c r="F52" s="1">
        <v>4242</v>
      </c>
      <c r="G52" s="1">
        <v>1374</v>
      </c>
      <c r="H52" s="1">
        <v>180</v>
      </c>
      <c r="I52" s="1">
        <v>216</v>
      </c>
      <c r="J52" s="1">
        <v>5148</v>
      </c>
      <c r="K52" s="1">
        <v>30653</v>
      </c>
      <c r="L52" s="1">
        <v>4778</v>
      </c>
      <c r="M52" s="1">
        <v>476</v>
      </c>
      <c r="N52" s="1">
        <v>2061</v>
      </c>
      <c r="O52" s="1">
        <v>43</v>
      </c>
      <c r="P52" s="1">
        <v>4222</v>
      </c>
      <c r="Q52" s="1">
        <f t="shared" si="0"/>
        <v>57539</v>
      </c>
      <c r="R52" s="27">
        <v>646</v>
      </c>
      <c r="S52" s="27">
        <v>1523</v>
      </c>
      <c r="T52" s="1">
        <v>99104</v>
      </c>
      <c r="U52" s="1">
        <v>472868</v>
      </c>
      <c r="V52" s="1">
        <v>3156394</v>
      </c>
    </row>
    <row r="53" spans="2:22" x14ac:dyDescent="0.2">
      <c r="B53" s="15">
        <v>39417</v>
      </c>
      <c r="C53" s="1">
        <v>2289</v>
      </c>
      <c r="D53" s="1">
        <v>1728</v>
      </c>
      <c r="E53" s="1">
        <v>151</v>
      </c>
      <c r="F53" s="1">
        <v>4242</v>
      </c>
      <c r="G53" s="1">
        <v>1377</v>
      </c>
      <c r="H53" s="1">
        <v>179</v>
      </c>
      <c r="I53" s="1">
        <v>217</v>
      </c>
      <c r="J53" s="1">
        <v>5125</v>
      </c>
      <c r="K53" s="1">
        <v>30695</v>
      </c>
      <c r="L53" s="1">
        <v>4771</v>
      </c>
      <c r="M53" s="1">
        <v>476</v>
      </c>
      <c r="N53" s="1">
        <v>2074</v>
      </c>
      <c r="O53" s="1">
        <v>43</v>
      </c>
      <c r="P53" s="1">
        <v>4206</v>
      </c>
      <c r="Q53" s="1">
        <f t="shared" si="0"/>
        <v>57573</v>
      </c>
      <c r="R53" s="27">
        <v>646</v>
      </c>
      <c r="S53" s="27">
        <v>1532</v>
      </c>
      <c r="T53" s="1">
        <v>99220</v>
      </c>
      <c r="U53" s="1">
        <v>473405</v>
      </c>
      <c r="V53" s="1">
        <v>3157930</v>
      </c>
    </row>
    <row r="54" spans="2:22" x14ac:dyDescent="0.2">
      <c r="B54" s="15">
        <v>39448</v>
      </c>
      <c r="C54" s="1">
        <v>2323</v>
      </c>
      <c r="D54" s="1">
        <v>1746</v>
      </c>
      <c r="E54" s="1">
        <v>166</v>
      </c>
      <c r="F54" s="1">
        <v>4221</v>
      </c>
      <c r="G54" s="1">
        <v>1403</v>
      </c>
      <c r="H54" s="1">
        <v>196</v>
      </c>
      <c r="I54" s="1">
        <v>244</v>
      </c>
      <c r="J54" s="1">
        <v>5083</v>
      </c>
      <c r="K54" s="1">
        <v>30679</v>
      </c>
      <c r="L54" s="1">
        <v>4751</v>
      </c>
      <c r="M54" s="1">
        <v>553</v>
      </c>
      <c r="N54" s="1">
        <v>2390</v>
      </c>
      <c r="O54" s="1">
        <v>29</v>
      </c>
      <c r="P54" s="1">
        <v>4184</v>
      </c>
      <c r="Q54" s="1">
        <f t="shared" si="0"/>
        <v>57968</v>
      </c>
      <c r="R54" s="27">
        <v>709</v>
      </c>
      <c r="S54" s="27">
        <v>1568</v>
      </c>
      <c r="T54" s="1">
        <v>100477</v>
      </c>
      <c r="U54" s="1">
        <v>504835</v>
      </c>
      <c r="V54" s="1">
        <v>3390047</v>
      </c>
    </row>
    <row r="55" spans="2:22" x14ac:dyDescent="0.2">
      <c r="B55" s="15">
        <v>39479</v>
      </c>
      <c r="C55" s="1">
        <v>2338</v>
      </c>
      <c r="D55" s="1">
        <v>1757</v>
      </c>
      <c r="E55" s="1">
        <v>161</v>
      </c>
      <c r="F55" s="1">
        <v>4243</v>
      </c>
      <c r="G55" s="1">
        <v>1416</v>
      </c>
      <c r="H55" s="1">
        <v>199</v>
      </c>
      <c r="I55" s="1">
        <v>248</v>
      </c>
      <c r="J55" s="1">
        <v>5085</v>
      </c>
      <c r="K55" s="1">
        <v>30751</v>
      </c>
      <c r="L55" s="1">
        <v>4777</v>
      </c>
      <c r="M55" s="1">
        <v>557</v>
      </c>
      <c r="N55" s="1">
        <v>2403</v>
      </c>
      <c r="O55" s="1">
        <v>30</v>
      </c>
      <c r="P55" s="1">
        <v>4214</v>
      </c>
      <c r="Q55" s="1">
        <f t="shared" si="0"/>
        <v>58179</v>
      </c>
      <c r="R55" s="27">
        <v>715</v>
      </c>
      <c r="S55" s="27">
        <v>1565</v>
      </c>
      <c r="T55" s="1">
        <v>100895</v>
      </c>
      <c r="U55" s="1">
        <v>515291</v>
      </c>
      <c r="V55" s="1">
        <v>3398863</v>
      </c>
    </row>
    <row r="56" spans="2:22" x14ac:dyDescent="0.2">
      <c r="B56" s="15">
        <v>39508</v>
      </c>
      <c r="C56" s="1">
        <v>2352</v>
      </c>
      <c r="D56" s="1">
        <v>1772</v>
      </c>
      <c r="E56" s="1">
        <v>162</v>
      </c>
      <c r="F56" s="1">
        <v>4311</v>
      </c>
      <c r="G56" s="1">
        <v>1414</v>
      </c>
      <c r="H56" s="1">
        <v>201</v>
      </c>
      <c r="I56" s="1">
        <v>253</v>
      </c>
      <c r="J56" s="1">
        <v>5135</v>
      </c>
      <c r="K56" s="1">
        <v>30802</v>
      </c>
      <c r="L56" s="1">
        <v>4831</v>
      </c>
      <c r="M56" s="1">
        <v>557</v>
      </c>
      <c r="N56" s="1">
        <v>2425</v>
      </c>
      <c r="O56" s="1">
        <v>30</v>
      </c>
      <c r="P56" s="1">
        <v>4258</v>
      </c>
      <c r="Q56" s="1">
        <f t="shared" si="0"/>
        <v>58503</v>
      </c>
      <c r="R56" s="27">
        <v>721</v>
      </c>
      <c r="S56" s="27">
        <v>1562</v>
      </c>
      <c r="T56" s="1">
        <v>101365</v>
      </c>
      <c r="U56" s="1">
        <v>508946</v>
      </c>
      <c r="V56" s="1">
        <v>3408110</v>
      </c>
    </row>
    <row r="57" spans="2:22" x14ac:dyDescent="0.2">
      <c r="B57" s="15">
        <v>39539</v>
      </c>
      <c r="C57" s="1">
        <v>2358</v>
      </c>
      <c r="D57" s="1">
        <v>1761</v>
      </c>
      <c r="E57" s="1">
        <v>165</v>
      </c>
      <c r="F57" s="1">
        <v>4362</v>
      </c>
      <c r="G57" s="1">
        <v>1428</v>
      </c>
      <c r="H57" s="1">
        <v>199</v>
      </c>
      <c r="I57" s="1">
        <v>250</v>
      </c>
      <c r="J57" s="1">
        <v>5122</v>
      </c>
      <c r="K57" s="1">
        <v>30756</v>
      </c>
      <c r="L57" s="1">
        <v>4894</v>
      </c>
      <c r="M57" s="1">
        <v>557</v>
      </c>
      <c r="N57" s="1">
        <v>2444</v>
      </c>
      <c r="O57" s="1">
        <v>31</v>
      </c>
      <c r="P57" s="1">
        <v>4325</v>
      </c>
      <c r="Q57" s="1">
        <f t="shared" si="0"/>
        <v>58652</v>
      </c>
      <c r="R57" s="27">
        <v>707</v>
      </c>
      <c r="S57" s="27">
        <v>1565</v>
      </c>
      <c r="T57" s="1">
        <v>101542</v>
      </c>
      <c r="U57" s="1">
        <v>542649</v>
      </c>
      <c r="V57" s="1">
        <v>3406355</v>
      </c>
    </row>
    <row r="58" spans="2:22" x14ac:dyDescent="0.2">
      <c r="B58" s="15">
        <v>39569</v>
      </c>
      <c r="C58" s="1">
        <v>2371</v>
      </c>
      <c r="D58" s="1">
        <v>1761</v>
      </c>
      <c r="E58" s="1">
        <v>166</v>
      </c>
      <c r="F58" s="1">
        <v>4407</v>
      </c>
      <c r="G58" s="1">
        <v>1429</v>
      </c>
      <c r="H58" s="1">
        <v>195</v>
      </c>
      <c r="I58" s="1">
        <v>250</v>
      </c>
      <c r="J58" s="1">
        <v>5134</v>
      </c>
      <c r="K58" s="1">
        <v>30764</v>
      </c>
      <c r="L58" s="1">
        <v>4901</v>
      </c>
      <c r="M58" s="1">
        <v>561</v>
      </c>
      <c r="N58" s="1">
        <v>2443</v>
      </c>
      <c r="O58" s="1">
        <v>31</v>
      </c>
      <c r="P58" s="1">
        <v>4336</v>
      </c>
      <c r="Q58" s="1">
        <f t="shared" si="0"/>
        <v>58749</v>
      </c>
      <c r="R58" s="27">
        <v>712</v>
      </c>
      <c r="S58" s="27">
        <v>1578</v>
      </c>
      <c r="T58" s="1">
        <v>101820</v>
      </c>
      <c r="U58" s="1">
        <v>508872</v>
      </c>
      <c r="V58" s="1">
        <v>3409008</v>
      </c>
    </row>
    <row r="59" spans="2:22" x14ac:dyDescent="0.2">
      <c r="B59" s="15">
        <v>39600</v>
      </c>
      <c r="C59" s="1">
        <v>2362</v>
      </c>
      <c r="D59" s="1">
        <v>1764</v>
      </c>
      <c r="E59" s="1">
        <v>167</v>
      </c>
      <c r="F59" s="1">
        <v>4436</v>
      </c>
      <c r="G59" s="1">
        <v>1428</v>
      </c>
      <c r="H59" s="1">
        <v>195</v>
      </c>
      <c r="I59" s="1">
        <v>250</v>
      </c>
      <c r="J59" s="1">
        <v>5164</v>
      </c>
      <c r="K59" s="1">
        <v>30800</v>
      </c>
      <c r="L59" s="1">
        <v>4930</v>
      </c>
      <c r="M59" s="1">
        <v>565</v>
      </c>
      <c r="N59" s="1">
        <v>2461</v>
      </c>
      <c r="O59" s="1">
        <v>31</v>
      </c>
      <c r="P59" s="1">
        <v>4359</v>
      </c>
      <c r="Q59" s="1">
        <f t="shared" si="0"/>
        <v>58912</v>
      </c>
      <c r="R59" s="27">
        <v>703</v>
      </c>
      <c r="S59" s="27">
        <v>1573</v>
      </c>
      <c r="T59" s="1">
        <v>102109</v>
      </c>
      <c r="U59" s="1">
        <v>509046</v>
      </c>
      <c r="V59" s="1">
        <v>3405406</v>
      </c>
    </row>
    <row r="60" spans="2:22" x14ac:dyDescent="0.2">
      <c r="B60" s="15">
        <v>39630</v>
      </c>
      <c r="C60" s="1">
        <v>2339</v>
      </c>
      <c r="D60" s="1">
        <v>1739</v>
      </c>
      <c r="E60" s="1">
        <v>154</v>
      </c>
      <c r="F60" s="1">
        <v>4435</v>
      </c>
      <c r="G60" s="1">
        <v>1425</v>
      </c>
      <c r="H60" s="1">
        <v>196</v>
      </c>
      <c r="I60" s="1">
        <v>247</v>
      </c>
      <c r="J60" s="1">
        <v>5126</v>
      </c>
      <c r="K60" s="1">
        <v>30671</v>
      </c>
      <c r="L60" s="1">
        <v>4915</v>
      </c>
      <c r="M60" s="1">
        <v>565</v>
      </c>
      <c r="N60" s="1">
        <v>2461</v>
      </c>
      <c r="O60" s="1">
        <v>30</v>
      </c>
      <c r="P60" s="1">
        <v>4353</v>
      </c>
      <c r="Q60" s="1">
        <f t="shared" si="0"/>
        <v>58656</v>
      </c>
      <c r="R60" s="27">
        <v>703</v>
      </c>
      <c r="S60" s="27">
        <v>1561</v>
      </c>
      <c r="T60" s="1">
        <v>101614</v>
      </c>
      <c r="U60" s="1">
        <v>506729</v>
      </c>
      <c r="V60" s="1">
        <v>3390593</v>
      </c>
    </row>
    <row r="61" spans="2:22" x14ac:dyDescent="0.2">
      <c r="B61" s="15">
        <v>39661</v>
      </c>
      <c r="C61" s="1">
        <v>2321</v>
      </c>
      <c r="D61" s="1">
        <v>1721</v>
      </c>
      <c r="E61" s="1">
        <v>153</v>
      </c>
      <c r="F61" s="1">
        <v>4415</v>
      </c>
      <c r="G61" s="1">
        <v>1413</v>
      </c>
      <c r="H61" s="1">
        <v>195</v>
      </c>
      <c r="I61" s="1">
        <v>246</v>
      </c>
      <c r="J61" s="1">
        <v>5103</v>
      </c>
      <c r="K61" s="1">
        <v>30544</v>
      </c>
      <c r="L61" s="1">
        <v>4879</v>
      </c>
      <c r="M61" s="1">
        <v>566</v>
      </c>
      <c r="N61" s="1">
        <v>2457</v>
      </c>
      <c r="O61" s="1">
        <v>30</v>
      </c>
      <c r="P61" s="1">
        <v>4334</v>
      </c>
      <c r="Q61" s="1">
        <f t="shared" si="0"/>
        <v>58377</v>
      </c>
      <c r="R61" s="27">
        <v>700</v>
      </c>
      <c r="S61" s="27">
        <v>1557</v>
      </c>
      <c r="T61" s="1">
        <v>101224</v>
      </c>
      <c r="U61" s="1">
        <v>504587</v>
      </c>
      <c r="V61" s="1">
        <v>3377039</v>
      </c>
    </row>
    <row r="62" spans="2:22" x14ac:dyDescent="0.2">
      <c r="B62" s="15">
        <v>39692</v>
      </c>
      <c r="C62" s="1">
        <v>2316</v>
      </c>
      <c r="D62" s="1">
        <v>1715</v>
      </c>
      <c r="E62" s="1">
        <v>150</v>
      </c>
      <c r="F62" s="1">
        <v>4404</v>
      </c>
      <c r="G62" s="1">
        <v>1388</v>
      </c>
      <c r="H62" s="1">
        <v>195</v>
      </c>
      <c r="I62" s="1">
        <v>243</v>
      </c>
      <c r="J62" s="1">
        <v>5090</v>
      </c>
      <c r="K62" s="1">
        <v>30468</v>
      </c>
      <c r="L62" s="1">
        <v>4866</v>
      </c>
      <c r="M62" s="1">
        <v>573</v>
      </c>
      <c r="N62" s="1">
        <v>2426</v>
      </c>
      <c r="O62" s="1">
        <v>30</v>
      </c>
      <c r="P62" s="1">
        <v>4302</v>
      </c>
      <c r="Q62" s="1">
        <f t="shared" si="0"/>
        <v>58166</v>
      </c>
      <c r="R62" s="27">
        <v>690</v>
      </c>
      <c r="S62" s="27">
        <v>1546</v>
      </c>
      <c r="T62" s="1">
        <v>100683</v>
      </c>
      <c r="U62" s="1">
        <v>502237</v>
      </c>
      <c r="V62" s="1">
        <v>3363738</v>
      </c>
    </row>
    <row r="63" spans="2:22" x14ac:dyDescent="0.2">
      <c r="B63" s="15">
        <v>39722</v>
      </c>
      <c r="C63" s="1">
        <v>2308</v>
      </c>
      <c r="D63" s="1">
        <v>1708</v>
      </c>
      <c r="E63" s="1">
        <v>153</v>
      </c>
      <c r="F63" s="1">
        <v>4336</v>
      </c>
      <c r="G63" s="1">
        <v>1372</v>
      </c>
      <c r="H63" s="1">
        <v>195</v>
      </c>
      <c r="I63" s="1">
        <v>242</v>
      </c>
      <c r="J63" s="1">
        <v>5029</v>
      </c>
      <c r="K63" s="1">
        <v>30298</v>
      </c>
      <c r="L63" s="1">
        <v>4795</v>
      </c>
      <c r="M63" s="1">
        <v>566</v>
      </c>
      <c r="N63" s="1">
        <v>2423</v>
      </c>
      <c r="O63" s="1">
        <v>30</v>
      </c>
      <c r="P63" s="1">
        <v>4213</v>
      </c>
      <c r="Q63" s="1">
        <f t="shared" si="0"/>
        <v>57668</v>
      </c>
      <c r="R63" s="27">
        <v>692</v>
      </c>
      <c r="S63" s="27">
        <v>1531</v>
      </c>
      <c r="T63" s="1">
        <v>99893</v>
      </c>
      <c r="U63" s="1">
        <v>499210</v>
      </c>
      <c r="V63" s="1">
        <v>3346356</v>
      </c>
    </row>
    <row r="64" spans="2:22" x14ac:dyDescent="0.2">
      <c r="B64" s="15">
        <v>39753</v>
      </c>
      <c r="C64" s="1">
        <v>2293</v>
      </c>
      <c r="D64" s="1">
        <v>1708</v>
      </c>
      <c r="E64" s="1">
        <v>150</v>
      </c>
      <c r="F64" s="1">
        <v>4285</v>
      </c>
      <c r="G64" s="1">
        <v>1378</v>
      </c>
      <c r="H64" s="1">
        <v>194</v>
      </c>
      <c r="I64" s="1">
        <v>244</v>
      </c>
      <c r="J64" s="1">
        <v>5005</v>
      </c>
      <c r="K64" s="1">
        <v>30272</v>
      </c>
      <c r="L64" s="1">
        <v>4767</v>
      </c>
      <c r="M64" s="1">
        <v>566</v>
      </c>
      <c r="N64" s="1">
        <v>2416</v>
      </c>
      <c r="O64" s="1">
        <v>30</v>
      </c>
      <c r="P64" s="1">
        <v>4169</v>
      </c>
      <c r="Q64" s="1">
        <f t="shared" si="0"/>
        <v>57477</v>
      </c>
      <c r="R64" s="27">
        <v>689</v>
      </c>
      <c r="S64" s="27">
        <v>1517</v>
      </c>
      <c r="T64" s="1">
        <v>99494</v>
      </c>
      <c r="U64" s="1">
        <v>497215</v>
      </c>
      <c r="V64" s="1">
        <v>3330134</v>
      </c>
    </row>
    <row r="65" spans="2:22" x14ac:dyDescent="0.2">
      <c r="B65" s="15">
        <v>39783</v>
      </c>
      <c r="C65" s="1">
        <v>2273</v>
      </c>
      <c r="D65" s="1">
        <v>1694</v>
      </c>
      <c r="E65" s="1">
        <v>152</v>
      </c>
      <c r="F65" s="1">
        <v>4222</v>
      </c>
      <c r="G65" s="1">
        <v>1346</v>
      </c>
      <c r="H65" s="1">
        <v>193</v>
      </c>
      <c r="I65" s="1">
        <v>247</v>
      </c>
      <c r="J65" s="1">
        <v>4988</v>
      </c>
      <c r="K65" s="1">
        <v>30164</v>
      </c>
      <c r="L65" s="1">
        <v>4712</v>
      </c>
      <c r="M65" s="1">
        <v>557</v>
      </c>
      <c r="N65" s="1">
        <v>2402</v>
      </c>
      <c r="O65" s="1">
        <v>31</v>
      </c>
      <c r="P65" s="1">
        <v>4134</v>
      </c>
      <c r="Q65" s="1">
        <f t="shared" si="0"/>
        <v>57115</v>
      </c>
      <c r="R65" s="27">
        <v>678</v>
      </c>
      <c r="S65" s="27">
        <v>1513</v>
      </c>
      <c r="T65" s="1">
        <v>98825</v>
      </c>
      <c r="U65" s="1">
        <v>494608</v>
      </c>
      <c r="V65" s="1">
        <v>3309590</v>
      </c>
    </row>
    <row r="66" spans="2:22" s="34" customFormat="1" x14ac:dyDescent="0.2">
      <c r="B66" s="17">
        <v>39814</v>
      </c>
      <c r="C66" s="33">
        <v>2230</v>
      </c>
      <c r="D66" s="33">
        <v>1635</v>
      </c>
      <c r="E66" s="33">
        <v>149</v>
      </c>
      <c r="F66" s="33">
        <v>4136</v>
      </c>
      <c r="G66" s="33">
        <v>1331</v>
      </c>
      <c r="H66" s="33">
        <v>188</v>
      </c>
      <c r="I66" s="33">
        <v>244</v>
      </c>
      <c r="J66" s="33">
        <v>4887</v>
      </c>
      <c r="K66" s="33">
        <v>29772</v>
      </c>
      <c r="L66" s="33">
        <v>4623</v>
      </c>
      <c r="M66" s="33">
        <v>541</v>
      </c>
      <c r="N66" s="33">
        <v>2392</v>
      </c>
      <c r="O66" s="33">
        <v>33</v>
      </c>
      <c r="P66" s="33">
        <v>4052</v>
      </c>
      <c r="Q66" s="33">
        <f t="shared" si="0"/>
        <v>56213</v>
      </c>
      <c r="R66" s="21">
        <v>665</v>
      </c>
      <c r="S66" s="21">
        <v>1490</v>
      </c>
      <c r="T66" s="33">
        <v>97152</v>
      </c>
      <c r="U66" s="33">
        <v>487909</v>
      </c>
      <c r="V66" s="33">
        <v>3273471</v>
      </c>
    </row>
    <row r="67" spans="2:22" x14ac:dyDescent="0.2">
      <c r="B67" s="15">
        <v>39845</v>
      </c>
      <c r="C67" s="1">
        <v>2236</v>
      </c>
      <c r="D67" s="1">
        <v>1628</v>
      </c>
      <c r="E67" s="1">
        <v>149</v>
      </c>
      <c r="F67" s="1">
        <v>4128</v>
      </c>
      <c r="G67" s="1">
        <v>1320</v>
      </c>
      <c r="H67" s="1">
        <v>184</v>
      </c>
      <c r="I67" s="1">
        <v>247</v>
      </c>
      <c r="J67" s="1">
        <v>4885</v>
      </c>
      <c r="K67" s="1">
        <v>29691</v>
      </c>
      <c r="L67" s="1">
        <v>4607</v>
      </c>
      <c r="M67" s="1">
        <v>531</v>
      </c>
      <c r="N67" s="1">
        <v>2370</v>
      </c>
      <c r="O67" s="1">
        <v>32</v>
      </c>
      <c r="P67" s="1">
        <v>4047</v>
      </c>
      <c r="Q67" s="1">
        <f t="shared" si="0"/>
        <v>56055</v>
      </c>
      <c r="R67" s="27">
        <v>662</v>
      </c>
      <c r="S67" s="27">
        <v>1468</v>
      </c>
      <c r="T67" s="1">
        <v>96760</v>
      </c>
      <c r="U67" s="1">
        <v>485849</v>
      </c>
      <c r="V67" s="1">
        <v>3257039</v>
      </c>
    </row>
    <row r="68" spans="2:22" x14ac:dyDescent="0.2">
      <c r="B68" s="15">
        <v>39873</v>
      </c>
      <c r="C68" s="1">
        <v>2222</v>
      </c>
      <c r="D68" s="1">
        <v>1613</v>
      </c>
      <c r="E68" s="1">
        <v>148</v>
      </c>
      <c r="F68" s="1">
        <v>4141</v>
      </c>
      <c r="G68" s="1">
        <v>1318</v>
      </c>
      <c r="H68" s="1">
        <v>184</v>
      </c>
      <c r="I68" s="1">
        <v>246</v>
      </c>
      <c r="J68" s="1">
        <v>4879</v>
      </c>
      <c r="K68" s="1">
        <v>29672</v>
      </c>
      <c r="L68" s="1">
        <v>4611</v>
      </c>
      <c r="M68" s="1">
        <v>525</v>
      </c>
      <c r="N68" s="1">
        <v>2394</v>
      </c>
      <c r="O68" s="1">
        <v>32</v>
      </c>
      <c r="P68" s="1">
        <v>4074</v>
      </c>
      <c r="Q68" s="1">
        <f t="shared" si="0"/>
        <v>56059</v>
      </c>
      <c r="R68" s="27">
        <v>651</v>
      </c>
      <c r="S68" s="27">
        <v>1474</v>
      </c>
      <c r="T68" s="1">
        <v>96771</v>
      </c>
      <c r="U68" s="1">
        <v>485966</v>
      </c>
      <c r="V68" s="1">
        <v>3245455</v>
      </c>
    </row>
    <row r="69" spans="2:22" x14ac:dyDescent="0.2">
      <c r="B69" s="15">
        <v>39904</v>
      </c>
      <c r="C69" s="1">
        <v>2224</v>
      </c>
      <c r="D69" s="1">
        <v>1587</v>
      </c>
      <c r="E69" s="1">
        <v>149</v>
      </c>
      <c r="F69" s="1">
        <v>4158</v>
      </c>
      <c r="G69" s="1">
        <v>1319</v>
      </c>
      <c r="H69" s="1">
        <v>180</v>
      </c>
      <c r="I69" s="1">
        <v>245</v>
      </c>
      <c r="J69" s="1">
        <v>4813</v>
      </c>
      <c r="K69" s="1">
        <v>29637</v>
      </c>
      <c r="L69" s="1">
        <v>4529</v>
      </c>
      <c r="M69" s="1">
        <v>525</v>
      </c>
      <c r="N69" s="1">
        <v>2406</v>
      </c>
      <c r="O69" s="1">
        <v>32</v>
      </c>
      <c r="P69" s="1">
        <v>4146</v>
      </c>
      <c r="Q69" s="1">
        <f t="shared" si="0"/>
        <v>55950</v>
      </c>
      <c r="R69" s="27">
        <v>645</v>
      </c>
      <c r="S69" s="27">
        <v>1447</v>
      </c>
      <c r="T69" s="1">
        <v>96729</v>
      </c>
      <c r="U69" s="1">
        <v>484600</v>
      </c>
      <c r="V69" s="1">
        <v>3237814</v>
      </c>
    </row>
    <row r="70" spans="2:22" x14ac:dyDescent="0.2">
      <c r="B70" s="15">
        <v>39934</v>
      </c>
      <c r="C70" s="1">
        <v>2199</v>
      </c>
      <c r="D70" s="1">
        <v>1583</v>
      </c>
      <c r="E70" s="1">
        <v>149</v>
      </c>
      <c r="F70" s="1">
        <v>4049</v>
      </c>
      <c r="G70" s="1">
        <v>1327</v>
      </c>
      <c r="H70" s="1">
        <v>180</v>
      </c>
      <c r="I70" s="1">
        <v>244</v>
      </c>
      <c r="J70" s="1">
        <v>4823</v>
      </c>
      <c r="K70" s="1">
        <v>29385</v>
      </c>
      <c r="L70" s="1">
        <v>4542</v>
      </c>
      <c r="M70" s="1">
        <v>525</v>
      </c>
      <c r="N70" s="1">
        <v>2395</v>
      </c>
      <c r="O70" s="1">
        <v>31</v>
      </c>
      <c r="P70" s="1">
        <v>4107</v>
      </c>
      <c r="Q70" s="1">
        <f t="shared" si="0"/>
        <v>55539</v>
      </c>
      <c r="R70" s="27">
        <v>643</v>
      </c>
      <c r="S70" s="27">
        <v>1451</v>
      </c>
      <c r="T70" s="1">
        <v>96352</v>
      </c>
      <c r="U70" s="1">
        <v>483917</v>
      </c>
      <c r="V70" s="1">
        <v>3234359</v>
      </c>
    </row>
    <row r="71" spans="2:22" x14ac:dyDescent="0.2">
      <c r="B71" s="15">
        <v>39965</v>
      </c>
      <c r="C71" s="1">
        <v>2200</v>
      </c>
      <c r="D71" s="1">
        <v>1591</v>
      </c>
      <c r="E71" s="1">
        <v>154</v>
      </c>
      <c r="F71" s="1">
        <v>4093</v>
      </c>
      <c r="G71" s="1">
        <v>1328</v>
      </c>
      <c r="H71" s="1">
        <v>179</v>
      </c>
      <c r="I71" s="1">
        <v>244</v>
      </c>
      <c r="J71" s="1">
        <v>4808</v>
      </c>
      <c r="K71" s="1">
        <v>29352</v>
      </c>
      <c r="L71" s="1">
        <v>4580</v>
      </c>
      <c r="M71" s="1">
        <v>522</v>
      </c>
      <c r="N71" s="1">
        <v>2424</v>
      </c>
      <c r="O71" s="1">
        <v>32</v>
      </c>
      <c r="P71" s="1">
        <v>4128</v>
      </c>
      <c r="Q71" s="1">
        <f t="shared" ref="Q71:Q136" si="1">SUM(C71:P71)</f>
        <v>55635</v>
      </c>
      <c r="R71" s="27">
        <v>648</v>
      </c>
      <c r="S71" s="27">
        <v>1460</v>
      </c>
      <c r="T71" s="1">
        <v>96436</v>
      </c>
      <c r="U71" s="1">
        <v>483233</v>
      </c>
      <c r="V71" s="1">
        <v>3225223</v>
      </c>
    </row>
    <row r="72" spans="2:22" x14ac:dyDescent="0.2">
      <c r="B72" s="15">
        <v>39995</v>
      </c>
      <c r="C72" s="1">
        <v>2195</v>
      </c>
      <c r="D72" s="1">
        <v>1577</v>
      </c>
      <c r="E72" s="1">
        <v>155</v>
      </c>
      <c r="F72" s="1">
        <v>4108</v>
      </c>
      <c r="G72" s="1">
        <v>1313</v>
      </c>
      <c r="H72" s="1">
        <v>177</v>
      </c>
      <c r="I72" s="1">
        <v>245</v>
      </c>
      <c r="J72" s="1">
        <v>4800</v>
      </c>
      <c r="K72" s="1">
        <v>29141</v>
      </c>
      <c r="L72" s="1">
        <v>4561</v>
      </c>
      <c r="M72" s="1">
        <v>521</v>
      </c>
      <c r="N72" s="1">
        <v>2402</v>
      </c>
      <c r="O72" s="1">
        <v>32</v>
      </c>
      <c r="P72" s="1">
        <v>4117</v>
      </c>
      <c r="Q72" s="1">
        <f t="shared" si="1"/>
        <v>55344</v>
      </c>
      <c r="R72" s="27">
        <v>637</v>
      </c>
      <c r="S72" s="27">
        <v>1466</v>
      </c>
      <c r="T72" s="1">
        <v>96128</v>
      </c>
      <c r="U72" s="1">
        <v>480887</v>
      </c>
      <c r="V72" s="1">
        <v>3208725</v>
      </c>
    </row>
    <row r="73" spans="2:22" x14ac:dyDescent="0.2">
      <c r="B73" s="15">
        <v>40026</v>
      </c>
      <c r="C73" s="1">
        <v>2191</v>
      </c>
      <c r="D73" s="1">
        <v>1576</v>
      </c>
      <c r="E73" s="1">
        <v>158</v>
      </c>
      <c r="F73" s="1">
        <v>4098</v>
      </c>
      <c r="G73" s="1">
        <v>1307</v>
      </c>
      <c r="H73" s="1">
        <v>176</v>
      </c>
      <c r="I73" s="1">
        <v>245</v>
      </c>
      <c r="J73" s="1">
        <v>4798</v>
      </c>
      <c r="K73" s="1">
        <v>29046</v>
      </c>
      <c r="L73" s="1">
        <v>4556</v>
      </c>
      <c r="M73" s="1">
        <v>516</v>
      </c>
      <c r="N73" s="1">
        <v>2386</v>
      </c>
      <c r="O73" s="1">
        <v>32</v>
      </c>
      <c r="P73" s="1">
        <v>4133</v>
      </c>
      <c r="Q73" s="1">
        <f t="shared" si="1"/>
        <v>55218</v>
      </c>
      <c r="R73" s="27">
        <v>625</v>
      </c>
      <c r="S73" s="27">
        <v>1457</v>
      </c>
      <c r="T73" s="1">
        <v>95896</v>
      </c>
      <c r="U73" s="1">
        <v>479434</v>
      </c>
      <c r="V73" s="1">
        <v>3196893</v>
      </c>
    </row>
    <row r="74" spans="2:22" x14ac:dyDescent="0.2">
      <c r="B74" s="15">
        <v>40057</v>
      </c>
      <c r="C74" s="1">
        <v>2208</v>
      </c>
      <c r="D74" s="1">
        <v>1571</v>
      </c>
      <c r="E74" s="1">
        <v>161</v>
      </c>
      <c r="F74" s="1">
        <v>4093</v>
      </c>
      <c r="G74" s="1">
        <v>1296</v>
      </c>
      <c r="H74" s="1">
        <v>176</v>
      </c>
      <c r="I74" s="1">
        <v>247</v>
      </c>
      <c r="J74" s="1">
        <v>4808</v>
      </c>
      <c r="K74" s="1">
        <v>29000</v>
      </c>
      <c r="L74" s="1">
        <v>4532</v>
      </c>
      <c r="M74" s="1">
        <v>510</v>
      </c>
      <c r="N74" s="1">
        <v>2373</v>
      </c>
      <c r="O74" s="1">
        <v>34</v>
      </c>
      <c r="P74" s="1">
        <v>4123</v>
      </c>
      <c r="Q74" s="1">
        <f t="shared" si="1"/>
        <v>55132</v>
      </c>
      <c r="R74" s="27">
        <v>625</v>
      </c>
      <c r="S74" s="27">
        <v>1445</v>
      </c>
      <c r="T74" s="1">
        <v>95753</v>
      </c>
      <c r="U74" s="1">
        <v>477591</v>
      </c>
      <c r="V74" s="1">
        <v>3187974</v>
      </c>
    </row>
    <row r="75" spans="2:22" x14ac:dyDescent="0.2">
      <c r="B75" s="15">
        <v>40087</v>
      </c>
      <c r="C75" s="1">
        <v>2210</v>
      </c>
      <c r="D75" s="1">
        <v>1553</v>
      </c>
      <c r="E75" s="1">
        <v>160</v>
      </c>
      <c r="F75" s="1">
        <v>4074</v>
      </c>
      <c r="G75" s="1">
        <v>1304</v>
      </c>
      <c r="H75" s="1">
        <v>175</v>
      </c>
      <c r="I75" s="1">
        <v>247</v>
      </c>
      <c r="J75" s="1">
        <v>4758</v>
      </c>
      <c r="K75" s="1">
        <v>28964</v>
      </c>
      <c r="L75" s="1">
        <v>4542</v>
      </c>
      <c r="M75" s="1">
        <v>510</v>
      </c>
      <c r="N75" s="1">
        <v>2372</v>
      </c>
      <c r="O75" s="1">
        <v>34</v>
      </c>
      <c r="P75" s="1">
        <v>4060</v>
      </c>
      <c r="Q75" s="1">
        <f t="shared" si="1"/>
        <v>54963</v>
      </c>
      <c r="R75" s="27">
        <v>615</v>
      </c>
      <c r="S75" s="27">
        <v>1443</v>
      </c>
      <c r="T75" s="1">
        <v>95268</v>
      </c>
      <c r="U75" s="1">
        <v>475681</v>
      </c>
      <c r="V75" s="1">
        <v>3176142</v>
      </c>
    </row>
    <row r="76" spans="2:22" x14ac:dyDescent="0.2">
      <c r="B76" s="15">
        <v>40118</v>
      </c>
      <c r="C76" s="1">
        <v>2219</v>
      </c>
      <c r="D76" s="1">
        <v>1560</v>
      </c>
      <c r="E76" s="1">
        <v>158</v>
      </c>
      <c r="F76" s="1">
        <v>4047</v>
      </c>
      <c r="G76" s="1">
        <v>1307</v>
      </c>
      <c r="H76" s="1">
        <v>176</v>
      </c>
      <c r="I76" s="1">
        <v>249</v>
      </c>
      <c r="J76" s="1">
        <v>4747</v>
      </c>
      <c r="K76" s="1">
        <v>29024</v>
      </c>
      <c r="L76" s="1">
        <v>4537</v>
      </c>
      <c r="M76" s="1">
        <v>512</v>
      </c>
      <c r="N76" s="1">
        <v>2366</v>
      </c>
      <c r="O76" s="1">
        <v>35</v>
      </c>
      <c r="P76" s="1">
        <v>4021</v>
      </c>
      <c r="Q76" s="1">
        <f t="shared" si="1"/>
        <v>54958</v>
      </c>
      <c r="R76" s="27">
        <v>618</v>
      </c>
      <c r="S76" s="27">
        <v>1433</v>
      </c>
      <c r="T76" s="1">
        <v>95161</v>
      </c>
      <c r="U76" s="1">
        <v>475373</v>
      </c>
      <c r="V76" s="1">
        <v>3165507</v>
      </c>
    </row>
    <row r="77" spans="2:22" x14ac:dyDescent="0.2">
      <c r="B77" s="15">
        <v>40148</v>
      </c>
      <c r="C77" s="1">
        <v>2222</v>
      </c>
      <c r="D77" s="1">
        <v>1558</v>
      </c>
      <c r="E77" s="1">
        <v>158</v>
      </c>
      <c r="F77" s="1">
        <v>4026</v>
      </c>
      <c r="G77" s="1">
        <v>1309</v>
      </c>
      <c r="H77" s="1">
        <v>176</v>
      </c>
      <c r="I77" s="1">
        <v>246</v>
      </c>
      <c r="J77" s="1">
        <v>4740</v>
      </c>
      <c r="K77" s="1">
        <v>29009</v>
      </c>
      <c r="L77" s="1">
        <v>4517</v>
      </c>
      <c r="M77" s="1">
        <v>512</v>
      </c>
      <c r="N77" s="1">
        <v>2379</v>
      </c>
      <c r="O77" s="1">
        <v>34</v>
      </c>
      <c r="P77" s="1">
        <v>3995</v>
      </c>
      <c r="Q77" s="1">
        <f t="shared" si="1"/>
        <v>54881</v>
      </c>
      <c r="R77" s="27">
        <v>619</v>
      </c>
      <c r="S77" s="27">
        <v>1437</v>
      </c>
      <c r="T77" s="1">
        <v>95043</v>
      </c>
      <c r="U77" s="1">
        <v>474221</v>
      </c>
      <c r="V77" s="1">
        <v>3157046</v>
      </c>
    </row>
    <row r="78" spans="2:22" x14ac:dyDescent="0.2">
      <c r="B78" s="15">
        <v>40179</v>
      </c>
      <c r="C78" s="1">
        <v>2208</v>
      </c>
      <c r="D78" s="1">
        <v>1551</v>
      </c>
      <c r="E78" s="1">
        <v>157</v>
      </c>
      <c r="F78" s="1">
        <v>3985</v>
      </c>
      <c r="G78" s="1">
        <v>1298</v>
      </c>
      <c r="H78" s="1">
        <v>173</v>
      </c>
      <c r="I78" s="1">
        <v>241</v>
      </c>
      <c r="J78" s="1">
        <v>4685</v>
      </c>
      <c r="K78" s="1">
        <v>28764</v>
      </c>
      <c r="L78" s="1">
        <v>4456</v>
      </c>
      <c r="M78" s="1">
        <v>507</v>
      </c>
      <c r="N78" s="1">
        <v>2344</v>
      </c>
      <c r="O78" s="1">
        <v>35</v>
      </c>
      <c r="P78" s="1">
        <v>3939</v>
      </c>
      <c r="Q78" s="1">
        <f t="shared" si="1"/>
        <v>54343</v>
      </c>
      <c r="R78" s="27">
        <v>620</v>
      </c>
      <c r="S78" s="27">
        <v>1425</v>
      </c>
      <c r="T78" s="1">
        <v>94019</v>
      </c>
      <c r="U78" s="1">
        <v>469944</v>
      </c>
      <c r="V78" s="1">
        <v>3135089</v>
      </c>
    </row>
    <row r="79" spans="2:22" x14ac:dyDescent="0.2">
      <c r="B79" s="15">
        <v>40210</v>
      </c>
      <c r="C79" s="1">
        <v>2222</v>
      </c>
      <c r="D79" s="1">
        <v>1554</v>
      </c>
      <c r="E79" s="1">
        <v>156</v>
      </c>
      <c r="F79" s="1">
        <v>3981</v>
      </c>
      <c r="G79" s="1">
        <v>1290</v>
      </c>
      <c r="H79" s="1">
        <v>177</v>
      </c>
      <c r="I79" s="1">
        <v>249</v>
      </c>
      <c r="J79" s="1">
        <v>4672</v>
      </c>
      <c r="K79" s="1">
        <v>28744</v>
      </c>
      <c r="L79" s="1">
        <v>4490</v>
      </c>
      <c r="M79" s="1">
        <v>505</v>
      </c>
      <c r="N79" s="1">
        <v>2339</v>
      </c>
      <c r="O79" s="1">
        <v>36</v>
      </c>
      <c r="P79" s="1">
        <v>3963</v>
      </c>
      <c r="Q79" s="1">
        <f t="shared" si="1"/>
        <v>54378</v>
      </c>
      <c r="R79" s="27">
        <v>627</v>
      </c>
      <c r="S79" s="27">
        <v>1417</v>
      </c>
      <c r="T79" s="1">
        <v>94041</v>
      </c>
      <c r="U79" s="1">
        <v>470178</v>
      </c>
      <c r="V79" s="1">
        <v>3131677</v>
      </c>
    </row>
    <row r="80" spans="2:22" x14ac:dyDescent="0.2">
      <c r="B80" s="15">
        <v>40238</v>
      </c>
      <c r="C80" s="1">
        <v>2241</v>
      </c>
      <c r="D80" s="1">
        <v>1548</v>
      </c>
      <c r="E80" s="1">
        <v>160</v>
      </c>
      <c r="F80" s="1">
        <v>4009</v>
      </c>
      <c r="G80" s="1">
        <v>1286</v>
      </c>
      <c r="H80" s="1">
        <v>176</v>
      </c>
      <c r="I80" s="1">
        <v>248</v>
      </c>
      <c r="J80" s="1">
        <v>4702</v>
      </c>
      <c r="K80" s="1">
        <v>28806</v>
      </c>
      <c r="L80" s="1">
        <v>4460</v>
      </c>
      <c r="M80" s="1">
        <v>507</v>
      </c>
      <c r="N80" s="1">
        <v>2351</v>
      </c>
      <c r="O80" s="1">
        <v>35</v>
      </c>
      <c r="P80" s="1">
        <v>4019</v>
      </c>
      <c r="Q80" s="1">
        <f t="shared" si="1"/>
        <v>54548</v>
      </c>
      <c r="R80" s="27">
        <v>621</v>
      </c>
      <c r="S80" s="27">
        <v>1409</v>
      </c>
      <c r="T80" s="1">
        <v>94322</v>
      </c>
      <c r="U80" s="1">
        <v>470921</v>
      </c>
      <c r="V80" s="1">
        <v>3131381</v>
      </c>
    </row>
    <row r="81" spans="2:22" x14ac:dyDescent="0.2">
      <c r="B81" s="15">
        <v>40269</v>
      </c>
      <c r="C81" s="1">
        <v>2254</v>
      </c>
      <c r="D81" s="1">
        <v>1551</v>
      </c>
      <c r="E81" s="1">
        <v>159</v>
      </c>
      <c r="F81" s="1">
        <v>4065</v>
      </c>
      <c r="G81" s="1">
        <v>1300</v>
      </c>
      <c r="H81" s="1">
        <v>173</v>
      </c>
      <c r="I81" s="1">
        <v>248</v>
      </c>
      <c r="J81" s="1">
        <v>4613</v>
      </c>
      <c r="K81" s="1">
        <v>28848</v>
      </c>
      <c r="L81" s="1">
        <v>4435</v>
      </c>
      <c r="M81" s="1">
        <v>509</v>
      </c>
      <c r="N81" s="1">
        <v>2366</v>
      </c>
      <c r="O81" s="1">
        <v>35</v>
      </c>
      <c r="P81" s="1">
        <v>4092</v>
      </c>
      <c r="Q81" s="1">
        <f t="shared" si="1"/>
        <v>54648</v>
      </c>
      <c r="R81" s="27">
        <v>626</v>
      </c>
      <c r="S81" s="27">
        <v>1420</v>
      </c>
      <c r="T81" s="1">
        <v>94557</v>
      </c>
      <c r="U81" s="1">
        <v>471588</v>
      </c>
      <c r="V81" s="1">
        <v>3135057</v>
      </c>
    </row>
    <row r="82" spans="2:22" x14ac:dyDescent="0.2">
      <c r="B82" s="15">
        <v>40299</v>
      </c>
      <c r="C82" s="1">
        <v>2225</v>
      </c>
      <c r="D82" s="1">
        <v>1524</v>
      </c>
      <c r="E82" s="1">
        <v>159</v>
      </c>
      <c r="F82" s="1">
        <v>3940</v>
      </c>
      <c r="G82" s="1">
        <v>1306</v>
      </c>
      <c r="H82" s="1">
        <v>174</v>
      </c>
      <c r="I82" s="1">
        <v>251</v>
      </c>
      <c r="J82" s="1">
        <v>4621</v>
      </c>
      <c r="K82" s="1">
        <v>28713</v>
      </c>
      <c r="L82" s="1">
        <v>4443</v>
      </c>
      <c r="M82" s="1">
        <v>509</v>
      </c>
      <c r="N82" s="1">
        <v>2349</v>
      </c>
      <c r="O82" s="1">
        <v>34</v>
      </c>
      <c r="P82" s="1">
        <v>4027</v>
      </c>
      <c r="Q82" s="1">
        <f t="shared" si="1"/>
        <v>54275</v>
      </c>
      <c r="R82" s="27">
        <v>625</v>
      </c>
      <c r="S82" s="27">
        <v>1419</v>
      </c>
      <c r="T82" s="1">
        <v>93853</v>
      </c>
      <c r="U82" s="1">
        <v>473029</v>
      </c>
      <c r="V82" s="1">
        <v>3140951</v>
      </c>
    </row>
    <row r="83" spans="2:22" x14ac:dyDescent="0.2">
      <c r="B83" s="15">
        <v>40330</v>
      </c>
      <c r="C83" s="1">
        <v>2227</v>
      </c>
      <c r="D83" s="1">
        <v>1527</v>
      </c>
      <c r="E83" s="1">
        <v>159</v>
      </c>
      <c r="F83" s="1">
        <v>3971</v>
      </c>
      <c r="G83" s="1">
        <v>1308</v>
      </c>
      <c r="H83" s="1">
        <v>174</v>
      </c>
      <c r="I83" s="1">
        <v>251</v>
      </c>
      <c r="J83" s="1">
        <v>4640</v>
      </c>
      <c r="K83" s="1">
        <v>28711</v>
      </c>
      <c r="L83" s="1">
        <v>4481</v>
      </c>
      <c r="M83" s="1">
        <v>514</v>
      </c>
      <c r="N83" s="1">
        <v>2341</v>
      </c>
      <c r="O83" s="1">
        <v>33</v>
      </c>
      <c r="P83" s="1">
        <v>4046</v>
      </c>
      <c r="Q83" s="1">
        <f t="shared" si="1"/>
        <v>54383</v>
      </c>
      <c r="R83" s="27">
        <v>626</v>
      </c>
      <c r="S83" s="27">
        <v>1426</v>
      </c>
      <c r="T83" s="1">
        <v>94223</v>
      </c>
      <c r="U83" s="1">
        <v>473541</v>
      </c>
      <c r="V83" s="1">
        <v>3143001</v>
      </c>
    </row>
    <row r="84" spans="2:22" x14ac:dyDescent="0.2">
      <c r="B84" s="15">
        <v>40360</v>
      </c>
      <c r="C84" s="1">
        <v>2220</v>
      </c>
      <c r="D84" s="1">
        <v>1515</v>
      </c>
      <c r="E84" s="1">
        <v>157</v>
      </c>
      <c r="F84" s="1">
        <v>3971</v>
      </c>
      <c r="G84" s="1">
        <v>1294</v>
      </c>
      <c r="H84" s="1">
        <v>173</v>
      </c>
      <c r="I84" s="1">
        <v>254</v>
      </c>
      <c r="J84" s="1">
        <v>4653</v>
      </c>
      <c r="K84" s="1">
        <v>28573</v>
      </c>
      <c r="L84" s="1">
        <v>4519</v>
      </c>
      <c r="M84" s="1">
        <v>509</v>
      </c>
      <c r="N84" s="1">
        <v>2334</v>
      </c>
      <c r="O84" s="1">
        <v>33</v>
      </c>
      <c r="P84" s="1">
        <v>4054</v>
      </c>
      <c r="Q84" s="1">
        <f t="shared" si="1"/>
        <v>54259</v>
      </c>
      <c r="R84" s="27">
        <v>623</v>
      </c>
      <c r="S84" s="27">
        <v>1406</v>
      </c>
      <c r="T84" s="1">
        <v>94062</v>
      </c>
      <c r="U84" s="1">
        <v>472647</v>
      </c>
      <c r="V84" s="1">
        <v>3134072</v>
      </c>
    </row>
    <row r="85" spans="2:22" x14ac:dyDescent="0.2">
      <c r="B85" s="15">
        <v>40391</v>
      </c>
      <c r="C85" s="1">
        <v>2206</v>
      </c>
      <c r="D85" s="1">
        <v>1508</v>
      </c>
      <c r="E85" s="1">
        <v>154</v>
      </c>
      <c r="F85" s="1">
        <v>3968</v>
      </c>
      <c r="G85" s="1">
        <v>1304</v>
      </c>
      <c r="H85" s="1">
        <v>172</v>
      </c>
      <c r="I85" s="1">
        <v>249</v>
      </c>
      <c r="J85" s="1">
        <v>4659</v>
      </c>
      <c r="K85" s="1">
        <v>28526</v>
      </c>
      <c r="L85" s="1">
        <v>4510</v>
      </c>
      <c r="M85" s="1">
        <v>512</v>
      </c>
      <c r="N85" s="1">
        <v>2329</v>
      </c>
      <c r="O85" s="1">
        <v>33</v>
      </c>
      <c r="P85" s="1">
        <v>4038</v>
      </c>
      <c r="Q85" s="1">
        <f t="shared" si="1"/>
        <v>54168</v>
      </c>
      <c r="R85" s="27">
        <v>624</v>
      </c>
      <c r="S85" s="27">
        <v>1418</v>
      </c>
      <c r="T85" s="1">
        <v>93991</v>
      </c>
      <c r="U85" s="1">
        <v>471444</v>
      </c>
      <c r="V85" s="1">
        <v>3121815</v>
      </c>
    </row>
    <row r="86" spans="2:22" x14ac:dyDescent="0.2">
      <c r="B86" s="15">
        <v>40422</v>
      </c>
      <c r="C86" s="1">
        <v>2207</v>
      </c>
      <c r="D86" s="1">
        <v>1495</v>
      </c>
      <c r="E86" s="1">
        <v>157</v>
      </c>
      <c r="F86" s="1">
        <v>3973</v>
      </c>
      <c r="G86" s="1">
        <v>1312</v>
      </c>
      <c r="H86" s="1">
        <v>171</v>
      </c>
      <c r="I86" s="1">
        <v>249</v>
      </c>
      <c r="J86" s="1">
        <v>4648</v>
      </c>
      <c r="K86" s="1">
        <v>28557</v>
      </c>
      <c r="L86" s="1">
        <v>4515</v>
      </c>
      <c r="M86" s="1">
        <v>515</v>
      </c>
      <c r="N86" s="1">
        <v>2343</v>
      </c>
      <c r="O86" s="1">
        <v>33</v>
      </c>
      <c r="P86" s="1">
        <v>4015</v>
      </c>
      <c r="Q86" s="1">
        <f t="shared" si="1"/>
        <v>54190</v>
      </c>
      <c r="R86" s="27">
        <v>620</v>
      </c>
      <c r="S86" s="27">
        <v>1412</v>
      </c>
      <c r="T86" s="1">
        <v>93983</v>
      </c>
      <c r="U86" s="1">
        <v>470333</v>
      </c>
      <c r="V86" s="1">
        <v>3118314</v>
      </c>
    </row>
    <row r="87" spans="2:22" x14ac:dyDescent="0.2">
      <c r="B87" s="15">
        <v>40452</v>
      </c>
      <c r="C87" s="1">
        <v>2209</v>
      </c>
      <c r="D87" s="1">
        <v>1498</v>
      </c>
      <c r="E87" s="1">
        <v>157</v>
      </c>
      <c r="F87" s="1">
        <v>3970</v>
      </c>
      <c r="G87" s="1">
        <v>1317</v>
      </c>
      <c r="H87" s="1">
        <v>174</v>
      </c>
      <c r="I87" s="1">
        <v>243</v>
      </c>
      <c r="J87" s="1">
        <v>4588</v>
      </c>
      <c r="K87" s="1">
        <v>28538</v>
      </c>
      <c r="L87" s="1">
        <v>4452</v>
      </c>
      <c r="M87" s="1">
        <v>511</v>
      </c>
      <c r="N87" s="1">
        <v>2349</v>
      </c>
      <c r="O87" s="1">
        <v>33</v>
      </c>
      <c r="P87" s="1">
        <v>3984</v>
      </c>
      <c r="Q87" s="1">
        <f t="shared" si="1"/>
        <v>54023</v>
      </c>
      <c r="R87" s="27">
        <v>616</v>
      </c>
      <c r="S87" s="27">
        <v>1413</v>
      </c>
      <c r="T87" s="1">
        <v>93695</v>
      </c>
      <c r="U87" s="1">
        <v>469266</v>
      </c>
      <c r="V87" s="1">
        <v>3114841</v>
      </c>
    </row>
    <row r="88" spans="2:22" x14ac:dyDescent="0.2">
      <c r="B88" s="15">
        <v>40483</v>
      </c>
      <c r="C88" s="1">
        <v>2207</v>
      </c>
      <c r="D88" s="1">
        <v>1488</v>
      </c>
      <c r="E88" s="1">
        <v>158</v>
      </c>
      <c r="F88" s="1">
        <v>3894</v>
      </c>
      <c r="G88" s="1">
        <v>1310</v>
      </c>
      <c r="H88" s="1">
        <v>176</v>
      </c>
      <c r="I88" s="1">
        <v>239</v>
      </c>
      <c r="J88" s="1">
        <v>4581</v>
      </c>
      <c r="K88" s="1">
        <v>28260</v>
      </c>
      <c r="L88" s="1">
        <v>4408</v>
      </c>
      <c r="M88" s="1">
        <v>513</v>
      </c>
      <c r="N88" s="1">
        <v>2312</v>
      </c>
      <c r="O88" s="1">
        <v>33</v>
      </c>
      <c r="P88" s="1">
        <v>3883</v>
      </c>
      <c r="Q88" s="1">
        <f t="shared" si="1"/>
        <v>53462</v>
      </c>
      <c r="R88" s="27">
        <v>618</v>
      </c>
      <c r="S88" s="27">
        <v>1398</v>
      </c>
      <c r="T88" s="1">
        <v>92601</v>
      </c>
      <c r="U88" s="1">
        <v>467618</v>
      </c>
      <c r="V88" s="1">
        <v>3105638</v>
      </c>
    </row>
    <row r="89" spans="2:22" x14ac:dyDescent="0.2">
      <c r="B89" s="15">
        <v>40513</v>
      </c>
      <c r="C89" s="1">
        <v>2219</v>
      </c>
      <c r="D89" s="1">
        <v>1477</v>
      </c>
      <c r="E89" s="1">
        <v>156</v>
      </c>
      <c r="F89" s="1">
        <v>3858</v>
      </c>
      <c r="G89" s="1">
        <v>1319</v>
      </c>
      <c r="H89" s="1">
        <v>174</v>
      </c>
      <c r="I89" s="1">
        <v>233</v>
      </c>
      <c r="J89" s="1">
        <v>4586</v>
      </c>
      <c r="K89" s="1">
        <v>28232</v>
      </c>
      <c r="L89" s="1">
        <v>4395</v>
      </c>
      <c r="M89" s="1">
        <v>517</v>
      </c>
      <c r="N89" s="1">
        <v>2324</v>
      </c>
      <c r="O89" s="1">
        <v>32</v>
      </c>
      <c r="P89" s="1">
        <v>3873</v>
      </c>
      <c r="Q89" s="1">
        <f t="shared" si="1"/>
        <v>53395</v>
      </c>
      <c r="R89" s="27">
        <v>619</v>
      </c>
      <c r="S89" s="27">
        <v>1398</v>
      </c>
      <c r="T89" s="1">
        <v>92474</v>
      </c>
      <c r="U89" s="1">
        <v>466701</v>
      </c>
      <c r="V89" s="1">
        <v>3100479</v>
      </c>
    </row>
    <row r="90" spans="2:22" x14ac:dyDescent="0.2">
      <c r="B90" s="15">
        <v>40544</v>
      </c>
      <c r="C90" s="1">
        <v>2217</v>
      </c>
      <c r="D90" s="1">
        <v>1464</v>
      </c>
      <c r="E90" s="1">
        <v>153</v>
      </c>
      <c r="F90" s="1">
        <v>3846</v>
      </c>
      <c r="G90" s="1">
        <v>1318</v>
      </c>
      <c r="H90" s="1">
        <v>170</v>
      </c>
      <c r="I90" s="1">
        <v>232</v>
      </c>
      <c r="J90" s="1">
        <v>4533</v>
      </c>
      <c r="K90" s="1">
        <v>27975</v>
      </c>
      <c r="L90" s="1">
        <v>4346</v>
      </c>
      <c r="M90" s="1">
        <v>517</v>
      </c>
      <c r="N90" s="1">
        <v>2311</v>
      </c>
      <c r="O90" s="1">
        <v>30</v>
      </c>
      <c r="P90" s="1">
        <v>3809</v>
      </c>
      <c r="Q90" s="1">
        <f t="shared" si="1"/>
        <v>52921</v>
      </c>
      <c r="R90" s="1">
        <v>611</v>
      </c>
      <c r="S90" s="1">
        <v>1402</v>
      </c>
      <c r="T90" s="1">
        <v>91633</v>
      </c>
      <c r="U90" s="1">
        <v>462804</v>
      </c>
      <c r="V90" s="1">
        <v>3079773</v>
      </c>
    </row>
    <row r="91" spans="2:22" x14ac:dyDescent="0.2">
      <c r="B91" s="15">
        <v>40575</v>
      </c>
      <c r="C91" s="1">
        <v>2228</v>
      </c>
      <c r="D91" s="1">
        <v>1470</v>
      </c>
      <c r="E91" s="1">
        <v>155</v>
      </c>
      <c r="F91" s="1">
        <v>3852</v>
      </c>
      <c r="G91" s="1">
        <v>1323</v>
      </c>
      <c r="H91" s="1">
        <v>171</v>
      </c>
      <c r="I91" s="1">
        <v>231</v>
      </c>
      <c r="J91" s="1">
        <v>4551</v>
      </c>
      <c r="K91" s="1">
        <v>28062</v>
      </c>
      <c r="L91" s="1">
        <v>4388</v>
      </c>
      <c r="M91" s="1">
        <v>516</v>
      </c>
      <c r="N91" s="1">
        <v>2326</v>
      </c>
      <c r="O91" s="1">
        <v>30</v>
      </c>
      <c r="P91" s="1">
        <v>3840</v>
      </c>
      <c r="Q91" s="1">
        <f t="shared" si="1"/>
        <v>53143</v>
      </c>
      <c r="R91" s="1">
        <v>608</v>
      </c>
      <c r="S91" s="1">
        <v>1412</v>
      </c>
      <c r="T91" s="1">
        <v>91959</v>
      </c>
      <c r="U91" s="1">
        <v>464434</v>
      </c>
      <c r="V91" s="1">
        <v>3082013</v>
      </c>
    </row>
    <row r="92" spans="2:22" x14ac:dyDescent="0.2">
      <c r="B92" s="15">
        <v>40603</v>
      </c>
      <c r="C92" s="24">
        <v>2242</v>
      </c>
      <c r="D92" s="24">
        <v>1467</v>
      </c>
      <c r="E92" s="24">
        <v>156</v>
      </c>
      <c r="F92" s="24">
        <v>3882</v>
      </c>
      <c r="G92" s="24">
        <v>1323</v>
      </c>
      <c r="H92" s="24">
        <v>172</v>
      </c>
      <c r="I92" s="24">
        <v>230</v>
      </c>
      <c r="J92" s="24">
        <v>4590</v>
      </c>
      <c r="K92" s="24">
        <v>28191</v>
      </c>
      <c r="L92" s="24">
        <v>4434</v>
      </c>
      <c r="M92" s="24">
        <v>514</v>
      </c>
      <c r="N92" s="24">
        <v>2341</v>
      </c>
      <c r="O92" s="24">
        <v>30</v>
      </c>
      <c r="P92" s="24">
        <v>3879</v>
      </c>
      <c r="Q92" s="1">
        <f t="shared" si="1"/>
        <v>53451</v>
      </c>
      <c r="R92" s="24">
        <v>614</v>
      </c>
      <c r="S92" s="24">
        <v>1423</v>
      </c>
      <c r="T92" s="24">
        <v>92495</v>
      </c>
      <c r="U92" s="1">
        <v>465848</v>
      </c>
      <c r="V92" s="1">
        <v>3087767</v>
      </c>
    </row>
    <row r="93" spans="2:22" x14ac:dyDescent="0.2">
      <c r="B93" s="15">
        <v>40634</v>
      </c>
      <c r="C93" s="24">
        <v>2258</v>
      </c>
      <c r="D93" s="24">
        <v>1471</v>
      </c>
      <c r="E93" s="24">
        <v>155</v>
      </c>
      <c r="F93" s="24">
        <v>3959</v>
      </c>
      <c r="G93" s="24">
        <v>1329</v>
      </c>
      <c r="H93" s="24">
        <v>175</v>
      </c>
      <c r="I93" s="24">
        <v>232</v>
      </c>
      <c r="J93" s="24">
        <v>4623</v>
      </c>
      <c r="K93" s="24">
        <v>28302</v>
      </c>
      <c r="L93" s="24">
        <v>4559</v>
      </c>
      <c r="M93" s="24">
        <v>516</v>
      </c>
      <c r="N93" s="24">
        <v>2355</v>
      </c>
      <c r="O93" s="24">
        <v>30</v>
      </c>
      <c r="P93" s="24">
        <v>3973</v>
      </c>
      <c r="Q93" s="1">
        <f t="shared" si="1"/>
        <v>53937</v>
      </c>
      <c r="R93" s="24">
        <v>623</v>
      </c>
      <c r="S93" s="24">
        <v>1428</v>
      </c>
      <c r="T93" s="24">
        <v>93418</v>
      </c>
      <c r="U93" s="1">
        <v>468849</v>
      </c>
      <c r="V93" s="1">
        <v>3100736</v>
      </c>
    </row>
    <row r="94" spans="2:22" x14ac:dyDescent="0.2">
      <c r="B94" s="15">
        <v>40664</v>
      </c>
      <c r="C94" s="1">
        <v>2283</v>
      </c>
      <c r="D94" s="1">
        <v>1472</v>
      </c>
      <c r="E94" s="1">
        <v>156</v>
      </c>
      <c r="F94" s="1">
        <v>3988</v>
      </c>
      <c r="G94" s="1">
        <v>1335</v>
      </c>
      <c r="H94" s="1">
        <v>175</v>
      </c>
      <c r="I94" s="1">
        <v>232</v>
      </c>
      <c r="J94" s="1">
        <v>4628</v>
      </c>
      <c r="K94" s="1">
        <v>28308</v>
      </c>
      <c r="L94" s="1">
        <v>4579</v>
      </c>
      <c r="M94" s="1">
        <v>516</v>
      </c>
      <c r="N94" s="1">
        <v>2375</v>
      </c>
      <c r="O94" s="1">
        <v>30</v>
      </c>
      <c r="P94" s="1">
        <v>4016</v>
      </c>
      <c r="Q94" s="1">
        <f t="shared" si="1"/>
        <v>54093</v>
      </c>
      <c r="R94" s="1">
        <v>625</v>
      </c>
      <c r="S94" s="1">
        <v>1443</v>
      </c>
      <c r="T94" s="1">
        <v>93737</v>
      </c>
      <c r="U94" s="1">
        <v>469680</v>
      </c>
      <c r="V94" s="1">
        <v>3105352</v>
      </c>
    </row>
    <row r="95" spans="2:22" x14ac:dyDescent="0.2">
      <c r="B95" s="15">
        <v>40695</v>
      </c>
      <c r="C95" s="1">
        <v>2285</v>
      </c>
      <c r="D95" s="1">
        <v>1500</v>
      </c>
      <c r="E95" s="1">
        <v>160</v>
      </c>
      <c r="F95" s="1">
        <v>4027</v>
      </c>
      <c r="G95" s="1">
        <v>1334</v>
      </c>
      <c r="H95" s="1">
        <v>175</v>
      </c>
      <c r="I95" s="1">
        <v>235</v>
      </c>
      <c r="J95" s="1">
        <v>4639</v>
      </c>
      <c r="K95" s="1">
        <v>28409</v>
      </c>
      <c r="L95" s="1">
        <v>4627</v>
      </c>
      <c r="M95" s="1">
        <v>518</v>
      </c>
      <c r="N95" s="1">
        <v>2403</v>
      </c>
      <c r="O95" s="1">
        <v>31</v>
      </c>
      <c r="P95" s="1">
        <v>4056</v>
      </c>
      <c r="Q95" s="1">
        <f t="shared" si="1"/>
        <v>54399</v>
      </c>
      <c r="R95" s="1">
        <v>630</v>
      </c>
      <c r="S95" s="1">
        <v>1447</v>
      </c>
      <c r="T95" s="1">
        <v>94323</v>
      </c>
      <c r="U95" s="1">
        <v>470542</v>
      </c>
      <c r="V95" s="1">
        <v>3106892</v>
      </c>
    </row>
    <row r="96" spans="2:22" x14ac:dyDescent="0.2">
      <c r="B96" s="15">
        <v>40725</v>
      </c>
      <c r="C96" s="1">
        <v>2277</v>
      </c>
      <c r="D96" s="1">
        <v>1489</v>
      </c>
      <c r="E96" s="1">
        <v>163</v>
      </c>
      <c r="F96" s="1">
        <v>4054</v>
      </c>
      <c r="G96" s="1">
        <v>1350</v>
      </c>
      <c r="H96" s="1">
        <v>177</v>
      </c>
      <c r="I96" s="1">
        <v>232</v>
      </c>
      <c r="J96" s="1">
        <v>4631</v>
      </c>
      <c r="K96" s="1">
        <v>28404</v>
      </c>
      <c r="L96" s="1">
        <v>4628</v>
      </c>
      <c r="M96" s="1">
        <v>516</v>
      </c>
      <c r="N96" s="1">
        <v>2404</v>
      </c>
      <c r="O96" s="1">
        <v>32</v>
      </c>
      <c r="P96" s="1">
        <v>4085</v>
      </c>
      <c r="Q96" s="1">
        <f t="shared" si="1"/>
        <v>54442</v>
      </c>
      <c r="R96" s="1">
        <v>627</v>
      </c>
      <c r="S96" s="1">
        <v>1444</v>
      </c>
      <c r="T96" s="1">
        <v>94521</v>
      </c>
      <c r="U96" s="1">
        <v>470346</v>
      </c>
      <c r="V96" s="1">
        <v>3101321</v>
      </c>
    </row>
    <row r="97" spans="2:22" x14ac:dyDescent="0.2">
      <c r="B97" s="15">
        <v>40756</v>
      </c>
      <c r="C97" s="1">
        <v>2284</v>
      </c>
      <c r="D97" s="1">
        <v>1483</v>
      </c>
      <c r="E97" s="1">
        <v>158</v>
      </c>
      <c r="F97" s="1">
        <v>4029</v>
      </c>
      <c r="G97" s="1">
        <v>1351</v>
      </c>
      <c r="H97" s="1">
        <v>181</v>
      </c>
      <c r="I97" s="1">
        <v>233</v>
      </c>
      <c r="J97" s="1">
        <v>4637</v>
      </c>
      <c r="K97" s="1">
        <v>28359</v>
      </c>
      <c r="L97" s="1">
        <v>4641</v>
      </c>
      <c r="M97" s="1">
        <v>520</v>
      </c>
      <c r="N97" s="1">
        <v>2413</v>
      </c>
      <c r="O97" s="1">
        <v>32</v>
      </c>
      <c r="P97" s="1">
        <v>4082</v>
      </c>
      <c r="Q97" s="1">
        <f t="shared" si="1"/>
        <v>54403</v>
      </c>
      <c r="R97" s="1">
        <v>636</v>
      </c>
      <c r="S97" s="1">
        <v>1440</v>
      </c>
      <c r="T97" s="1">
        <v>94468</v>
      </c>
      <c r="U97" s="1">
        <v>469373</v>
      </c>
      <c r="V97" s="1">
        <v>3090001</v>
      </c>
    </row>
    <row r="98" spans="2:22" x14ac:dyDescent="0.2">
      <c r="B98" s="15">
        <v>40787</v>
      </c>
      <c r="C98" s="1">
        <v>2291</v>
      </c>
      <c r="D98" s="1">
        <v>1474</v>
      </c>
      <c r="E98" s="1">
        <v>156</v>
      </c>
      <c r="F98" s="1">
        <v>4017</v>
      </c>
      <c r="G98" s="1">
        <v>1362</v>
      </c>
      <c r="H98" s="1">
        <v>182</v>
      </c>
      <c r="I98" s="1">
        <v>232</v>
      </c>
      <c r="J98" s="1">
        <v>4644</v>
      </c>
      <c r="K98" s="1">
        <v>28456</v>
      </c>
      <c r="L98" s="1">
        <v>4635</v>
      </c>
      <c r="M98" s="1">
        <v>517</v>
      </c>
      <c r="N98" s="1">
        <v>2430</v>
      </c>
      <c r="O98" s="1">
        <v>32</v>
      </c>
      <c r="P98" s="1">
        <v>4079</v>
      </c>
      <c r="Q98" s="1">
        <f t="shared" si="1"/>
        <v>54507</v>
      </c>
      <c r="R98" s="1">
        <v>633</v>
      </c>
      <c r="S98" s="1">
        <v>1435</v>
      </c>
      <c r="T98" s="1">
        <v>94480</v>
      </c>
      <c r="U98" s="1">
        <v>468287</v>
      </c>
      <c r="V98" s="1">
        <v>3087427</v>
      </c>
    </row>
    <row r="99" spans="2:22" x14ac:dyDescent="0.2">
      <c r="B99" s="15">
        <v>40817</v>
      </c>
      <c r="C99" s="1">
        <v>2280</v>
      </c>
      <c r="D99" s="1">
        <v>1472</v>
      </c>
      <c r="E99" s="1">
        <v>160</v>
      </c>
      <c r="F99" s="1">
        <v>3970</v>
      </c>
      <c r="G99" s="1">
        <v>1372</v>
      </c>
      <c r="H99" s="1">
        <v>184</v>
      </c>
      <c r="I99" s="1">
        <v>231</v>
      </c>
      <c r="J99" s="1">
        <v>4629</v>
      </c>
      <c r="K99" s="1">
        <v>28430</v>
      </c>
      <c r="L99" s="1">
        <v>4576</v>
      </c>
      <c r="M99" s="1">
        <v>517</v>
      </c>
      <c r="N99" s="1">
        <v>2424</v>
      </c>
      <c r="O99" s="1">
        <v>31</v>
      </c>
      <c r="P99" s="1">
        <v>4030</v>
      </c>
      <c r="Q99" s="1">
        <f t="shared" si="1"/>
        <v>54306</v>
      </c>
      <c r="R99" s="1">
        <v>625</v>
      </c>
      <c r="S99" s="1">
        <v>1436</v>
      </c>
      <c r="T99" s="1">
        <v>94172</v>
      </c>
      <c r="U99" s="1">
        <v>467334</v>
      </c>
      <c r="V99" s="1">
        <v>3083280</v>
      </c>
    </row>
    <row r="100" spans="2:22" x14ac:dyDescent="0.2">
      <c r="B100" s="15">
        <v>40848</v>
      </c>
      <c r="C100" s="1">
        <v>2263</v>
      </c>
      <c r="D100" s="1">
        <v>1466</v>
      </c>
      <c r="E100" s="1">
        <v>161</v>
      </c>
      <c r="F100" s="1">
        <v>3856</v>
      </c>
      <c r="G100" s="1">
        <v>1371</v>
      </c>
      <c r="H100" s="1">
        <v>180</v>
      </c>
      <c r="I100" s="1">
        <v>228</v>
      </c>
      <c r="J100" s="1">
        <v>4541</v>
      </c>
      <c r="K100" s="1">
        <v>28200</v>
      </c>
      <c r="L100" s="1">
        <v>4496</v>
      </c>
      <c r="M100" s="1">
        <v>520</v>
      </c>
      <c r="N100" s="1">
        <v>2396</v>
      </c>
      <c r="O100" s="1">
        <v>31</v>
      </c>
      <c r="P100" s="1">
        <v>3926</v>
      </c>
      <c r="Q100" s="1">
        <f t="shared" si="1"/>
        <v>53635</v>
      </c>
      <c r="R100" s="1">
        <v>620</v>
      </c>
      <c r="S100" s="1">
        <v>1428</v>
      </c>
      <c r="T100" s="1">
        <v>92921</v>
      </c>
      <c r="U100" s="1">
        <v>465379</v>
      </c>
      <c r="V100" s="1">
        <v>3073050</v>
      </c>
    </row>
    <row r="101" spans="2:22" x14ac:dyDescent="0.2">
      <c r="B101" s="15">
        <v>40878</v>
      </c>
      <c r="C101" s="24">
        <v>2265</v>
      </c>
      <c r="D101" s="24">
        <v>1472</v>
      </c>
      <c r="E101" s="24">
        <v>163</v>
      </c>
      <c r="F101" s="24">
        <v>3837</v>
      </c>
      <c r="G101" s="24">
        <v>1369</v>
      </c>
      <c r="H101" s="24">
        <v>178</v>
      </c>
      <c r="I101" s="24">
        <v>226</v>
      </c>
      <c r="J101" s="24">
        <v>4524</v>
      </c>
      <c r="K101" s="24">
        <v>28224</v>
      </c>
      <c r="L101" s="24">
        <v>4494</v>
      </c>
      <c r="M101" s="24">
        <v>528</v>
      </c>
      <c r="N101" s="24">
        <v>2412</v>
      </c>
      <c r="O101" s="24">
        <v>32</v>
      </c>
      <c r="P101" s="24">
        <v>3907</v>
      </c>
      <c r="Q101" s="1">
        <f t="shared" si="1"/>
        <v>53631</v>
      </c>
      <c r="R101" s="24">
        <v>621</v>
      </c>
      <c r="S101" s="24">
        <v>1417</v>
      </c>
      <c r="T101" s="24">
        <v>92864</v>
      </c>
      <c r="U101" s="1">
        <v>464483</v>
      </c>
      <c r="V101" s="1">
        <v>3067499</v>
      </c>
    </row>
    <row r="102" spans="2:22" x14ac:dyDescent="0.2">
      <c r="B102" s="15">
        <v>40909</v>
      </c>
      <c r="C102" s="1">
        <v>2250</v>
      </c>
      <c r="D102" s="1">
        <v>1473</v>
      </c>
      <c r="E102" s="1">
        <v>162</v>
      </c>
      <c r="F102" s="1">
        <v>3758</v>
      </c>
      <c r="G102" s="1">
        <v>1377</v>
      </c>
      <c r="H102" s="1">
        <v>177</v>
      </c>
      <c r="I102" s="1">
        <v>220</v>
      </c>
      <c r="J102" s="1">
        <v>4455</v>
      </c>
      <c r="K102" s="1">
        <v>27959</v>
      </c>
      <c r="L102" s="1">
        <v>4451</v>
      </c>
      <c r="M102" s="1">
        <v>524</v>
      </c>
      <c r="N102" s="1">
        <v>2380</v>
      </c>
      <c r="O102" s="1">
        <v>31</v>
      </c>
      <c r="P102" s="1">
        <v>3869</v>
      </c>
      <c r="Q102" s="1">
        <f t="shared" si="1"/>
        <v>53086</v>
      </c>
      <c r="R102" s="1">
        <v>614</v>
      </c>
      <c r="S102" s="1">
        <v>1397</v>
      </c>
      <c r="T102" s="1">
        <v>91938</v>
      </c>
      <c r="U102" s="1">
        <v>459889</v>
      </c>
      <c r="V102" s="1">
        <v>3042120</v>
      </c>
    </row>
    <row r="103" spans="2:22" x14ac:dyDescent="0.2">
      <c r="B103" s="15">
        <v>40940</v>
      </c>
      <c r="C103" s="1">
        <v>2272</v>
      </c>
      <c r="D103" s="1">
        <v>1474</v>
      </c>
      <c r="E103" s="1">
        <v>161</v>
      </c>
      <c r="F103" s="1">
        <v>3811</v>
      </c>
      <c r="G103" s="1">
        <v>1387</v>
      </c>
      <c r="H103" s="1">
        <v>177</v>
      </c>
      <c r="I103" s="1">
        <v>218</v>
      </c>
      <c r="J103" s="1">
        <v>4503</v>
      </c>
      <c r="K103" s="1">
        <v>28071</v>
      </c>
      <c r="L103" s="1">
        <v>4498</v>
      </c>
      <c r="M103" s="1">
        <v>531</v>
      </c>
      <c r="N103" s="1">
        <v>2401</v>
      </c>
      <c r="O103" s="1">
        <v>31</v>
      </c>
      <c r="P103" s="1">
        <v>3898</v>
      </c>
      <c r="Q103" s="1">
        <f t="shared" si="1"/>
        <v>53433</v>
      </c>
      <c r="R103" s="1">
        <v>609</v>
      </c>
      <c r="S103" s="1">
        <v>1413</v>
      </c>
      <c r="T103" s="1">
        <v>92638</v>
      </c>
      <c r="U103" s="1">
        <v>461668</v>
      </c>
      <c r="V103" s="1">
        <v>3043927</v>
      </c>
    </row>
    <row r="104" spans="2:22" x14ac:dyDescent="0.2">
      <c r="B104" s="15">
        <v>40969</v>
      </c>
      <c r="C104" s="1">
        <v>2280</v>
      </c>
      <c r="D104" s="1">
        <v>1488</v>
      </c>
      <c r="E104" s="1">
        <v>158</v>
      </c>
      <c r="F104" s="1">
        <v>3870</v>
      </c>
      <c r="G104" s="1">
        <v>1388</v>
      </c>
      <c r="H104" s="1">
        <v>178</v>
      </c>
      <c r="I104" s="1">
        <v>222</v>
      </c>
      <c r="J104" s="1">
        <v>4560</v>
      </c>
      <c r="K104" s="1">
        <v>28189</v>
      </c>
      <c r="L104" s="1">
        <v>4552</v>
      </c>
      <c r="M104" s="1">
        <v>537</v>
      </c>
      <c r="N104" s="1">
        <v>2433</v>
      </c>
      <c r="O104" s="1">
        <v>31</v>
      </c>
      <c r="P104" s="1">
        <v>3965</v>
      </c>
      <c r="Q104" s="1">
        <f t="shared" si="1"/>
        <v>53851</v>
      </c>
      <c r="R104" s="1">
        <v>606</v>
      </c>
      <c r="S104" s="1">
        <v>1422</v>
      </c>
      <c r="T104" s="1">
        <v>93411</v>
      </c>
      <c r="U104" s="1">
        <v>463562</v>
      </c>
      <c r="V104" s="1">
        <v>3050848</v>
      </c>
    </row>
    <row r="105" spans="2:22" x14ac:dyDescent="0.2">
      <c r="B105" s="15">
        <v>41000</v>
      </c>
      <c r="C105" s="1">
        <v>2279</v>
      </c>
      <c r="D105" s="1">
        <v>1538</v>
      </c>
      <c r="E105" s="1">
        <v>160</v>
      </c>
      <c r="F105" s="1">
        <v>3895</v>
      </c>
      <c r="G105" s="1">
        <v>1402</v>
      </c>
      <c r="H105" s="1">
        <v>180</v>
      </c>
      <c r="I105" s="1">
        <v>218</v>
      </c>
      <c r="J105" s="1">
        <v>4612</v>
      </c>
      <c r="K105" s="1">
        <v>28224</v>
      </c>
      <c r="L105" s="1">
        <v>4660</v>
      </c>
      <c r="M105" s="1">
        <v>535</v>
      </c>
      <c r="N105" s="1">
        <v>2450</v>
      </c>
      <c r="O105" s="1">
        <v>30</v>
      </c>
      <c r="P105" s="1">
        <v>4027</v>
      </c>
      <c r="Q105" s="1">
        <f t="shared" si="1"/>
        <v>54210</v>
      </c>
      <c r="R105" s="1">
        <v>605</v>
      </c>
      <c r="S105" s="1">
        <v>1441</v>
      </c>
      <c r="T105" s="1">
        <v>94104</v>
      </c>
      <c r="U105" s="1">
        <v>464975</v>
      </c>
      <c r="V105" s="1">
        <v>3057198</v>
      </c>
    </row>
    <row r="106" spans="2:22" x14ac:dyDescent="0.2">
      <c r="B106" s="15">
        <v>41030</v>
      </c>
      <c r="C106" s="1">
        <v>2297</v>
      </c>
      <c r="D106" s="1">
        <v>1559</v>
      </c>
      <c r="E106" s="1">
        <v>160</v>
      </c>
      <c r="F106" s="1">
        <v>3917</v>
      </c>
      <c r="G106" s="1">
        <v>1403</v>
      </c>
      <c r="H106" s="1">
        <v>181</v>
      </c>
      <c r="I106" s="1">
        <v>218</v>
      </c>
      <c r="J106" s="1">
        <v>4584</v>
      </c>
      <c r="K106" s="1">
        <v>28160</v>
      </c>
      <c r="L106" s="1">
        <v>4658</v>
      </c>
      <c r="M106" s="1">
        <v>531</v>
      </c>
      <c r="N106" s="1">
        <v>2421</v>
      </c>
      <c r="O106" s="1">
        <v>30</v>
      </c>
      <c r="P106" s="1">
        <v>4049</v>
      </c>
      <c r="Q106" s="1">
        <f t="shared" si="1"/>
        <v>54168</v>
      </c>
      <c r="R106" s="1">
        <v>613</v>
      </c>
      <c r="S106" s="1">
        <v>1450</v>
      </c>
      <c r="T106" s="1">
        <v>94139</v>
      </c>
      <c r="U106" s="1">
        <v>465376</v>
      </c>
      <c r="V106" s="1">
        <v>3062280</v>
      </c>
    </row>
    <row r="107" spans="2:22" x14ac:dyDescent="0.2">
      <c r="B107" s="15">
        <v>41061</v>
      </c>
      <c r="C107" s="1">
        <v>2315</v>
      </c>
      <c r="D107" s="1">
        <v>1568</v>
      </c>
      <c r="E107" s="1">
        <v>156</v>
      </c>
      <c r="F107" s="1">
        <v>3944</v>
      </c>
      <c r="G107" s="1">
        <v>1404</v>
      </c>
      <c r="H107" s="1">
        <v>182</v>
      </c>
      <c r="I107" s="1">
        <v>223</v>
      </c>
      <c r="J107" s="1">
        <v>4595</v>
      </c>
      <c r="K107" s="1">
        <v>28275</v>
      </c>
      <c r="L107" s="1">
        <v>4712</v>
      </c>
      <c r="M107" s="1">
        <v>530</v>
      </c>
      <c r="N107" s="1">
        <v>2426</v>
      </c>
      <c r="O107" s="1">
        <v>30</v>
      </c>
      <c r="P107" s="1">
        <v>4070</v>
      </c>
      <c r="Q107" s="1">
        <f t="shared" si="1"/>
        <v>54430</v>
      </c>
      <c r="R107" s="1">
        <v>625</v>
      </c>
      <c r="S107" s="1">
        <v>1441</v>
      </c>
      <c r="T107" s="1">
        <v>94841</v>
      </c>
      <c r="U107" s="1">
        <v>466685</v>
      </c>
      <c r="V107" s="1">
        <v>3068652</v>
      </c>
    </row>
    <row r="108" spans="2:22" x14ac:dyDescent="0.2">
      <c r="B108" s="15">
        <v>41091</v>
      </c>
      <c r="C108" s="1">
        <v>2311</v>
      </c>
      <c r="D108" s="1">
        <v>1554</v>
      </c>
      <c r="E108" s="1">
        <v>153</v>
      </c>
      <c r="F108" s="1">
        <v>3939</v>
      </c>
      <c r="G108" s="1">
        <v>1390</v>
      </c>
      <c r="H108" s="1">
        <v>177</v>
      </c>
      <c r="I108" s="1">
        <v>223</v>
      </c>
      <c r="J108" s="1">
        <v>4609</v>
      </c>
      <c r="K108" s="1">
        <v>28120</v>
      </c>
      <c r="L108" s="1">
        <v>4740</v>
      </c>
      <c r="M108" s="1">
        <v>502</v>
      </c>
      <c r="N108" s="1">
        <v>2411</v>
      </c>
      <c r="O108" s="1">
        <v>29</v>
      </c>
      <c r="P108" s="1">
        <v>4075</v>
      </c>
      <c r="Q108" s="1">
        <f t="shared" si="1"/>
        <v>54233</v>
      </c>
      <c r="R108" s="1">
        <v>626</v>
      </c>
      <c r="S108" s="1">
        <v>1409</v>
      </c>
      <c r="T108" s="1">
        <v>94561</v>
      </c>
      <c r="U108" s="1">
        <v>464764</v>
      </c>
      <c r="V108" s="1">
        <v>3057050</v>
      </c>
    </row>
    <row r="109" spans="2:22" x14ac:dyDescent="0.2">
      <c r="B109" s="15">
        <v>41122</v>
      </c>
      <c r="C109" s="1">
        <v>2302</v>
      </c>
      <c r="D109" s="1">
        <v>1557</v>
      </c>
      <c r="E109" s="1">
        <v>156</v>
      </c>
      <c r="F109" s="1">
        <v>3915</v>
      </c>
      <c r="G109" s="1">
        <v>1374</v>
      </c>
      <c r="H109" s="1">
        <v>169</v>
      </c>
      <c r="I109" s="1">
        <v>225</v>
      </c>
      <c r="J109" s="1">
        <v>4586</v>
      </c>
      <c r="K109" s="1">
        <v>28014</v>
      </c>
      <c r="L109" s="1">
        <v>4725</v>
      </c>
      <c r="M109" s="1">
        <v>502</v>
      </c>
      <c r="N109" s="1">
        <v>2400</v>
      </c>
      <c r="O109" s="1">
        <v>29</v>
      </c>
      <c r="P109" s="1">
        <v>4079</v>
      </c>
      <c r="Q109" s="1">
        <f t="shared" si="1"/>
        <v>54033</v>
      </c>
      <c r="R109" s="1">
        <v>623</v>
      </c>
      <c r="S109" s="1">
        <v>1379</v>
      </c>
      <c r="T109" s="1">
        <v>94264</v>
      </c>
      <c r="U109" s="1">
        <v>462703</v>
      </c>
      <c r="V109" s="1">
        <v>3044683</v>
      </c>
    </row>
    <row r="110" spans="2:22" x14ac:dyDescent="0.2">
      <c r="B110" s="15">
        <v>41153</v>
      </c>
      <c r="C110" s="1">
        <v>2306</v>
      </c>
      <c r="D110" s="1">
        <v>1554</v>
      </c>
      <c r="E110" s="1">
        <v>159</v>
      </c>
      <c r="F110" s="1">
        <v>3909</v>
      </c>
      <c r="G110" s="1">
        <v>1376</v>
      </c>
      <c r="H110" s="1">
        <v>173</v>
      </c>
      <c r="I110" s="1">
        <v>223</v>
      </c>
      <c r="J110" s="1">
        <v>4573</v>
      </c>
      <c r="K110" s="1">
        <v>28089</v>
      </c>
      <c r="L110" s="1">
        <v>4738</v>
      </c>
      <c r="M110" s="1">
        <v>534</v>
      </c>
      <c r="N110" s="1">
        <v>2389</v>
      </c>
      <c r="O110" s="1">
        <v>30</v>
      </c>
      <c r="P110" s="1">
        <v>4077</v>
      </c>
      <c r="Q110" s="1">
        <f t="shared" si="1"/>
        <v>54130</v>
      </c>
      <c r="R110" s="1">
        <v>622</v>
      </c>
      <c r="S110" s="1">
        <v>1381</v>
      </c>
      <c r="T110" s="1">
        <v>94377</v>
      </c>
      <c r="U110" s="1">
        <v>462229</v>
      </c>
      <c r="V110" s="1">
        <v>3043562</v>
      </c>
    </row>
    <row r="111" spans="2:22" x14ac:dyDescent="0.2">
      <c r="B111" s="15">
        <v>41183</v>
      </c>
      <c r="C111" s="1">
        <v>2317</v>
      </c>
      <c r="D111" s="1">
        <v>1553</v>
      </c>
      <c r="E111" s="1">
        <v>157</v>
      </c>
      <c r="F111" s="1">
        <v>3873</v>
      </c>
      <c r="G111" s="1">
        <v>1366</v>
      </c>
      <c r="H111" s="1">
        <v>176</v>
      </c>
      <c r="I111" s="1">
        <v>221</v>
      </c>
      <c r="J111" s="1">
        <v>4535</v>
      </c>
      <c r="K111" s="1">
        <v>28074</v>
      </c>
      <c r="L111" s="1">
        <v>4711</v>
      </c>
      <c r="M111" s="1">
        <v>514</v>
      </c>
      <c r="N111" s="1">
        <v>2372</v>
      </c>
      <c r="O111" s="1">
        <v>30</v>
      </c>
      <c r="P111" s="1">
        <v>3997</v>
      </c>
      <c r="Q111" s="1">
        <f t="shared" si="1"/>
        <v>53896</v>
      </c>
      <c r="R111" s="1">
        <v>622</v>
      </c>
      <c r="S111" s="1">
        <v>1392</v>
      </c>
      <c r="T111" s="1">
        <v>93972</v>
      </c>
      <c r="U111" s="1">
        <v>460444</v>
      </c>
      <c r="V111" s="1">
        <v>3032724</v>
      </c>
    </row>
    <row r="112" spans="2:22" x14ac:dyDescent="0.2">
      <c r="B112" s="15">
        <v>41214</v>
      </c>
      <c r="C112" s="1">
        <v>2336</v>
      </c>
      <c r="D112" s="1">
        <v>1565</v>
      </c>
      <c r="E112" s="1">
        <v>163</v>
      </c>
      <c r="F112" s="1">
        <v>3828</v>
      </c>
      <c r="G112" s="1">
        <v>1369</v>
      </c>
      <c r="H112" s="1">
        <v>180</v>
      </c>
      <c r="I112" s="1">
        <v>226</v>
      </c>
      <c r="J112" s="1">
        <v>4526</v>
      </c>
      <c r="K112" s="1">
        <v>28142</v>
      </c>
      <c r="L112" s="1">
        <v>4679</v>
      </c>
      <c r="M112" s="1">
        <v>524</v>
      </c>
      <c r="N112" s="1">
        <v>2402</v>
      </c>
      <c r="O112" s="1">
        <v>29</v>
      </c>
      <c r="P112" s="1">
        <v>3938</v>
      </c>
      <c r="Q112" s="1">
        <f t="shared" si="1"/>
        <v>53907</v>
      </c>
      <c r="R112" s="1">
        <v>621</v>
      </c>
      <c r="S112" s="1">
        <v>1378</v>
      </c>
      <c r="T112" s="1">
        <v>93783</v>
      </c>
      <c r="U112" s="1">
        <v>459531</v>
      </c>
      <c r="V112" s="1">
        <v>3024102</v>
      </c>
    </row>
    <row r="113" spans="2:22" x14ac:dyDescent="0.2">
      <c r="B113" s="15">
        <v>41244</v>
      </c>
      <c r="C113" s="1">
        <v>2342</v>
      </c>
      <c r="D113" s="1">
        <v>1567</v>
      </c>
      <c r="E113" s="1">
        <v>164</v>
      </c>
      <c r="F113" s="1">
        <v>3811</v>
      </c>
      <c r="G113" s="1">
        <v>1363</v>
      </c>
      <c r="H113" s="1">
        <v>184</v>
      </c>
      <c r="I113" s="1">
        <v>225</v>
      </c>
      <c r="J113" s="1">
        <v>4480</v>
      </c>
      <c r="K113" s="1">
        <v>28136</v>
      </c>
      <c r="L113" s="1">
        <v>4619</v>
      </c>
      <c r="M113" s="1">
        <v>521</v>
      </c>
      <c r="N113" s="1">
        <v>2402</v>
      </c>
      <c r="O113" s="1">
        <v>29</v>
      </c>
      <c r="P113" s="1">
        <v>3911</v>
      </c>
      <c r="Q113" s="1">
        <f t="shared" si="1"/>
        <v>53754</v>
      </c>
      <c r="R113" s="1">
        <v>613</v>
      </c>
      <c r="S113" s="1">
        <v>1379</v>
      </c>
      <c r="T113" s="1">
        <v>93579</v>
      </c>
      <c r="U113" s="1">
        <v>459717</v>
      </c>
      <c r="V113" s="1">
        <v>3022980</v>
      </c>
    </row>
    <row r="114" spans="2:22" x14ac:dyDescent="0.2">
      <c r="B114" s="15">
        <v>41275</v>
      </c>
      <c r="C114" s="1">
        <v>2308</v>
      </c>
      <c r="D114" s="1">
        <v>1553</v>
      </c>
      <c r="E114" s="1">
        <v>160</v>
      </c>
      <c r="F114" s="1">
        <v>3759</v>
      </c>
      <c r="G114" s="1">
        <v>1337</v>
      </c>
      <c r="H114" s="1">
        <v>185</v>
      </c>
      <c r="I114" s="1">
        <v>216</v>
      </c>
      <c r="J114" s="1">
        <v>4411</v>
      </c>
      <c r="K114" s="1">
        <v>27858</v>
      </c>
      <c r="L114" s="1">
        <v>4567</v>
      </c>
      <c r="M114" s="1">
        <v>518</v>
      </c>
      <c r="N114" s="1">
        <v>2345</v>
      </c>
      <c r="O114" s="1">
        <v>29</v>
      </c>
      <c r="P114" s="1">
        <v>3855</v>
      </c>
      <c r="Q114" s="1">
        <f t="shared" si="1"/>
        <v>53101</v>
      </c>
      <c r="R114" s="1">
        <v>610</v>
      </c>
      <c r="S114" s="1">
        <v>1361</v>
      </c>
      <c r="T114" s="1">
        <v>92513</v>
      </c>
      <c r="U114" s="1">
        <v>425678</v>
      </c>
      <c r="V114" s="1">
        <v>2994370</v>
      </c>
    </row>
    <row r="115" spans="2:22" x14ac:dyDescent="0.2">
      <c r="B115" s="15">
        <v>41306</v>
      </c>
      <c r="C115" s="1">
        <v>2321</v>
      </c>
      <c r="D115" s="1">
        <v>1558</v>
      </c>
      <c r="E115" s="1">
        <v>164</v>
      </c>
      <c r="F115" s="1">
        <v>3804</v>
      </c>
      <c r="G115" s="1">
        <v>1345</v>
      </c>
      <c r="H115" s="1">
        <v>180</v>
      </c>
      <c r="I115" s="1">
        <v>212</v>
      </c>
      <c r="J115" s="1">
        <v>4429</v>
      </c>
      <c r="K115" s="1">
        <v>27857</v>
      </c>
      <c r="L115" s="1">
        <v>4634</v>
      </c>
      <c r="M115" s="1">
        <v>515</v>
      </c>
      <c r="N115" s="1">
        <v>2342</v>
      </c>
      <c r="O115" s="1">
        <v>29</v>
      </c>
      <c r="P115" s="1">
        <v>3856</v>
      </c>
      <c r="Q115" s="1">
        <f t="shared" si="1"/>
        <v>53246</v>
      </c>
      <c r="R115" s="1">
        <v>613</v>
      </c>
      <c r="S115" s="1">
        <v>1364</v>
      </c>
      <c r="T115" s="1">
        <v>92822</v>
      </c>
      <c r="U115" s="1">
        <v>456027</v>
      </c>
      <c r="V115" s="1">
        <v>2995754</v>
      </c>
    </row>
    <row r="116" spans="2:22" x14ac:dyDescent="0.2">
      <c r="B116" s="15">
        <v>41334</v>
      </c>
      <c r="C116" s="1">
        <v>2310</v>
      </c>
      <c r="D116" s="1">
        <v>1567</v>
      </c>
      <c r="E116" s="1">
        <v>165</v>
      </c>
      <c r="F116" s="1">
        <v>3853</v>
      </c>
      <c r="G116" s="1">
        <v>1352</v>
      </c>
      <c r="H116" s="1">
        <v>183</v>
      </c>
      <c r="I116" s="1">
        <v>210</v>
      </c>
      <c r="J116" s="1">
        <v>4527</v>
      </c>
      <c r="K116" s="1">
        <v>28030</v>
      </c>
      <c r="L116" s="1">
        <v>4685</v>
      </c>
      <c r="M116" s="1">
        <v>513</v>
      </c>
      <c r="N116" s="1">
        <v>2357</v>
      </c>
      <c r="O116" s="1">
        <v>30</v>
      </c>
      <c r="P116" s="1">
        <v>3935</v>
      </c>
      <c r="Q116" s="1">
        <f t="shared" si="1"/>
        <v>53717</v>
      </c>
      <c r="R116" s="1">
        <v>621</v>
      </c>
      <c r="S116" s="1">
        <v>1368</v>
      </c>
      <c r="T116" s="1">
        <v>93688</v>
      </c>
      <c r="U116" s="1">
        <v>459129</v>
      </c>
      <c r="V116" s="1">
        <v>3008862</v>
      </c>
    </row>
    <row r="117" spans="2:22" x14ac:dyDescent="0.2">
      <c r="B117" s="15">
        <v>41365</v>
      </c>
      <c r="C117" s="1">
        <v>2327</v>
      </c>
      <c r="D117" s="1">
        <v>1569</v>
      </c>
      <c r="E117" s="1">
        <v>165</v>
      </c>
      <c r="F117" s="1">
        <v>3943</v>
      </c>
      <c r="G117" s="1">
        <v>1393</v>
      </c>
      <c r="H117" s="1">
        <v>186</v>
      </c>
      <c r="I117" s="1">
        <v>211</v>
      </c>
      <c r="J117" s="1">
        <v>4557</v>
      </c>
      <c r="K117" s="1">
        <v>28198</v>
      </c>
      <c r="L117" s="1">
        <v>4741</v>
      </c>
      <c r="M117" s="1">
        <v>520</v>
      </c>
      <c r="N117" s="1">
        <v>2380</v>
      </c>
      <c r="O117" s="1">
        <v>31</v>
      </c>
      <c r="P117" s="1">
        <v>4001</v>
      </c>
      <c r="Q117" s="1">
        <f t="shared" si="1"/>
        <v>54222</v>
      </c>
      <c r="R117" s="1">
        <v>625</v>
      </c>
      <c r="S117" s="1">
        <v>1395</v>
      </c>
      <c r="T117" s="1">
        <v>94623</v>
      </c>
      <c r="U117" s="1">
        <v>462189</v>
      </c>
      <c r="V117" s="1">
        <v>3017850</v>
      </c>
    </row>
    <row r="118" spans="2:22" x14ac:dyDescent="0.2">
      <c r="B118" s="15">
        <v>41395</v>
      </c>
      <c r="C118" s="1">
        <v>2361</v>
      </c>
      <c r="D118" s="1">
        <v>1587</v>
      </c>
      <c r="E118" s="1">
        <v>168</v>
      </c>
      <c r="F118" s="1">
        <v>4007</v>
      </c>
      <c r="G118" s="1">
        <v>1401</v>
      </c>
      <c r="H118" s="1">
        <v>191</v>
      </c>
      <c r="I118" s="1">
        <v>210</v>
      </c>
      <c r="J118" s="1">
        <v>4575</v>
      </c>
      <c r="K118" s="1">
        <v>28349</v>
      </c>
      <c r="L118" s="1">
        <v>4809</v>
      </c>
      <c r="M118" s="1">
        <v>518</v>
      </c>
      <c r="N118" s="1">
        <v>2394</v>
      </c>
      <c r="O118" s="1">
        <v>31</v>
      </c>
      <c r="P118" s="1">
        <v>4076</v>
      </c>
      <c r="Q118" s="1">
        <f t="shared" si="1"/>
        <v>54677</v>
      </c>
      <c r="R118" s="1">
        <v>627</v>
      </c>
      <c r="S118" s="1">
        <v>1397</v>
      </c>
      <c r="T118" s="1">
        <v>95441</v>
      </c>
      <c r="U118" s="1">
        <v>465180</v>
      </c>
      <c r="V118" s="1">
        <v>3030479</v>
      </c>
    </row>
    <row r="119" spans="2:22" x14ac:dyDescent="0.2">
      <c r="B119" s="15">
        <v>41426</v>
      </c>
      <c r="C119" s="1">
        <v>2396</v>
      </c>
      <c r="D119" s="1">
        <v>1594</v>
      </c>
      <c r="E119" s="1">
        <v>171</v>
      </c>
      <c r="F119" s="1">
        <v>4058</v>
      </c>
      <c r="G119" s="1">
        <v>1405</v>
      </c>
      <c r="H119" s="1">
        <v>198</v>
      </c>
      <c r="I119" s="1">
        <v>217</v>
      </c>
      <c r="J119" s="1">
        <v>4653</v>
      </c>
      <c r="K119" s="1">
        <v>28650</v>
      </c>
      <c r="L119" s="1">
        <v>4912</v>
      </c>
      <c r="M119" s="1">
        <v>523</v>
      </c>
      <c r="N119" s="1">
        <v>2434</v>
      </c>
      <c r="O119" s="1">
        <v>31</v>
      </c>
      <c r="P119" s="1">
        <v>4128</v>
      </c>
      <c r="Q119" s="1">
        <f t="shared" si="1"/>
        <v>55370</v>
      </c>
      <c r="R119" s="1">
        <v>634</v>
      </c>
      <c r="S119" s="1">
        <v>1397</v>
      </c>
      <c r="T119" s="1">
        <v>96604</v>
      </c>
      <c r="U119" s="1">
        <v>468649</v>
      </c>
      <c r="V119" s="1">
        <v>3045965</v>
      </c>
    </row>
    <row r="120" spans="2:22" x14ac:dyDescent="0.2">
      <c r="B120" s="15">
        <v>41456</v>
      </c>
      <c r="C120" s="1">
        <v>2386</v>
      </c>
      <c r="D120" s="1">
        <v>1586</v>
      </c>
      <c r="E120" s="1">
        <v>166</v>
      </c>
      <c r="F120" s="1">
        <v>4090</v>
      </c>
      <c r="G120" s="1">
        <v>1388</v>
      </c>
      <c r="H120" s="1">
        <v>199</v>
      </c>
      <c r="I120" s="1">
        <v>219</v>
      </c>
      <c r="J120" s="1">
        <v>4657</v>
      </c>
      <c r="K120" s="1">
        <v>28577</v>
      </c>
      <c r="L120" s="1">
        <v>4941</v>
      </c>
      <c r="M120" s="1">
        <v>532</v>
      </c>
      <c r="N120" s="1">
        <v>2426</v>
      </c>
      <c r="O120" s="1">
        <v>32</v>
      </c>
      <c r="P120" s="1">
        <v>4179</v>
      </c>
      <c r="Q120" s="1">
        <f t="shared" si="1"/>
        <v>55378</v>
      </c>
      <c r="R120" s="1">
        <v>635</v>
      </c>
      <c r="S120" s="1">
        <v>1413</v>
      </c>
      <c r="T120" s="1">
        <v>96832</v>
      </c>
      <c r="U120" s="1">
        <v>468643</v>
      </c>
      <c r="V120" s="1">
        <v>3041219</v>
      </c>
    </row>
    <row r="121" spans="2:22" x14ac:dyDescent="0.2">
      <c r="B121" s="15">
        <v>41487</v>
      </c>
      <c r="C121" s="1">
        <v>2371</v>
      </c>
      <c r="D121" s="1">
        <v>1580</v>
      </c>
      <c r="E121" s="1">
        <v>164</v>
      </c>
      <c r="F121" s="1">
        <v>4117</v>
      </c>
      <c r="G121" s="1">
        <v>1380</v>
      </c>
      <c r="H121" s="1">
        <v>198</v>
      </c>
      <c r="I121" s="1">
        <v>220</v>
      </c>
      <c r="J121" s="1">
        <v>4661</v>
      </c>
      <c r="K121" s="1">
        <v>28540</v>
      </c>
      <c r="L121" s="1">
        <v>4952</v>
      </c>
      <c r="M121" s="1">
        <v>529</v>
      </c>
      <c r="N121" s="1">
        <v>2413</v>
      </c>
      <c r="O121" s="1">
        <v>33</v>
      </c>
      <c r="P121" s="1">
        <v>4178</v>
      </c>
      <c r="Q121" s="1">
        <f t="shared" si="1"/>
        <v>55336</v>
      </c>
      <c r="R121" s="1">
        <v>626</v>
      </c>
      <c r="S121" s="1">
        <v>1388</v>
      </c>
      <c r="T121" s="1">
        <v>96637</v>
      </c>
      <c r="U121" s="1">
        <v>466871</v>
      </c>
      <c r="V121" s="1">
        <v>3031232</v>
      </c>
    </row>
    <row r="122" spans="2:22" x14ac:dyDescent="0.2">
      <c r="B122" s="15">
        <v>41518</v>
      </c>
      <c r="C122" s="1">
        <v>2374</v>
      </c>
      <c r="D122" s="1">
        <v>1588</v>
      </c>
      <c r="E122" s="1">
        <v>155</v>
      </c>
      <c r="F122" s="1">
        <v>4112</v>
      </c>
      <c r="G122" s="1">
        <v>1387</v>
      </c>
      <c r="H122" s="1">
        <v>199</v>
      </c>
      <c r="I122" s="1">
        <v>216</v>
      </c>
      <c r="J122" s="1">
        <v>4649</v>
      </c>
      <c r="K122" s="1">
        <v>28632</v>
      </c>
      <c r="L122" s="1">
        <v>4949</v>
      </c>
      <c r="M122" s="1">
        <v>524</v>
      </c>
      <c r="N122" s="1">
        <v>2416</v>
      </c>
      <c r="O122" s="1">
        <v>32</v>
      </c>
      <c r="P122" s="1">
        <v>4175</v>
      </c>
      <c r="Q122" s="1">
        <f t="shared" si="1"/>
        <v>55408</v>
      </c>
      <c r="R122" s="1">
        <v>631</v>
      </c>
      <c r="S122" s="1">
        <v>1397</v>
      </c>
      <c r="T122" s="1">
        <v>96652</v>
      </c>
      <c r="U122" s="1">
        <v>466927</v>
      </c>
      <c r="V122" s="1">
        <v>3034705</v>
      </c>
    </row>
    <row r="123" spans="2:22" x14ac:dyDescent="0.2">
      <c r="B123" s="15">
        <v>41548</v>
      </c>
      <c r="C123" s="1">
        <v>2389</v>
      </c>
      <c r="D123" s="1">
        <v>1605</v>
      </c>
      <c r="E123" s="1">
        <v>158</v>
      </c>
      <c r="F123" s="1">
        <v>4082</v>
      </c>
      <c r="G123" s="1">
        <v>1389</v>
      </c>
      <c r="H123" s="1">
        <v>203</v>
      </c>
      <c r="I123" s="1">
        <v>218</v>
      </c>
      <c r="J123" s="1">
        <v>4626</v>
      </c>
      <c r="K123" s="1">
        <v>28737</v>
      </c>
      <c r="L123" s="1">
        <v>4914</v>
      </c>
      <c r="M123" s="1">
        <v>520</v>
      </c>
      <c r="N123" s="1">
        <v>2443</v>
      </c>
      <c r="O123" s="1">
        <v>30</v>
      </c>
      <c r="P123" s="1">
        <v>4143</v>
      </c>
      <c r="Q123" s="1">
        <f t="shared" si="1"/>
        <v>55457</v>
      </c>
      <c r="R123" s="1">
        <v>630</v>
      </c>
      <c r="S123" s="1">
        <v>1411</v>
      </c>
      <c r="T123" s="1">
        <v>96608</v>
      </c>
      <c r="U123" s="1">
        <v>467394</v>
      </c>
      <c r="V123" s="1">
        <v>3038700</v>
      </c>
    </row>
    <row r="124" spans="2:22" x14ac:dyDescent="0.2">
      <c r="B124" s="15">
        <v>41579</v>
      </c>
      <c r="C124" s="1">
        <v>2429</v>
      </c>
      <c r="D124" s="1">
        <v>1604</v>
      </c>
      <c r="E124" s="1">
        <v>154</v>
      </c>
      <c r="F124" s="1">
        <v>4065</v>
      </c>
      <c r="G124" s="1">
        <v>1409</v>
      </c>
      <c r="H124" s="1">
        <v>209</v>
      </c>
      <c r="I124" s="1">
        <v>219</v>
      </c>
      <c r="J124" s="1">
        <v>4661</v>
      </c>
      <c r="K124" s="1">
        <v>28938</v>
      </c>
      <c r="L124" s="1">
        <v>4937</v>
      </c>
      <c r="M124" s="1">
        <v>522</v>
      </c>
      <c r="N124" s="1">
        <v>2467</v>
      </c>
      <c r="O124" s="1">
        <v>31</v>
      </c>
      <c r="P124" s="1">
        <v>4108</v>
      </c>
      <c r="Q124" s="1">
        <f t="shared" si="1"/>
        <v>55753</v>
      </c>
      <c r="R124" s="1">
        <v>639</v>
      </c>
      <c r="S124" s="1">
        <v>1412</v>
      </c>
      <c r="T124" s="1">
        <v>96953</v>
      </c>
      <c r="U124" s="1">
        <v>469654</v>
      </c>
      <c r="V124" s="1">
        <v>3045844</v>
      </c>
    </row>
    <row r="125" spans="2:22" x14ac:dyDescent="0.2">
      <c r="B125" s="15">
        <v>41609</v>
      </c>
      <c r="C125" s="1">
        <v>2445</v>
      </c>
      <c r="D125" s="1">
        <v>1613</v>
      </c>
      <c r="E125" s="1">
        <v>157</v>
      </c>
      <c r="F125" s="1">
        <v>4082</v>
      </c>
      <c r="G125" s="1">
        <v>1404</v>
      </c>
      <c r="H125" s="1">
        <v>210</v>
      </c>
      <c r="I125" s="1">
        <v>220</v>
      </c>
      <c r="J125" s="1">
        <v>4682</v>
      </c>
      <c r="K125" s="1">
        <v>29172</v>
      </c>
      <c r="L125" s="1">
        <v>4954</v>
      </c>
      <c r="M125" s="1">
        <v>518</v>
      </c>
      <c r="N125" s="1">
        <v>2491</v>
      </c>
      <c r="O125" s="1">
        <v>31</v>
      </c>
      <c r="P125" s="1">
        <v>4114</v>
      </c>
      <c r="Q125" s="1">
        <f t="shared" si="1"/>
        <v>56093</v>
      </c>
      <c r="R125" s="1">
        <v>636</v>
      </c>
      <c r="S125" s="1">
        <v>1412</v>
      </c>
      <c r="T125" s="1">
        <v>97370</v>
      </c>
      <c r="U125" s="1">
        <v>470883</v>
      </c>
      <c r="V125" s="1">
        <v>3051795</v>
      </c>
    </row>
    <row r="126" spans="2:22" x14ac:dyDescent="0.2">
      <c r="B126" s="15">
        <v>41640</v>
      </c>
      <c r="C126" s="1">
        <v>2440</v>
      </c>
      <c r="D126" s="1">
        <v>1603</v>
      </c>
      <c r="E126" s="1">
        <v>152</v>
      </c>
      <c r="F126" s="1">
        <v>4046</v>
      </c>
      <c r="G126" s="1">
        <v>1405</v>
      </c>
      <c r="H126" s="1">
        <v>212</v>
      </c>
      <c r="I126" s="1">
        <v>219</v>
      </c>
      <c r="J126" s="1">
        <v>4655</v>
      </c>
      <c r="K126" s="1">
        <v>28983</v>
      </c>
      <c r="L126" s="1">
        <v>4908</v>
      </c>
      <c r="M126" s="1">
        <v>514</v>
      </c>
      <c r="N126" s="1">
        <v>2482</v>
      </c>
      <c r="O126" s="1">
        <v>30</v>
      </c>
      <c r="P126" s="1">
        <v>4075</v>
      </c>
      <c r="Q126" s="1">
        <f t="shared" si="1"/>
        <v>55724</v>
      </c>
      <c r="R126" s="1">
        <v>631</v>
      </c>
      <c r="S126" s="1">
        <v>1395</v>
      </c>
      <c r="T126" s="1">
        <v>96664</v>
      </c>
      <c r="U126" s="1">
        <v>468228</v>
      </c>
      <c r="V126" s="1">
        <v>3034290</v>
      </c>
    </row>
    <row r="127" spans="2:22" x14ac:dyDescent="0.2">
      <c r="B127" s="15">
        <v>41671</v>
      </c>
      <c r="C127" s="1">
        <v>2453</v>
      </c>
      <c r="D127" s="1">
        <v>1620</v>
      </c>
      <c r="E127" s="1">
        <v>152</v>
      </c>
      <c r="F127" s="1">
        <v>4087</v>
      </c>
      <c r="G127" s="1">
        <v>1396</v>
      </c>
      <c r="H127" s="1">
        <v>216</v>
      </c>
      <c r="I127" s="1">
        <v>212</v>
      </c>
      <c r="J127" s="1">
        <v>4717</v>
      </c>
      <c r="K127" s="1">
        <v>29246</v>
      </c>
      <c r="L127" s="1">
        <v>5006</v>
      </c>
      <c r="M127" s="1">
        <v>518</v>
      </c>
      <c r="N127" s="1">
        <v>2482</v>
      </c>
      <c r="O127" s="1">
        <v>30</v>
      </c>
      <c r="P127" s="1">
        <v>4107</v>
      </c>
      <c r="Q127" s="1">
        <f t="shared" si="1"/>
        <v>56242</v>
      </c>
      <c r="R127" s="1">
        <v>629</v>
      </c>
      <c r="S127" s="1">
        <v>1412</v>
      </c>
      <c r="T127" s="1">
        <v>97453</v>
      </c>
      <c r="U127" s="1">
        <v>470725</v>
      </c>
      <c r="V127" s="1">
        <v>3044446</v>
      </c>
    </row>
    <row r="128" spans="2:22" x14ac:dyDescent="0.2">
      <c r="B128" s="15">
        <v>41699</v>
      </c>
      <c r="C128" s="1">
        <v>2476</v>
      </c>
      <c r="D128" s="1">
        <v>1616</v>
      </c>
      <c r="E128" s="1">
        <v>151</v>
      </c>
      <c r="F128" s="1">
        <v>4184</v>
      </c>
      <c r="G128" s="1">
        <v>1419</v>
      </c>
      <c r="H128" s="1">
        <v>216</v>
      </c>
      <c r="I128" s="1">
        <v>220</v>
      </c>
      <c r="J128" s="1">
        <v>4758</v>
      </c>
      <c r="K128" s="1">
        <v>29533</v>
      </c>
      <c r="L128" s="1">
        <v>5107</v>
      </c>
      <c r="M128" s="1">
        <v>515</v>
      </c>
      <c r="N128" s="1">
        <v>2525</v>
      </c>
      <c r="O128" s="1">
        <v>30</v>
      </c>
      <c r="P128" s="1">
        <v>4156</v>
      </c>
      <c r="Q128" s="1">
        <f t="shared" si="1"/>
        <v>56906</v>
      </c>
      <c r="R128" s="1">
        <v>625</v>
      </c>
      <c r="S128" s="1">
        <v>1430</v>
      </c>
      <c r="T128" s="1">
        <v>98571</v>
      </c>
      <c r="U128" s="1">
        <v>474441</v>
      </c>
      <c r="V128" s="1">
        <v>3062474</v>
      </c>
    </row>
    <row r="129" spans="2:22" x14ac:dyDescent="0.2">
      <c r="B129" s="15">
        <v>41730</v>
      </c>
      <c r="C129" s="1">
        <v>2491</v>
      </c>
      <c r="D129" s="1">
        <v>1642</v>
      </c>
      <c r="E129" s="1">
        <v>152</v>
      </c>
      <c r="F129" s="1">
        <v>4305</v>
      </c>
      <c r="G129" s="1">
        <v>1463</v>
      </c>
      <c r="H129" s="1">
        <v>217</v>
      </c>
      <c r="I129" s="1">
        <v>224</v>
      </c>
      <c r="J129" s="1">
        <v>4835</v>
      </c>
      <c r="K129" s="1">
        <v>29767</v>
      </c>
      <c r="L129" s="1">
        <v>5251</v>
      </c>
      <c r="M129" s="1">
        <v>517</v>
      </c>
      <c r="N129" s="1">
        <v>2556</v>
      </c>
      <c r="O129" s="1">
        <v>29</v>
      </c>
      <c r="P129" s="1">
        <v>4268</v>
      </c>
      <c r="Q129" s="1">
        <f t="shared" si="1"/>
        <v>57717</v>
      </c>
      <c r="R129" s="1">
        <v>632</v>
      </c>
      <c r="S129" s="1">
        <v>1459</v>
      </c>
      <c r="T129" s="1">
        <v>100163</v>
      </c>
      <c r="U129" s="1">
        <v>479723</v>
      </c>
      <c r="V129" s="1">
        <v>3086375</v>
      </c>
    </row>
    <row r="130" spans="2:22" x14ac:dyDescent="0.2">
      <c r="B130" s="15">
        <v>41760</v>
      </c>
      <c r="C130" s="1">
        <v>2512</v>
      </c>
      <c r="D130" s="1">
        <v>1660</v>
      </c>
      <c r="E130" s="1">
        <v>153</v>
      </c>
      <c r="F130" s="1">
        <v>4351</v>
      </c>
      <c r="G130" s="1">
        <v>1472</v>
      </c>
      <c r="H130" s="1">
        <v>223</v>
      </c>
      <c r="I130" s="1">
        <v>222</v>
      </c>
      <c r="J130" s="1">
        <v>4856</v>
      </c>
      <c r="K130" s="1">
        <v>29995</v>
      </c>
      <c r="L130" s="1">
        <v>5290</v>
      </c>
      <c r="M130" s="1">
        <v>527</v>
      </c>
      <c r="N130" s="1">
        <v>2596</v>
      </c>
      <c r="O130" s="1">
        <v>29</v>
      </c>
      <c r="P130" s="1">
        <v>4373</v>
      </c>
      <c r="Q130" s="1">
        <f t="shared" si="1"/>
        <v>58259</v>
      </c>
      <c r="R130" s="1">
        <v>641</v>
      </c>
      <c r="S130" s="1">
        <v>1476</v>
      </c>
      <c r="T130" s="1">
        <v>101239</v>
      </c>
      <c r="U130" s="1">
        <v>483410</v>
      </c>
      <c r="V130" s="1">
        <v>3105296</v>
      </c>
    </row>
    <row r="131" spans="2:22" x14ac:dyDescent="0.2">
      <c r="B131" s="15">
        <v>41791</v>
      </c>
      <c r="C131" s="1">
        <v>2529</v>
      </c>
      <c r="D131" s="1">
        <v>1682</v>
      </c>
      <c r="E131" s="1">
        <v>155</v>
      </c>
      <c r="F131" s="1">
        <v>4403</v>
      </c>
      <c r="G131" s="1">
        <v>1486</v>
      </c>
      <c r="H131" s="1">
        <v>229</v>
      </c>
      <c r="I131" s="1">
        <v>224</v>
      </c>
      <c r="J131" s="1">
        <v>4864</v>
      </c>
      <c r="K131" s="1">
        <v>30131</v>
      </c>
      <c r="L131" s="1">
        <v>5385</v>
      </c>
      <c r="M131" s="1">
        <v>524</v>
      </c>
      <c r="N131" s="1">
        <v>2640</v>
      </c>
      <c r="O131" s="1">
        <v>29</v>
      </c>
      <c r="P131" s="1">
        <v>4412</v>
      </c>
      <c r="Q131" s="1">
        <f t="shared" si="1"/>
        <v>58693</v>
      </c>
      <c r="R131" s="1">
        <v>639</v>
      </c>
      <c r="S131" s="1">
        <v>1480</v>
      </c>
      <c r="T131" s="1">
        <v>101963</v>
      </c>
      <c r="U131" s="1">
        <v>485510</v>
      </c>
      <c r="V131" s="1">
        <v>3117247</v>
      </c>
    </row>
    <row r="132" spans="2:22" x14ac:dyDescent="0.2">
      <c r="B132" s="15">
        <v>41821</v>
      </c>
      <c r="C132" s="1">
        <v>2524</v>
      </c>
      <c r="D132" s="1">
        <v>1683</v>
      </c>
      <c r="E132" s="1">
        <v>157</v>
      </c>
      <c r="F132" s="1">
        <v>4418</v>
      </c>
      <c r="G132" s="1">
        <v>1490</v>
      </c>
      <c r="H132" s="1">
        <v>231</v>
      </c>
      <c r="I132" s="1">
        <v>228</v>
      </c>
      <c r="J132" s="1">
        <v>4897</v>
      </c>
      <c r="K132" s="1">
        <v>30094</v>
      </c>
      <c r="L132" s="1">
        <v>5399</v>
      </c>
      <c r="M132" s="1">
        <v>517</v>
      </c>
      <c r="N132" s="1">
        <v>2659</v>
      </c>
      <c r="O132" s="1">
        <v>28</v>
      </c>
      <c r="P132" s="1">
        <v>4446</v>
      </c>
      <c r="Q132" s="1">
        <f t="shared" si="1"/>
        <v>58771</v>
      </c>
      <c r="R132" s="1">
        <v>640</v>
      </c>
      <c r="S132" s="1">
        <v>1477</v>
      </c>
      <c r="T132" s="1">
        <v>102182</v>
      </c>
      <c r="U132" s="1">
        <v>485304</v>
      </c>
      <c r="V132" s="1">
        <v>3116142</v>
      </c>
    </row>
    <row r="133" spans="2:22" x14ac:dyDescent="0.2">
      <c r="B133" s="15">
        <v>41852</v>
      </c>
      <c r="C133" s="1">
        <v>2515</v>
      </c>
      <c r="D133" s="1">
        <v>1673</v>
      </c>
      <c r="E133" s="1">
        <v>151</v>
      </c>
      <c r="F133" s="1">
        <v>4405</v>
      </c>
      <c r="G133" s="1">
        <v>1484</v>
      </c>
      <c r="H133" s="1">
        <v>235</v>
      </c>
      <c r="I133" s="1">
        <v>226</v>
      </c>
      <c r="J133" s="1">
        <v>4936</v>
      </c>
      <c r="K133" s="1">
        <v>30064</v>
      </c>
      <c r="L133" s="1">
        <v>5417</v>
      </c>
      <c r="M133" s="1">
        <v>516</v>
      </c>
      <c r="N133" s="1">
        <v>2659</v>
      </c>
      <c r="O133" s="1">
        <v>29</v>
      </c>
      <c r="P133" s="1">
        <v>4437</v>
      </c>
      <c r="Q133" s="1">
        <f t="shared" si="1"/>
        <v>58747</v>
      </c>
      <c r="R133" s="1">
        <v>635</v>
      </c>
      <c r="S133" s="1">
        <v>1461</v>
      </c>
      <c r="T133" s="1">
        <v>102133</v>
      </c>
      <c r="U133" s="1">
        <v>484177</v>
      </c>
      <c r="V133" s="1">
        <v>3108684</v>
      </c>
    </row>
    <row r="134" spans="2:22" x14ac:dyDescent="0.2">
      <c r="B134" s="15">
        <v>41883</v>
      </c>
      <c r="C134" s="1">
        <v>2529</v>
      </c>
      <c r="D134" s="1">
        <v>1688</v>
      </c>
      <c r="E134" s="1">
        <v>151</v>
      </c>
      <c r="F134" s="1">
        <v>4425</v>
      </c>
      <c r="G134" s="1">
        <v>1495</v>
      </c>
      <c r="H134" s="1">
        <v>240</v>
      </c>
      <c r="I134" s="1">
        <v>225</v>
      </c>
      <c r="J134" s="1">
        <v>4943</v>
      </c>
      <c r="K134" s="1">
        <v>30145</v>
      </c>
      <c r="L134" s="1">
        <v>5421</v>
      </c>
      <c r="M134" s="1">
        <v>524</v>
      </c>
      <c r="N134" s="1">
        <v>2666</v>
      </c>
      <c r="O134" s="1">
        <v>30</v>
      </c>
      <c r="P134" s="1">
        <v>4451</v>
      </c>
      <c r="Q134" s="1">
        <f t="shared" si="1"/>
        <v>58933</v>
      </c>
      <c r="R134" s="1">
        <v>633</v>
      </c>
      <c r="S134" s="1">
        <v>1474</v>
      </c>
      <c r="T134" s="1">
        <v>102254</v>
      </c>
      <c r="U134" s="1">
        <v>484912</v>
      </c>
      <c r="V134" s="1">
        <v>3114894</v>
      </c>
    </row>
    <row r="135" spans="2:22" x14ac:dyDescent="0.2">
      <c r="B135" s="15">
        <v>41913</v>
      </c>
      <c r="C135" s="1">
        <v>2555</v>
      </c>
      <c r="D135" s="1">
        <v>1709</v>
      </c>
      <c r="E135" s="1">
        <v>157</v>
      </c>
      <c r="F135" s="1">
        <v>4406</v>
      </c>
      <c r="G135" s="1">
        <v>1510</v>
      </c>
      <c r="H135" s="1">
        <v>237</v>
      </c>
      <c r="I135" s="1">
        <v>226</v>
      </c>
      <c r="J135" s="1">
        <v>4939</v>
      </c>
      <c r="K135" s="1">
        <v>30278</v>
      </c>
      <c r="L135" s="1">
        <v>5401</v>
      </c>
      <c r="M135" s="1">
        <v>533</v>
      </c>
      <c r="N135" s="1">
        <v>2682</v>
      </c>
      <c r="O135" s="1">
        <v>30</v>
      </c>
      <c r="P135" s="1">
        <v>4409</v>
      </c>
      <c r="Q135" s="1">
        <f t="shared" si="1"/>
        <v>59072</v>
      </c>
      <c r="R135" s="1">
        <v>633</v>
      </c>
      <c r="S135" s="1">
        <v>1478</v>
      </c>
      <c r="T135" s="1">
        <v>102315</v>
      </c>
      <c r="U135" s="1">
        <v>485551</v>
      </c>
      <c r="V135" s="1">
        <v>3119576</v>
      </c>
    </row>
    <row r="136" spans="2:22" x14ac:dyDescent="0.2">
      <c r="B136" s="15">
        <v>41944</v>
      </c>
      <c r="C136" s="1">
        <v>2584</v>
      </c>
      <c r="D136" s="1">
        <v>1713</v>
      </c>
      <c r="E136" s="1">
        <v>156</v>
      </c>
      <c r="F136" s="1">
        <v>4358</v>
      </c>
      <c r="G136" s="1">
        <v>1508</v>
      </c>
      <c r="H136" s="1">
        <v>238</v>
      </c>
      <c r="I136" s="1">
        <v>228</v>
      </c>
      <c r="J136" s="1">
        <v>4950</v>
      </c>
      <c r="K136" s="1">
        <v>30379</v>
      </c>
      <c r="L136" s="1">
        <v>5401</v>
      </c>
      <c r="M136" s="1">
        <v>529</v>
      </c>
      <c r="N136" s="1">
        <v>2704</v>
      </c>
      <c r="O136" s="1">
        <v>32</v>
      </c>
      <c r="P136" s="1">
        <v>4363</v>
      </c>
      <c r="Q136" s="1">
        <f t="shared" si="1"/>
        <v>59143</v>
      </c>
      <c r="R136" s="1">
        <v>634</v>
      </c>
      <c r="S136" s="1">
        <v>1475</v>
      </c>
      <c r="T136" s="1">
        <v>102387</v>
      </c>
      <c r="U136" s="1">
        <v>486666</v>
      </c>
      <c r="V136" s="1">
        <v>3123457</v>
      </c>
    </row>
    <row r="137" spans="2:22" x14ac:dyDescent="0.2">
      <c r="B137" s="15">
        <v>41974</v>
      </c>
      <c r="C137" s="1">
        <v>2598</v>
      </c>
      <c r="D137" s="1">
        <v>1708</v>
      </c>
      <c r="E137" s="1">
        <v>156</v>
      </c>
      <c r="F137" s="1">
        <v>4335</v>
      </c>
      <c r="G137" s="1">
        <v>1520</v>
      </c>
      <c r="H137" s="1">
        <v>237</v>
      </c>
      <c r="I137" s="1">
        <v>231</v>
      </c>
      <c r="J137" s="1">
        <v>4922</v>
      </c>
      <c r="K137" s="1">
        <v>30424</v>
      </c>
      <c r="L137" s="1">
        <v>5406</v>
      </c>
      <c r="M137" s="1">
        <v>534</v>
      </c>
      <c r="N137" s="1">
        <v>2718</v>
      </c>
      <c r="O137" s="1">
        <v>35</v>
      </c>
      <c r="P137" s="1">
        <v>4359</v>
      </c>
      <c r="Q137" s="1">
        <f t="shared" ref="Q137:Q182" si="2">SUM(C137:P137)</f>
        <v>59183</v>
      </c>
      <c r="R137" s="1">
        <v>629</v>
      </c>
      <c r="S137" s="1">
        <v>1473</v>
      </c>
      <c r="T137" s="1">
        <v>102458</v>
      </c>
      <c r="U137" s="1">
        <v>487436</v>
      </c>
      <c r="V137" s="1">
        <v>3126593</v>
      </c>
    </row>
    <row r="138" spans="2:22" x14ac:dyDescent="0.2">
      <c r="B138" s="15">
        <v>42005</v>
      </c>
      <c r="C138" s="1">
        <v>2579</v>
      </c>
      <c r="D138" s="1">
        <v>1685</v>
      </c>
      <c r="E138" s="1">
        <v>156</v>
      </c>
      <c r="F138" s="1">
        <v>4282</v>
      </c>
      <c r="G138" s="1">
        <v>1521</v>
      </c>
      <c r="H138" s="1">
        <v>233</v>
      </c>
      <c r="I138" s="1">
        <v>232</v>
      </c>
      <c r="J138" s="1">
        <v>4882</v>
      </c>
      <c r="K138" s="1">
        <v>30156</v>
      </c>
      <c r="L138" s="1">
        <v>5373</v>
      </c>
      <c r="M138" s="1">
        <v>531</v>
      </c>
      <c r="N138" s="1">
        <v>2705</v>
      </c>
      <c r="O138" s="1">
        <v>36</v>
      </c>
      <c r="P138" s="1">
        <v>4321</v>
      </c>
      <c r="Q138" s="1">
        <f t="shared" si="2"/>
        <v>58692</v>
      </c>
      <c r="R138" s="1">
        <v>625</v>
      </c>
      <c r="S138" s="1">
        <v>1464</v>
      </c>
      <c r="T138" s="1">
        <v>101771</v>
      </c>
      <c r="U138" s="1">
        <v>484258</v>
      </c>
      <c r="V138" s="1">
        <v>3110596</v>
      </c>
    </row>
    <row r="139" spans="2:22" x14ac:dyDescent="0.2">
      <c r="B139" s="15">
        <v>42036</v>
      </c>
      <c r="C139" s="1">
        <v>2578</v>
      </c>
      <c r="D139" s="1">
        <v>1689</v>
      </c>
      <c r="E139" s="1">
        <v>155</v>
      </c>
      <c r="F139" s="1">
        <v>4278</v>
      </c>
      <c r="G139" s="1">
        <v>1519</v>
      </c>
      <c r="H139" s="1">
        <v>235</v>
      </c>
      <c r="I139" s="1">
        <v>231</v>
      </c>
      <c r="J139" s="1">
        <v>4853</v>
      </c>
      <c r="K139" s="1">
        <v>30206</v>
      </c>
      <c r="L139" s="1">
        <v>5356</v>
      </c>
      <c r="M139" s="1">
        <v>534</v>
      </c>
      <c r="N139" s="1">
        <v>2696</v>
      </c>
      <c r="O139" s="1">
        <v>31</v>
      </c>
      <c r="P139" s="1">
        <v>4334</v>
      </c>
      <c r="Q139" s="1">
        <f t="shared" si="2"/>
        <v>58695</v>
      </c>
      <c r="R139" s="1">
        <v>631</v>
      </c>
      <c r="S139" s="1">
        <v>1458</v>
      </c>
      <c r="T139" s="1">
        <v>102368</v>
      </c>
      <c r="U139" s="1">
        <v>486032</v>
      </c>
      <c r="V139" s="1">
        <v>3118904</v>
      </c>
    </row>
    <row r="140" spans="2:22" x14ac:dyDescent="0.2">
      <c r="B140" s="15">
        <v>42064</v>
      </c>
      <c r="C140" s="1">
        <v>2628</v>
      </c>
      <c r="D140" s="1">
        <v>1722</v>
      </c>
      <c r="E140" s="1">
        <v>159</v>
      </c>
      <c r="F140" s="1">
        <v>4412</v>
      </c>
      <c r="G140" s="1">
        <v>1534</v>
      </c>
      <c r="H140" s="1">
        <v>241</v>
      </c>
      <c r="I140" s="1">
        <v>232</v>
      </c>
      <c r="J140" s="1">
        <v>4917</v>
      </c>
      <c r="K140" s="1">
        <v>30447</v>
      </c>
      <c r="L140" s="1">
        <v>5460</v>
      </c>
      <c r="M140" s="1">
        <v>536</v>
      </c>
      <c r="N140" s="1">
        <v>2761</v>
      </c>
      <c r="O140" s="1">
        <v>33</v>
      </c>
      <c r="P140" s="1">
        <v>4426</v>
      </c>
      <c r="Q140" s="1">
        <f t="shared" si="2"/>
        <v>59508</v>
      </c>
      <c r="R140" s="1">
        <v>640</v>
      </c>
      <c r="S140" s="1">
        <v>1475</v>
      </c>
      <c r="T140" s="1">
        <v>103387</v>
      </c>
      <c r="U140" s="1">
        <v>490042</v>
      </c>
      <c r="V140" s="1">
        <v>3135429</v>
      </c>
    </row>
    <row r="141" spans="2:22" x14ac:dyDescent="0.2">
      <c r="B141" s="15">
        <v>42095</v>
      </c>
      <c r="C141" s="1">
        <v>2666</v>
      </c>
      <c r="D141" s="1">
        <v>1741</v>
      </c>
      <c r="E141" s="1">
        <v>163</v>
      </c>
      <c r="F141" s="1">
        <v>4478</v>
      </c>
      <c r="G141" s="1">
        <v>1550</v>
      </c>
      <c r="H141" s="1">
        <v>245</v>
      </c>
      <c r="I141" s="1">
        <v>227</v>
      </c>
      <c r="J141" s="1">
        <v>4986</v>
      </c>
      <c r="K141" s="1">
        <v>30733</v>
      </c>
      <c r="L141" s="1">
        <v>5524</v>
      </c>
      <c r="M141" s="1">
        <v>532</v>
      </c>
      <c r="N141" s="1">
        <v>2805</v>
      </c>
      <c r="O141" s="1">
        <v>38</v>
      </c>
      <c r="P141" s="1">
        <v>4518</v>
      </c>
      <c r="Q141" s="1">
        <f t="shared" si="2"/>
        <v>60206</v>
      </c>
      <c r="R141" s="1">
        <v>663</v>
      </c>
      <c r="S141" s="1">
        <v>1512</v>
      </c>
      <c r="T141" s="1">
        <v>104722</v>
      </c>
      <c r="U141" s="1">
        <v>496158</v>
      </c>
      <c r="V141" s="1">
        <v>3155832</v>
      </c>
    </row>
    <row r="142" spans="2:22" x14ac:dyDescent="0.2">
      <c r="B142" s="15">
        <v>42125</v>
      </c>
      <c r="C142" s="1">
        <v>2670</v>
      </c>
      <c r="D142" s="1">
        <v>1760</v>
      </c>
      <c r="E142" s="1">
        <v>165</v>
      </c>
      <c r="F142" s="1">
        <v>4550</v>
      </c>
      <c r="G142" s="1">
        <v>1567</v>
      </c>
      <c r="H142" s="1">
        <v>244</v>
      </c>
      <c r="I142" s="1">
        <v>231</v>
      </c>
      <c r="J142" s="1">
        <v>5036</v>
      </c>
      <c r="K142" s="1">
        <v>30830</v>
      </c>
      <c r="L142" s="1">
        <v>5574</v>
      </c>
      <c r="M142" s="1">
        <v>535</v>
      </c>
      <c r="N142" s="1">
        <v>2817</v>
      </c>
      <c r="O142" s="1">
        <v>41</v>
      </c>
      <c r="P142" s="1">
        <v>4566</v>
      </c>
      <c r="Q142" s="1">
        <f t="shared" si="2"/>
        <v>60586</v>
      </c>
      <c r="R142" s="1">
        <v>669</v>
      </c>
      <c r="S142" s="1">
        <v>1525</v>
      </c>
      <c r="T142" s="1">
        <v>105524</v>
      </c>
      <c r="U142" s="1">
        <v>498877</v>
      </c>
      <c r="V142" s="1">
        <v>3174774</v>
      </c>
    </row>
    <row r="143" spans="2:22" x14ac:dyDescent="0.2">
      <c r="B143" s="15">
        <v>42156</v>
      </c>
      <c r="C143" s="1">
        <v>2664</v>
      </c>
      <c r="D143" s="1">
        <v>1751</v>
      </c>
      <c r="E143" s="1">
        <v>173</v>
      </c>
      <c r="F143" s="1">
        <v>4593</v>
      </c>
      <c r="G143" s="1">
        <v>1576</v>
      </c>
      <c r="H143" s="1">
        <v>242</v>
      </c>
      <c r="I143" s="1">
        <v>235</v>
      </c>
      <c r="J143" s="1">
        <v>5045</v>
      </c>
      <c r="K143" s="1">
        <v>30954</v>
      </c>
      <c r="L143" s="1">
        <v>5649</v>
      </c>
      <c r="M143" s="1">
        <v>540</v>
      </c>
      <c r="N143" s="1">
        <v>2858</v>
      </c>
      <c r="O143" s="1">
        <v>41</v>
      </c>
      <c r="P143" s="1">
        <v>4587</v>
      </c>
      <c r="Q143" s="1">
        <f t="shared" si="2"/>
        <v>60908</v>
      </c>
      <c r="R143" s="1">
        <v>674</v>
      </c>
      <c r="S143" s="1">
        <v>1524</v>
      </c>
      <c r="T143" s="1">
        <v>106188</v>
      </c>
      <c r="U143" s="1">
        <v>500105</v>
      </c>
      <c r="V143" s="1">
        <v>3181616</v>
      </c>
    </row>
    <row r="144" spans="2:22" x14ac:dyDescent="0.2">
      <c r="B144" s="15">
        <v>42186</v>
      </c>
      <c r="C144" s="1">
        <v>2659</v>
      </c>
      <c r="D144" s="1">
        <v>1753</v>
      </c>
      <c r="E144" s="1">
        <v>167</v>
      </c>
      <c r="F144" s="1">
        <v>4607</v>
      </c>
      <c r="G144" s="1">
        <v>1588</v>
      </c>
      <c r="H144" s="1">
        <v>244</v>
      </c>
      <c r="I144" s="1">
        <v>235</v>
      </c>
      <c r="J144" s="1">
        <v>5054</v>
      </c>
      <c r="K144" s="1">
        <v>30902</v>
      </c>
      <c r="L144" s="1">
        <v>5687</v>
      </c>
      <c r="M144" s="1">
        <v>538</v>
      </c>
      <c r="N144" s="1">
        <v>2846</v>
      </c>
      <c r="O144" s="1">
        <v>39</v>
      </c>
      <c r="P144" s="1">
        <v>4582</v>
      </c>
      <c r="Q144" s="1">
        <f t="shared" si="2"/>
        <v>60901</v>
      </c>
      <c r="R144" s="1">
        <v>668</v>
      </c>
      <c r="S144" s="1">
        <v>1525</v>
      </c>
      <c r="T144" s="1">
        <v>106189</v>
      </c>
      <c r="U144" s="1">
        <v>498620</v>
      </c>
      <c r="V144" s="1">
        <v>3172237</v>
      </c>
    </row>
    <row r="145" spans="2:22" x14ac:dyDescent="0.2">
      <c r="B145" s="15">
        <v>42217</v>
      </c>
      <c r="C145" s="1">
        <v>2665</v>
      </c>
      <c r="D145" s="1">
        <v>1739</v>
      </c>
      <c r="E145" s="1">
        <v>166</v>
      </c>
      <c r="F145" s="1">
        <v>4581</v>
      </c>
      <c r="G145" s="1">
        <v>1579</v>
      </c>
      <c r="H145" s="1">
        <v>241</v>
      </c>
      <c r="I145" s="1">
        <v>231</v>
      </c>
      <c r="J145" s="1">
        <v>5066</v>
      </c>
      <c r="K145" s="1">
        <v>30754</v>
      </c>
      <c r="L145" s="1">
        <v>5686</v>
      </c>
      <c r="M145" s="1">
        <v>525</v>
      </c>
      <c r="N145" s="1">
        <v>2822</v>
      </c>
      <c r="O145" s="1">
        <v>39</v>
      </c>
      <c r="P145" s="1">
        <v>4578</v>
      </c>
      <c r="Q145" s="1">
        <f t="shared" si="2"/>
        <v>60672</v>
      </c>
      <c r="R145" s="1">
        <v>668</v>
      </c>
      <c r="S145" s="1">
        <v>1530</v>
      </c>
      <c r="T145" s="1">
        <v>105859</v>
      </c>
      <c r="U145" s="1">
        <v>496642</v>
      </c>
      <c r="V145" s="1">
        <v>3161273</v>
      </c>
    </row>
    <row r="146" spans="2:22" x14ac:dyDescent="0.2">
      <c r="B146" s="15">
        <v>42248</v>
      </c>
      <c r="C146" s="1">
        <v>2680</v>
      </c>
      <c r="D146" s="1">
        <v>1749</v>
      </c>
      <c r="E146" s="1">
        <v>167</v>
      </c>
      <c r="F146" s="1">
        <v>4603</v>
      </c>
      <c r="G146" s="1">
        <v>1577</v>
      </c>
      <c r="H146" s="1">
        <v>243</v>
      </c>
      <c r="I146" s="1">
        <v>229</v>
      </c>
      <c r="J146" s="1">
        <v>5066</v>
      </c>
      <c r="K146" s="1">
        <v>30844</v>
      </c>
      <c r="L146" s="1">
        <v>5672</v>
      </c>
      <c r="M146" s="1">
        <v>529</v>
      </c>
      <c r="N146" s="1">
        <v>2810</v>
      </c>
      <c r="O146" s="1">
        <v>37</v>
      </c>
      <c r="P146" s="1">
        <v>4578</v>
      </c>
      <c r="Q146" s="1">
        <f t="shared" si="2"/>
        <v>60784</v>
      </c>
      <c r="R146" s="1">
        <v>664</v>
      </c>
      <c r="S146" s="1">
        <v>1535</v>
      </c>
      <c r="T146" s="1">
        <v>105958</v>
      </c>
      <c r="U146" s="1">
        <v>496742</v>
      </c>
      <c r="V146" s="1">
        <v>3163612</v>
      </c>
    </row>
    <row r="147" spans="2:22" x14ac:dyDescent="0.2">
      <c r="B147" s="15">
        <v>42278</v>
      </c>
      <c r="C147" s="1">
        <v>2688</v>
      </c>
      <c r="D147" s="1">
        <v>1749</v>
      </c>
      <c r="E147" s="1">
        <v>167</v>
      </c>
      <c r="F147" s="1">
        <v>4603</v>
      </c>
      <c r="G147" s="1">
        <v>1593</v>
      </c>
      <c r="H147" s="1">
        <v>248</v>
      </c>
      <c r="I147" s="1">
        <v>228</v>
      </c>
      <c r="J147" s="1">
        <v>5070</v>
      </c>
      <c r="K147" s="1">
        <v>30952</v>
      </c>
      <c r="L147" s="1">
        <v>5665</v>
      </c>
      <c r="M147" s="1">
        <v>533</v>
      </c>
      <c r="N147" s="1">
        <v>2805</v>
      </c>
      <c r="O147" s="1">
        <v>36</v>
      </c>
      <c r="P147" s="1">
        <v>4566</v>
      </c>
      <c r="Q147" s="1">
        <f t="shared" si="2"/>
        <v>60903</v>
      </c>
      <c r="R147" s="1">
        <v>660</v>
      </c>
      <c r="S147" s="1">
        <v>1532</v>
      </c>
      <c r="T147" s="1">
        <v>105996</v>
      </c>
      <c r="U147" s="1">
        <v>497269</v>
      </c>
      <c r="V147" s="1">
        <v>3168679</v>
      </c>
    </row>
    <row r="148" spans="2:22" x14ac:dyDescent="0.2">
      <c r="B148" s="15">
        <v>42309</v>
      </c>
      <c r="C148" s="1">
        <v>2690</v>
      </c>
      <c r="D148" s="1">
        <v>1758</v>
      </c>
      <c r="E148" s="1">
        <v>165</v>
      </c>
      <c r="F148" s="1">
        <v>4575</v>
      </c>
      <c r="G148" s="1">
        <v>1584</v>
      </c>
      <c r="H148" s="1">
        <v>254</v>
      </c>
      <c r="I148" s="1">
        <v>234</v>
      </c>
      <c r="J148" s="1">
        <v>5060</v>
      </c>
      <c r="K148" s="1">
        <v>31053</v>
      </c>
      <c r="L148" s="1">
        <v>5637</v>
      </c>
      <c r="M148" s="1">
        <v>543</v>
      </c>
      <c r="N148" s="1">
        <v>2813</v>
      </c>
      <c r="O148" s="1">
        <v>36</v>
      </c>
      <c r="P148" s="1">
        <v>4489</v>
      </c>
      <c r="Q148" s="1">
        <f t="shared" si="2"/>
        <v>60891</v>
      </c>
      <c r="R148" s="1">
        <v>658</v>
      </c>
      <c r="S148" s="1">
        <v>1547</v>
      </c>
      <c r="T148" s="1">
        <v>105963</v>
      </c>
      <c r="U148" s="1">
        <v>497543</v>
      </c>
      <c r="V148" s="1">
        <v>3166912</v>
      </c>
    </row>
    <row r="149" spans="2:22" x14ac:dyDescent="0.2">
      <c r="B149" s="15">
        <v>42339</v>
      </c>
      <c r="C149" s="1">
        <v>2706</v>
      </c>
      <c r="D149" s="1">
        <v>1765</v>
      </c>
      <c r="E149" s="1">
        <v>166</v>
      </c>
      <c r="F149" s="1">
        <v>4562</v>
      </c>
      <c r="G149" s="1">
        <v>1588</v>
      </c>
      <c r="H149" s="1">
        <v>257</v>
      </c>
      <c r="I149" s="1">
        <v>236</v>
      </c>
      <c r="J149" s="1">
        <v>5074</v>
      </c>
      <c r="K149" s="1">
        <v>31129</v>
      </c>
      <c r="L149" s="1">
        <v>5620</v>
      </c>
      <c r="M149" s="1">
        <v>542</v>
      </c>
      <c r="N149" s="1">
        <v>2828</v>
      </c>
      <c r="O149" s="1">
        <v>37</v>
      </c>
      <c r="P149" s="1">
        <v>4479</v>
      </c>
      <c r="Q149" s="1">
        <f t="shared" si="2"/>
        <v>60989</v>
      </c>
      <c r="R149" s="1">
        <v>661</v>
      </c>
      <c r="S149" s="1">
        <v>1542</v>
      </c>
      <c r="T149" s="1">
        <v>106056</v>
      </c>
      <c r="U149" s="1">
        <v>497862</v>
      </c>
      <c r="V149" s="1">
        <v>3165812</v>
      </c>
    </row>
    <row r="150" spans="2:22" x14ac:dyDescent="0.2">
      <c r="B150" s="15">
        <v>42370</v>
      </c>
      <c r="C150" s="1">
        <v>2682</v>
      </c>
      <c r="D150" s="1">
        <v>1755</v>
      </c>
      <c r="E150" s="1">
        <v>165</v>
      </c>
      <c r="F150" s="1">
        <v>4539</v>
      </c>
      <c r="G150" s="1">
        <v>1584</v>
      </c>
      <c r="H150" s="1">
        <v>257</v>
      </c>
      <c r="I150" s="1">
        <v>232</v>
      </c>
      <c r="J150" s="1">
        <v>5043</v>
      </c>
      <c r="K150" s="1">
        <v>30886</v>
      </c>
      <c r="L150" s="1">
        <v>5576</v>
      </c>
      <c r="M150" s="1">
        <v>543</v>
      </c>
      <c r="N150" s="1">
        <v>2829</v>
      </c>
      <c r="O150" s="1">
        <v>36</v>
      </c>
      <c r="P150" s="1">
        <v>4445</v>
      </c>
      <c r="Q150" s="1">
        <f t="shared" si="2"/>
        <v>60572</v>
      </c>
      <c r="R150" s="1">
        <v>667</v>
      </c>
      <c r="S150" s="1">
        <v>1523</v>
      </c>
      <c r="T150" s="1">
        <v>105333</v>
      </c>
      <c r="U150" s="1">
        <v>495066</v>
      </c>
      <c r="V150" s="1">
        <v>3149040</v>
      </c>
    </row>
    <row r="151" spans="2:22" x14ac:dyDescent="0.2">
      <c r="B151" s="15">
        <v>42401</v>
      </c>
      <c r="C151" s="1">
        <v>2699</v>
      </c>
      <c r="D151" s="1">
        <v>1771</v>
      </c>
      <c r="E151" s="1">
        <v>166</v>
      </c>
      <c r="F151" s="1">
        <v>4590</v>
      </c>
      <c r="G151" s="1">
        <v>1592</v>
      </c>
      <c r="H151" s="1">
        <v>257</v>
      </c>
      <c r="I151" s="1">
        <v>234</v>
      </c>
      <c r="J151" s="1">
        <v>5095</v>
      </c>
      <c r="K151" s="1">
        <v>31041</v>
      </c>
      <c r="L151" s="1">
        <v>5586</v>
      </c>
      <c r="M151" s="1">
        <v>545</v>
      </c>
      <c r="N151" s="1">
        <v>2827</v>
      </c>
      <c r="O151" s="1">
        <v>36</v>
      </c>
      <c r="P151" s="1">
        <v>4511</v>
      </c>
      <c r="Q151" s="1">
        <f t="shared" si="2"/>
        <v>60950</v>
      </c>
      <c r="R151" s="1">
        <v>671</v>
      </c>
      <c r="S151" s="1">
        <v>1555</v>
      </c>
      <c r="T151" s="1">
        <v>105998</v>
      </c>
      <c r="U151" s="1">
        <v>497327</v>
      </c>
      <c r="V151" s="1">
        <v>3156190</v>
      </c>
    </row>
    <row r="152" spans="2:22" x14ac:dyDescent="0.2">
      <c r="B152" s="15">
        <v>42430</v>
      </c>
      <c r="C152" s="1">
        <v>2722</v>
      </c>
      <c r="D152" s="1">
        <v>1788</v>
      </c>
      <c r="E152" s="1">
        <v>163</v>
      </c>
      <c r="F152" s="1">
        <v>4679</v>
      </c>
      <c r="G152" s="1">
        <v>1592</v>
      </c>
      <c r="H152" s="1">
        <v>256</v>
      </c>
      <c r="I152" s="1">
        <v>233</v>
      </c>
      <c r="J152" s="1">
        <v>5162</v>
      </c>
      <c r="K152" s="1">
        <v>31175</v>
      </c>
      <c r="L152" s="1">
        <v>5680</v>
      </c>
      <c r="M152" s="1">
        <v>551</v>
      </c>
      <c r="N152" s="1">
        <v>2847</v>
      </c>
      <c r="O152" s="1">
        <v>36</v>
      </c>
      <c r="P152" s="1">
        <v>4593</v>
      </c>
      <c r="Q152" s="1">
        <f t="shared" si="2"/>
        <v>61477</v>
      </c>
      <c r="R152" s="1">
        <v>684</v>
      </c>
      <c r="S152" s="1">
        <v>1554</v>
      </c>
      <c r="T152" s="1">
        <v>107078</v>
      </c>
      <c r="U152" s="1">
        <v>500899</v>
      </c>
      <c r="V152" s="1">
        <v>3172200</v>
      </c>
    </row>
    <row r="153" spans="2:22" x14ac:dyDescent="0.2">
      <c r="B153" s="15">
        <v>42461</v>
      </c>
      <c r="C153" s="1">
        <v>2740</v>
      </c>
      <c r="D153" s="1">
        <v>1806</v>
      </c>
      <c r="E153" s="1">
        <v>168</v>
      </c>
      <c r="F153" s="1">
        <v>4732</v>
      </c>
      <c r="G153" s="1">
        <v>1636</v>
      </c>
      <c r="H153" s="1">
        <v>255</v>
      </c>
      <c r="I153" s="1">
        <v>237</v>
      </c>
      <c r="J153" s="1">
        <v>5240</v>
      </c>
      <c r="K153" s="1">
        <v>31345</v>
      </c>
      <c r="L153" s="1">
        <v>5757</v>
      </c>
      <c r="M153" s="1">
        <v>549</v>
      </c>
      <c r="N153" s="1">
        <v>2852</v>
      </c>
      <c r="O153" s="1">
        <v>35</v>
      </c>
      <c r="P153" s="1">
        <v>4660</v>
      </c>
      <c r="Q153" s="1">
        <f t="shared" si="2"/>
        <v>62012</v>
      </c>
      <c r="R153" s="1">
        <v>689</v>
      </c>
      <c r="S153" s="1">
        <v>1572</v>
      </c>
      <c r="T153" s="1">
        <v>108097</v>
      </c>
      <c r="U153" s="1">
        <v>504468</v>
      </c>
      <c r="V153" s="1">
        <v>3188725</v>
      </c>
    </row>
    <row r="154" spans="2:22" x14ac:dyDescent="0.2">
      <c r="B154" s="15">
        <v>42491</v>
      </c>
      <c r="C154" s="1">
        <v>2744</v>
      </c>
      <c r="D154" s="1">
        <v>1821</v>
      </c>
      <c r="E154" s="1">
        <v>168</v>
      </c>
      <c r="F154" s="1">
        <v>4763</v>
      </c>
      <c r="G154" s="1">
        <v>1647</v>
      </c>
      <c r="H154" s="1">
        <v>255</v>
      </c>
      <c r="I154" s="1">
        <v>241</v>
      </c>
      <c r="J154" s="1">
        <v>5278</v>
      </c>
      <c r="K154" s="1">
        <v>31551</v>
      </c>
      <c r="L154" s="1">
        <v>5811</v>
      </c>
      <c r="M154" s="1">
        <v>550</v>
      </c>
      <c r="N154" s="1">
        <v>2849</v>
      </c>
      <c r="O154" s="1">
        <v>35</v>
      </c>
      <c r="P154" s="1">
        <v>4743</v>
      </c>
      <c r="Q154" s="1">
        <f t="shared" si="2"/>
        <v>62456</v>
      </c>
      <c r="R154" s="1">
        <v>688</v>
      </c>
      <c r="S154" s="1">
        <v>1561</v>
      </c>
      <c r="T154" s="1">
        <v>108914</v>
      </c>
      <c r="U154" s="1">
        <v>505954</v>
      </c>
      <c r="V154" s="1">
        <v>3199553</v>
      </c>
    </row>
    <row r="155" spans="2:22" x14ac:dyDescent="0.2">
      <c r="B155" s="15">
        <v>42522</v>
      </c>
      <c r="C155" s="1">
        <v>2759</v>
      </c>
      <c r="D155" s="1">
        <v>1820</v>
      </c>
      <c r="E155" s="1">
        <v>170</v>
      </c>
      <c r="F155" s="1">
        <v>4815</v>
      </c>
      <c r="G155" s="1">
        <v>1647</v>
      </c>
      <c r="H155" s="1">
        <v>256</v>
      </c>
      <c r="I155" s="1">
        <v>244</v>
      </c>
      <c r="J155" s="1">
        <v>5311</v>
      </c>
      <c r="K155" s="1">
        <v>31690</v>
      </c>
      <c r="L155" s="1">
        <v>5870</v>
      </c>
      <c r="M155" s="1">
        <v>552</v>
      </c>
      <c r="N155" s="1">
        <v>2891</v>
      </c>
      <c r="O155" s="1">
        <v>35</v>
      </c>
      <c r="P155" s="1">
        <v>4792</v>
      </c>
      <c r="Q155" s="1">
        <f t="shared" si="2"/>
        <v>62852</v>
      </c>
      <c r="R155" s="1">
        <v>686</v>
      </c>
      <c r="S155" s="1">
        <v>1582</v>
      </c>
      <c r="T155" s="1">
        <v>109692</v>
      </c>
      <c r="U155" s="1">
        <v>507729</v>
      </c>
      <c r="V155" s="1">
        <v>3206336</v>
      </c>
    </row>
    <row r="156" spans="2:22" x14ac:dyDescent="0.2">
      <c r="B156" s="15">
        <v>42552</v>
      </c>
      <c r="C156" s="1">
        <v>2726</v>
      </c>
      <c r="D156" s="1">
        <v>1812</v>
      </c>
      <c r="E156" s="1">
        <v>173</v>
      </c>
      <c r="F156" s="1">
        <v>4823</v>
      </c>
      <c r="G156" s="1">
        <v>1653</v>
      </c>
      <c r="H156" s="1">
        <v>252</v>
      </c>
      <c r="I156" s="1">
        <v>241</v>
      </c>
      <c r="J156" s="1">
        <v>5364</v>
      </c>
      <c r="K156" s="1">
        <v>31562</v>
      </c>
      <c r="L156" s="1">
        <v>5926</v>
      </c>
      <c r="M156" s="1">
        <v>564</v>
      </c>
      <c r="N156" s="1">
        <v>2895</v>
      </c>
      <c r="O156" s="1">
        <v>35</v>
      </c>
      <c r="P156" s="1">
        <v>4788</v>
      </c>
      <c r="Q156" s="1">
        <f t="shared" si="2"/>
        <v>62814</v>
      </c>
      <c r="R156" s="1">
        <v>699</v>
      </c>
      <c r="S156" s="1">
        <v>1579</v>
      </c>
      <c r="T156" s="1">
        <v>109852</v>
      </c>
      <c r="U156" s="1">
        <v>508007</v>
      </c>
      <c r="V156" s="1">
        <v>3204923</v>
      </c>
    </row>
    <row r="157" spans="2:22" x14ac:dyDescent="0.2">
      <c r="B157" s="15">
        <v>42583</v>
      </c>
      <c r="C157" s="1">
        <v>2718</v>
      </c>
      <c r="D157" s="1">
        <v>1813</v>
      </c>
      <c r="E157" s="1">
        <v>172</v>
      </c>
      <c r="F157" s="1">
        <v>4812</v>
      </c>
      <c r="G157" s="1">
        <v>1633</v>
      </c>
      <c r="H157" s="1">
        <v>247</v>
      </c>
      <c r="I157" s="1">
        <v>242</v>
      </c>
      <c r="J157" s="1">
        <v>5344</v>
      </c>
      <c r="K157" s="1">
        <v>31386</v>
      </c>
      <c r="L157" s="1">
        <v>5919</v>
      </c>
      <c r="M157" s="1">
        <v>560</v>
      </c>
      <c r="N157" s="1">
        <v>2881</v>
      </c>
      <c r="O157" s="1">
        <v>34</v>
      </c>
      <c r="P157" s="1">
        <v>4781</v>
      </c>
      <c r="Q157" s="1">
        <f t="shared" si="2"/>
        <v>62542</v>
      </c>
      <c r="R157" s="1">
        <v>699</v>
      </c>
      <c r="S157" s="1">
        <v>1553</v>
      </c>
      <c r="T157" s="1">
        <v>109332</v>
      </c>
      <c r="U157" s="1">
        <v>505228</v>
      </c>
      <c r="V157" s="1">
        <v>3186255</v>
      </c>
    </row>
    <row r="158" spans="2:22" x14ac:dyDescent="0.2">
      <c r="B158" s="15">
        <v>42614</v>
      </c>
      <c r="C158" s="1">
        <v>2729</v>
      </c>
      <c r="D158" s="1">
        <v>1819</v>
      </c>
      <c r="E158" s="1">
        <v>175</v>
      </c>
      <c r="F158" s="1">
        <v>4831</v>
      </c>
      <c r="G158" s="1">
        <v>1646</v>
      </c>
      <c r="H158" s="1">
        <v>248</v>
      </c>
      <c r="I158" s="1">
        <v>243</v>
      </c>
      <c r="J158" s="1">
        <v>5373</v>
      </c>
      <c r="K158" s="1">
        <v>31543</v>
      </c>
      <c r="L158" s="1">
        <v>5927</v>
      </c>
      <c r="M158" s="1">
        <v>557</v>
      </c>
      <c r="N158" s="1">
        <v>2901</v>
      </c>
      <c r="O158" s="1">
        <v>34</v>
      </c>
      <c r="P158" s="1">
        <v>4792</v>
      </c>
      <c r="Q158" s="1">
        <f t="shared" si="2"/>
        <v>62818</v>
      </c>
      <c r="R158" s="1">
        <v>705</v>
      </c>
      <c r="S158" s="1">
        <v>1554</v>
      </c>
      <c r="T158" s="1">
        <v>109651</v>
      </c>
      <c r="U158" s="1">
        <v>505495</v>
      </c>
      <c r="V158" s="1">
        <v>3187990</v>
      </c>
    </row>
    <row r="159" spans="2:22" x14ac:dyDescent="0.2">
      <c r="B159" s="17">
        <v>42644</v>
      </c>
      <c r="C159" s="1">
        <v>2746</v>
      </c>
      <c r="D159" s="1">
        <v>1819</v>
      </c>
      <c r="E159" s="1">
        <v>180</v>
      </c>
      <c r="F159" s="1">
        <v>4836</v>
      </c>
      <c r="G159" s="1">
        <v>1647</v>
      </c>
      <c r="H159" s="1">
        <v>250</v>
      </c>
      <c r="I159" s="1">
        <v>245</v>
      </c>
      <c r="J159" s="1">
        <v>5336</v>
      </c>
      <c r="K159" s="1">
        <v>31605</v>
      </c>
      <c r="L159" s="1">
        <v>5941</v>
      </c>
      <c r="M159" s="1">
        <v>556</v>
      </c>
      <c r="N159" s="1">
        <v>2904</v>
      </c>
      <c r="O159" s="1">
        <v>34</v>
      </c>
      <c r="P159" s="1">
        <v>4766</v>
      </c>
      <c r="Q159" s="1">
        <f t="shared" si="2"/>
        <v>62865</v>
      </c>
      <c r="R159" s="1">
        <v>704</v>
      </c>
      <c r="S159" s="1">
        <v>1555</v>
      </c>
      <c r="T159" s="1">
        <v>109545</v>
      </c>
      <c r="U159" s="1">
        <v>506438</v>
      </c>
      <c r="V159" s="1">
        <v>3194811</v>
      </c>
    </row>
    <row r="160" spans="2:22" x14ac:dyDescent="0.2">
      <c r="B160" s="15">
        <v>42675</v>
      </c>
      <c r="C160" s="1">
        <v>2761</v>
      </c>
      <c r="D160" s="1">
        <v>1821</v>
      </c>
      <c r="E160" s="1">
        <v>178</v>
      </c>
      <c r="F160" s="1">
        <v>4800</v>
      </c>
      <c r="G160" s="1">
        <v>1645</v>
      </c>
      <c r="H160" s="1">
        <v>250</v>
      </c>
      <c r="I160" s="1">
        <v>242</v>
      </c>
      <c r="J160" s="1">
        <v>5304</v>
      </c>
      <c r="K160" s="1">
        <v>31610</v>
      </c>
      <c r="L160" s="1">
        <v>5902</v>
      </c>
      <c r="M160" s="1">
        <v>557</v>
      </c>
      <c r="N160" s="1">
        <v>2922</v>
      </c>
      <c r="O160" s="1">
        <v>34</v>
      </c>
      <c r="P160" s="1">
        <v>4695</v>
      </c>
      <c r="Q160" s="1">
        <f t="shared" si="2"/>
        <v>62721</v>
      </c>
      <c r="R160" s="1">
        <v>701</v>
      </c>
      <c r="S160" s="1">
        <v>1548</v>
      </c>
      <c r="T160" s="1">
        <v>109312</v>
      </c>
      <c r="U160" s="1">
        <v>506471</v>
      </c>
      <c r="V160" s="1">
        <v>3192281</v>
      </c>
    </row>
    <row r="161" spans="2:22" x14ac:dyDescent="0.2">
      <c r="B161" s="17">
        <v>42705</v>
      </c>
      <c r="C161" s="1">
        <v>2770</v>
      </c>
      <c r="D161" s="1">
        <v>1808</v>
      </c>
      <c r="E161" s="1">
        <v>177</v>
      </c>
      <c r="F161" s="1">
        <v>4778</v>
      </c>
      <c r="G161" s="1">
        <v>1649</v>
      </c>
      <c r="H161" s="1">
        <v>248</v>
      </c>
      <c r="I161" s="1">
        <v>243</v>
      </c>
      <c r="J161" s="1">
        <v>5274</v>
      </c>
      <c r="K161" s="1">
        <v>31630</v>
      </c>
      <c r="L161" s="1">
        <v>5880</v>
      </c>
      <c r="M161" s="1">
        <v>566</v>
      </c>
      <c r="N161" s="1">
        <v>2933</v>
      </c>
      <c r="O161" s="1">
        <v>34</v>
      </c>
      <c r="P161" s="1">
        <v>4677</v>
      </c>
      <c r="Q161" s="1">
        <f t="shared" si="2"/>
        <v>62667</v>
      </c>
      <c r="R161" s="1">
        <v>700</v>
      </c>
      <c r="S161" s="1">
        <v>1563</v>
      </c>
      <c r="T161" s="1">
        <v>109264</v>
      </c>
      <c r="U161" s="1">
        <v>506443</v>
      </c>
      <c r="V161" s="1">
        <v>3191291</v>
      </c>
    </row>
    <row r="162" spans="2:22" x14ac:dyDescent="0.2">
      <c r="B162" s="15">
        <v>42736</v>
      </c>
      <c r="C162" s="1">
        <v>2752</v>
      </c>
      <c r="D162" s="1">
        <v>1805</v>
      </c>
      <c r="E162" s="1">
        <v>179</v>
      </c>
      <c r="F162" s="1">
        <v>4774</v>
      </c>
      <c r="G162" s="1">
        <v>1646</v>
      </c>
      <c r="H162" s="1">
        <v>249</v>
      </c>
      <c r="I162" s="1">
        <v>238</v>
      </c>
      <c r="J162" s="1">
        <v>5264</v>
      </c>
      <c r="K162" s="1">
        <v>31516</v>
      </c>
      <c r="L162" s="1">
        <v>5866</v>
      </c>
      <c r="M162" s="1">
        <v>549</v>
      </c>
      <c r="N162" s="1">
        <v>2932</v>
      </c>
      <c r="O162" s="1">
        <v>33</v>
      </c>
      <c r="P162" s="1">
        <v>4638</v>
      </c>
      <c r="Q162" s="1">
        <f t="shared" si="2"/>
        <v>62441</v>
      </c>
      <c r="R162" s="1">
        <v>699</v>
      </c>
      <c r="S162" s="1">
        <v>1576</v>
      </c>
      <c r="T162" s="1">
        <v>108870</v>
      </c>
      <c r="U162" s="1">
        <v>505263</v>
      </c>
      <c r="V162" s="1">
        <v>3175060</v>
      </c>
    </row>
    <row r="163" spans="2:22" x14ac:dyDescent="0.2">
      <c r="B163" s="17">
        <v>42767</v>
      </c>
      <c r="C163" s="1">
        <v>2770</v>
      </c>
      <c r="D163" s="1">
        <v>1802</v>
      </c>
      <c r="E163" s="1">
        <v>180</v>
      </c>
      <c r="F163" s="1">
        <v>4849</v>
      </c>
      <c r="G163" s="1">
        <v>1661</v>
      </c>
      <c r="H163" s="1">
        <v>249</v>
      </c>
      <c r="I163" s="1">
        <v>238</v>
      </c>
      <c r="J163" s="1">
        <v>5272</v>
      </c>
      <c r="K163" s="1">
        <v>31655</v>
      </c>
      <c r="L163" s="1">
        <v>5939</v>
      </c>
      <c r="M163" s="1">
        <v>561</v>
      </c>
      <c r="N163" s="1">
        <v>2950</v>
      </c>
      <c r="O163" s="1">
        <v>34</v>
      </c>
      <c r="P163" s="1">
        <v>4704</v>
      </c>
      <c r="Q163" s="1">
        <f t="shared" si="2"/>
        <v>62864</v>
      </c>
      <c r="R163" s="1">
        <v>711</v>
      </c>
      <c r="S163" s="1">
        <v>1592</v>
      </c>
      <c r="T163" s="1">
        <v>109602</v>
      </c>
      <c r="U163" s="1">
        <v>507239</v>
      </c>
      <c r="V163" s="1">
        <v>3184070</v>
      </c>
    </row>
    <row r="164" spans="2:22" x14ac:dyDescent="0.2">
      <c r="B164" s="15">
        <v>42795</v>
      </c>
      <c r="C164" s="1">
        <v>2766</v>
      </c>
      <c r="D164" s="1">
        <v>1811</v>
      </c>
      <c r="E164" s="1">
        <v>180</v>
      </c>
      <c r="F164" s="1">
        <v>4926</v>
      </c>
      <c r="G164" s="1">
        <v>1664</v>
      </c>
      <c r="H164" s="1">
        <v>251</v>
      </c>
      <c r="I164" s="1">
        <v>237</v>
      </c>
      <c r="J164" s="1">
        <v>5324</v>
      </c>
      <c r="K164" s="1">
        <v>31813</v>
      </c>
      <c r="L164" s="1">
        <v>6034</v>
      </c>
      <c r="M164" s="1">
        <v>560</v>
      </c>
      <c r="N164" s="1">
        <v>2963</v>
      </c>
      <c r="O164" s="1">
        <v>34</v>
      </c>
      <c r="P164" s="1">
        <v>4782</v>
      </c>
      <c r="Q164" s="1">
        <f t="shared" si="2"/>
        <v>63345</v>
      </c>
      <c r="R164" s="1">
        <v>715</v>
      </c>
      <c r="S164" s="1">
        <v>1597</v>
      </c>
      <c r="T164" s="1">
        <v>110352</v>
      </c>
      <c r="U164" s="1">
        <v>509537</v>
      </c>
      <c r="V164" s="1">
        <v>3195369</v>
      </c>
    </row>
    <row r="165" spans="2:22" x14ac:dyDescent="0.2">
      <c r="B165" s="15">
        <v>42826</v>
      </c>
      <c r="C165" s="1">
        <v>2792</v>
      </c>
      <c r="D165" s="1">
        <v>1837</v>
      </c>
      <c r="E165" s="1">
        <v>185</v>
      </c>
      <c r="F165" s="1">
        <v>5029</v>
      </c>
      <c r="G165" s="1">
        <v>1691</v>
      </c>
      <c r="H165" s="1">
        <v>249</v>
      </c>
      <c r="I165" s="1">
        <v>240</v>
      </c>
      <c r="J165" s="1">
        <v>5401</v>
      </c>
      <c r="K165" s="1">
        <v>32096</v>
      </c>
      <c r="L165" s="1">
        <v>6153</v>
      </c>
      <c r="M165" s="1">
        <v>563</v>
      </c>
      <c r="N165" s="1">
        <v>2976</v>
      </c>
      <c r="O165" s="1">
        <v>33</v>
      </c>
      <c r="P165" s="1">
        <v>4908</v>
      </c>
      <c r="Q165" s="1">
        <f t="shared" si="2"/>
        <v>64153</v>
      </c>
      <c r="R165" s="1">
        <v>717</v>
      </c>
      <c r="S165" s="1">
        <v>1609</v>
      </c>
      <c r="T165" s="1">
        <v>111798</v>
      </c>
      <c r="U165" s="1">
        <v>514968</v>
      </c>
      <c r="V165" s="1">
        <v>3219961</v>
      </c>
    </row>
    <row r="166" spans="2:22" x14ac:dyDescent="0.2">
      <c r="B166" s="17">
        <v>42856</v>
      </c>
      <c r="C166" s="1">
        <v>2803</v>
      </c>
      <c r="D166" s="1">
        <v>1856</v>
      </c>
      <c r="E166" s="1">
        <v>182</v>
      </c>
      <c r="F166" s="1">
        <v>5093</v>
      </c>
      <c r="G166" s="1">
        <v>1712</v>
      </c>
      <c r="H166" s="1">
        <v>249</v>
      </c>
      <c r="I166" s="1">
        <v>244</v>
      </c>
      <c r="J166" s="1">
        <v>5391</v>
      </c>
      <c r="K166" s="1">
        <v>32220</v>
      </c>
      <c r="L166" s="1">
        <v>6217</v>
      </c>
      <c r="M166" s="1">
        <v>566</v>
      </c>
      <c r="N166" s="1">
        <v>3016</v>
      </c>
      <c r="O166" s="1">
        <v>33</v>
      </c>
      <c r="P166" s="1">
        <v>4962</v>
      </c>
      <c r="Q166" s="1">
        <f t="shared" si="2"/>
        <v>64544</v>
      </c>
      <c r="R166" s="1">
        <v>715</v>
      </c>
      <c r="S166" s="1">
        <v>1613</v>
      </c>
      <c r="T166" s="1">
        <v>112509</v>
      </c>
      <c r="U166" s="1">
        <v>516552</v>
      </c>
      <c r="V166" s="1">
        <v>3229161</v>
      </c>
    </row>
    <row r="167" spans="2:22" x14ac:dyDescent="0.2">
      <c r="B167" s="15">
        <v>42887</v>
      </c>
      <c r="C167" s="1">
        <v>2809</v>
      </c>
      <c r="D167" s="1">
        <v>1860</v>
      </c>
      <c r="E167" s="1">
        <v>186</v>
      </c>
      <c r="F167" s="1">
        <v>5082</v>
      </c>
      <c r="G167" s="1">
        <v>1721</v>
      </c>
      <c r="H167" s="1">
        <v>249</v>
      </c>
      <c r="I167" s="1">
        <v>245</v>
      </c>
      <c r="J167" s="1">
        <v>5418</v>
      </c>
      <c r="K167" s="1">
        <v>32249</v>
      </c>
      <c r="L167" s="1">
        <v>6295</v>
      </c>
      <c r="M167" s="1">
        <v>569</v>
      </c>
      <c r="N167" s="1">
        <v>3022</v>
      </c>
      <c r="O167" s="1">
        <v>33</v>
      </c>
      <c r="P167" s="1">
        <v>4959</v>
      </c>
      <c r="Q167" s="1">
        <f t="shared" si="2"/>
        <v>64697</v>
      </c>
      <c r="R167" s="1">
        <v>723</v>
      </c>
      <c r="S167" s="1">
        <v>1607</v>
      </c>
      <c r="T167" s="1">
        <v>112874</v>
      </c>
      <c r="U167" s="1">
        <v>516903</v>
      </c>
      <c r="V167" s="1">
        <v>3231064</v>
      </c>
    </row>
    <row r="168" spans="2:22" x14ac:dyDescent="0.2">
      <c r="B168" s="15">
        <v>42917</v>
      </c>
      <c r="C168" s="1">
        <v>2808</v>
      </c>
      <c r="D168" s="1">
        <v>1849</v>
      </c>
      <c r="E168" s="1">
        <v>184</v>
      </c>
      <c r="F168" s="1">
        <v>5059</v>
      </c>
      <c r="G168" s="1">
        <v>1716</v>
      </c>
      <c r="H168" s="1">
        <v>247</v>
      </c>
      <c r="I168" s="1">
        <v>243</v>
      </c>
      <c r="J168" s="1">
        <v>5424</v>
      </c>
      <c r="K168" s="1">
        <v>32123</v>
      </c>
      <c r="L168" s="1">
        <v>6303</v>
      </c>
      <c r="M168" s="1">
        <v>568</v>
      </c>
      <c r="N168" s="1">
        <v>2998</v>
      </c>
      <c r="O168" s="1">
        <v>34</v>
      </c>
      <c r="P168" s="1">
        <v>4955</v>
      </c>
      <c r="Q168" s="1">
        <f t="shared" si="2"/>
        <v>64511</v>
      </c>
      <c r="R168" s="1">
        <v>721</v>
      </c>
      <c r="S168" s="1">
        <v>1609</v>
      </c>
      <c r="T168" s="1">
        <v>112633</v>
      </c>
      <c r="U168" s="1">
        <v>515520</v>
      </c>
      <c r="V168" s="1">
        <v>3223142</v>
      </c>
    </row>
    <row r="169" spans="2:22" x14ac:dyDescent="0.2">
      <c r="B169" s="15">
        <v>42948</v>
      </c>
      <c r="C169" s="1">
        <v>2795</v>
      </c>
      <c r="D169" s="1">
        <v>1804</v>
      </c>
      <c r="E169" s="1">
        <v>185</v>
      </c>
      <c r="F169" s="1">
        <v>5036</v>
      </c>
      <c r="G169" s="1">
        <v>1685</v>
      </c>
      <c r="H169" s="1">
        <v>243</v>
      </c>
      <c r="I169" s="1">
        <v>243</v>
      </c>
      <c r="J169" s="1">
        <v>5428</v>
      </c>
      <c r="K169" s="1">
        <v>31970</v>
      </c>
      <c r="L169" s="1">
        <v>6334</v>
      </c>
      <c r="M169" s="1">
        <v>554</v>
      </c>
      <c r="N169" s="1">
        <v>2988</v>
      </c>
      <c r="O169" s="1">
        <v>34</v>
      </c>
      <c r="P169" s="1">
        <v>4929</v>
      </c>
      <c r="Q169" s="1">
        <f t="shared" si="2"/>
        <v>64228</v>
      </c>
      <c r="R169" s="1">
        <v>707</v>
      </c>
      <c r="S169" s="1">
        <v>1599</v>
      </c>
      <c r="T169" s="1">
        <v>112145</v>
      </c>
      <c r="U169" s="1">
        <v>512576</v>
      </c>
      <c r="V169" s="1">
        <v>3205256</v>
      </c>
    </row>
    <row r="170" spans="2:22" x14ac:dyDescent="0.2">
      <c r="B170" s="15">
        <v>42979</v>
      </c>
      <c r="C170" s="1">
        <v>2832</v>
      </c>
      <c r="D170" s="1">
        <v>1823</v>
      </c>
      <c r="E170" s="1">
        <v>185</v>
      </c>
      <c r="F170" s="1">
        <v>5062</v>
      </c>
      <c r="G170" s="1">
        <v>1722</v>
      </c>
      <c r="H170" s="1">
        <v>248</v>
      </c>
      <c r="I170" s="1">
        <v>246</v>
      </c>
      <c r="J170" s="1">
        <v>5481</v>
      </c>
      <c r="K170" s="1">
        <v>32169</v>
      </c>
      <c r="L170" s="1">
        <v>6365</v>
      </c>
      <c r="M170" s="1">
        <v>555</v>
      </c>
      <c r="N170" s="1">
        <v>2994</v>
      </c>
      <c r="O170" s="1">
        <v>34</v>
      </c>
      <c r="P170" s="1">
        <v>4926</v>
      </c>
      <c r="Q170" s="1">
        <f t="shared" si="2"/>
        <v>64642</v>
      </c>
      <c r="R170" s="1">
        <v>715</v>
      </c>
      <c r="S170" s="1">
        <v>1613</v>
      </c>
      <c r="T170" s="1">
        <v>112724</v>
      </c>
      <c r="U170" s="1">
        <v>514943</v>
      </c>
      <c r="V170" s="1">
        <v>3218814</v>
      </c>
    </row>
    <row r="171" spans="2:22" x14ac:dyDescent="0.2">
      <c r="B171" s="15">
        <v>43009</v>
      </c>
      <c r="C171" s="1">
        <v>2856</v>
      </c>
      <c r="D171" s="1">
        <v>1832</v>
      </c>
      <c r="E171" s="1">
        <v>187</v>
      </c>
      <c r="F171" s="1">
        <v>5042</v>
      </c>
      <c r="G171" s="1">
        <v>1732</v>
      </c>
      <c r="H171" s="1">
        <v>253</v>
      </c>
      <c r="I171" s="1">
        <v>249</v>
      </c>
      <c r="J171" s="1">
        <v>5463</v>
      </c>
      <c r="K171" s="1">
        <v>32172</v>
      </c>
      <c r="L171" s="1">
        <v>6315</v>
      </c>
      <c r="M171" s="1">
        <v>555</v>
      </c>
      <c r="N171" s="1">
        <v>2983</v>
      </c>
      <c r="O171" s="1">
        <v>33</v>
      </c>
      <c r="P171" s="1">
        <v>4871</v>
      </c>
      <c r="Q171" s="1">
        <f t="shared" si="2"/>
        <v>64543</v>
      </c>
      <c r="R171" s="1">
        <v>722</v>
      </c>
      <c r="S171" s="1">
        <v>1627</v>
      </c>
      <c r="T171" s="1">
        <v>112366</v>
      </c>
      <c r="U171" s="1">
        <v>513899</v>
      </c>
      <c r="V171" s="1">
        <v>3213526</v>
      </c>
    </row>
    <row r="172" spans="2:22" x14ac:dyDescent="0.2">
      <c r="B172" s="15">
        <v>43040</v>
      </c>
      <c r="C172" s="1">
        <v>2859</v>
      </c>
      <c r="D172" s="1">
        <v>1842</v>
      </c>
      <c r="E172" s="1">
        <v>187</v>
      </c>
      <c r="F172" s="1">
        <v>4972</v>
      </c>
      <c r="G172" s="1">
        <v>1723</v>
      </c>
      <c r="H172" s="1">
        <v>255</v>
      </c>
      <c r="I172" s="1">
        <v>249</v>
      </c>
      <c r="J172" s="1">
        <v>5407</v>
      </c>
      <c r="K172" s="1">
        <v>32149</v>
      </c>
      <c r="L172" s="1">
        <v>6251</v>
      </c>
      <c r="M172" s="1">
        <v>557</v>
      </c>
      <c r="N172" s="1">
        <v>2982</v>
      </c>
      <c r="O172" s="1">
        <v>33</v>
      </c>
      <c r="P172" s="1">
        <v>4766</v>
      </c>
      <c r="Q172" s="1">
        <f t="shared" si="2"/>
        <v>64232</v>
      </c>
      <c r="R172" s="1">
        <v>726</v>
      </c>
      <c r="S172" s="1">
        <v>1614</v>
      </c>
      <c r="T172" s="1">
        <v>111932</v>
      </c>
      <c r="U172" s="1">
        <v>512392</v>
      </c>
      <c r="V172" s="1">
        <v>3205869</v>
      </c>
    </row>
    <row r="173" spans="2:22" x14ac:dyDescent="0.2">
      <c r="B173" s="15">
        <v>43070</v>
      </c>
      <c r="C173" s="1">
        <v>2850</v>
      </c>
      <c r="D173" s="1">
        <v>1855</v>
      </c>
      <c r="E173" s="1">
        <v>187</v>
      </c>
      <c r="F173" s="1">
        <v>4933</v>
      </c>
      <c r="G173" s="1">
        <v>1727</v>
      </c>
      <c r="H173" s="1">
        <v>254</v>
      </c>
      <c r="I173" s="1">
        <v>250</v>
      </c>
      <c r="J173" s="1">
        <v>5407</v>
      </c>
      <c r="K173" s="1">
        <v>32089</v>
      </c>
      <c r="L173" s="1">
        <v>6201</v>
      </c>
      <c r="M173" s="1">
        <v>559</v>
      </c>
      <c r="N173" s="1">
        <v>2987</v>
      </c>
      <c r="O173" s="1">
        <v>33</v>
      </c>
      <c r="P173" s="1">
        <v>4736</v>
      </c>
      <c r="Q173" s="1">
        <f t="shared" si="2"/>
        <v>64068</v>
      </c>
      <c r="R173" s="1">
        <v>718</v>
      </c>
      <c r="S173" s="1">
        <v>1617</v>
      </c>
      <c r="T173" s="1">
        <v>111601</v>
      </c>
      <c r="U173" s="1">
        <v>511089</v>
      </c>
      <c r="V173" s="1">
        <v>3200314</v>
      </c>
    </row>
    <row r="174" spans="2:22" x14ac:dyDescent="0.2">
      <c r="B174" s="15">
        <v>43101</v>
      </c>
      <c r="C174" s="1">
        <v>2874</v>
      </c>
      <c r="D174" s="1">
        <v>1869</v>
      </c>
      <c r="E174" s="1">
        <v>194</v>
      </c>
      <c r="F174" s="1">
        <v>4985</v>
      </c>
      <c r="G174" s="1">
        <v>1753</v>
      </c>
      <c r="H174" s="1">
        <v>255</v>
      </c>
      <c r="I174" s="1">
        <v>251</v>
      </c>
      <c r="J174" s="1">
        <v>5404</v>
      </c>
      <c r="K174" s="1">
        <v>32181</v>
      </c>
      <c r="L174" s="1">
        <v>6200</v>
      </c>
      <c r="M174" s="1">
        <v>555</v>
      </c>
      <c r="N174" s="1">
        <v>3013</v>
      </c>
      <c r="O174" s="1">
        <v>32</v>
      </c>
      <c r="P174" s="1">
        <v>4737</v>
      </c>
      <c r="Q174" s="1">
        <f t="shared" si="2"/>
        <v>64303</v>
      </c>
      <c r="R174" s="1">
        <v>720</v>
      </c>
      <c r="S174" s="1">
        <v>1618</v>
      </c>
      <c r="T174" s="1">
        <v>111818</v>
      </c>
      <c r="U174" s="1">
        <v>510768</v>
      </c>
      <c r="V174" s="1">
        <v>3194507</v>
      </c>
    </row>
    <row r="175" spans="2:22" x14ac:dyDescent="0.2">
      <c r="B175" s="15">
        <v>43132</v>
      </c>
      <c r="C175" s="1">
        <v>2923</v>
      </c>
      <c r="D175" s="1">
        <v>1896</v>
      </c>
      <c r="E175" s="1">
        <v>199</v>
      </c>
      <c r="F175" s="1">
        <v>5091</v>
      </c>
      <c r="G175" s="1">
        <v>1749</v>
      </c>
      <c r="H175" s="1">
        <v>258</v>
      </c>
      <c r="I175" s="1">
        <v>253</v>
      </c>
      <c r="J175" s="1">
        <v>5458</v>
      </c>
      <c r="K175" s="1">
        <v>32485</v>
      </c>
      <c r="L175" s="1">
        <v>6283</v>
      </c>
      <c r="M175" s="1">
        <v>558</v>
      </c>
      <c r="N175" s="1">
        <v>3053</v>
      </c>
      <c r="O175" s="1">
        <v>32</v>
      </c>
      <c r="P175" s="1">
        <v>4831</v>
      </c>
      <c r="Q175" s="1">
        <f t="shared" si="2"/>
        <v>65069</v>
      </c>
      <c r="R175" s="1">
        <v>738</v>
      </c>
      <c r="S175" s="1">
        <v>1624</v>
      </c>
      <c r="T175" s="1">
        <v>113169</v>
      </c>
      <c r="U175" s="1">
        <v>517038</v>
      </c>
      <c r="V175" s="1">
        <v>3211694</v>
      </c>
    </row>
    <row r="176" spans="2:22" x14ac:dyDescent="0.2">
      <c r="B176" s="15">
        <v>43160</v>
      </c>
      <c r="C176" s="1">
        <v>2940</v>
      </c>
      <c r="D176" s="1">
        <v>1917</v>
      </c>
      <c r="E176" s="1">
        <v>204</v>
      </c>
      <c r="F176" s="1">
        <v>5170</v>
      </c>
      <c r="G176" s="1">
        <v>1758</v>
      </c>
      <c r="H176" s="1">
        <v>259</v>
      </c>
      <c r="I176" s="1">
        <v>249</v>
      </c>
      <c r="J176" s="1">
        <v>5578</v>
      </c>
      <c r="K176" s="1">
        <v>32739</v>
      </c>
      <c r="L176" s="1">
        <v>6396</v>
      </c>
      <c r="M176" s="1">
        <v>561</v>
      </c>
      <c r="N176" s="1">
        <v>3079</v>
      </c>
      <c r="O176" s="1">
        <v>34</v>
      </c>
      <c r="P176" s="1">
        <v>4954</v>
      </c>
      <c r="Q176" s="1">
        <f t="shared" si="2"/>
        <v>65838</v>
      </c>
      <c r="R176" s="1">
        <v>738</v>
      </c>
      <c r="S176" s="1">
        <v>1640</v>
      </c>
      <c r="T176" s="1">
        <v>114581</v>
      </c>
      <c r="U176" s="1">
        <v>521379</v>
      </c>
      <c r="V176" s="1">
        <v>3236867</v>
      </c>
    </row>
    <row r="177" spans="2:22" x14ac:dyDescent="0.2">
      <c r="B177" s="15">
        <v>43191</v>
      </c>
      <c r="C177" s="1">
        <v>2943</v>
      </c>
      <c r="D177" s="1">
        <v>1918</v>
      </c>
      <c r="E177" s="1">
        <v>202</v>
      </c>
      <c r="F177" s="1">
        <v>5278</v>
      </c>
      <c r="G177" s="1">
        <v>1774</v>
      </c>
      <c r="H177" s="1">
        <v>260</v>
      </c>
      <c r="I177" s="1">
        <v>248</v>
      </c>
      <c r="J177" s="1">
        <v>5632</v>
      </c>
      <c r="K177" s="1">
        <v>32980</v>
      </c>
      <c r="L177" s="1">
        <v>6465</v>
      </c>
      <c r="M177" s="1">
        <v>562</v>
      </c>
      <c r="N177" s="1">
        <v>3120</v>
      </c>
      <c r="O177" s="1">
        <v>36</v>
      </c>
      <c r="P177" s="1">
        <v>5025</v>
      </c>
      <c r="Q177" s="1">
        <f t="shared" si="2"/>
        <v>66443</v>
      </c>
      <c r="R177" s="1">
        <v>738</v>
      </c>
      <c r="S177" s="1">
        <v>1650</v>
      </c>
      <c r="T177" s="1">
        <v>115564</v>
      </c>
      <c r="U177" s="1">
        <v>523960</v>
      </c>
      <c r="V177" s="1">
        <v>3247941</v>
      </c>
    </row>
    <row r="178" spans="2:22" s="65" customFormat="1" x14ac:dyDescent="0.2">
      <c r="B178" s="15">
        <v>43221</v>
      </c>
      <c r="C178" s="1">
        <v>2955</v>
      </c>
      <c r="D178" s="1">
        <v>1931</v>
      </c>
      <c r="E178" s="1">
        <v>204</v>
      </c>
      <c r="F178" s="1">
        <v>5353</v>
      </c>
      <c r="G178" s="1">
        <v>1763</v>
      </c>
      <c r="H178" s="1">
        <v>260</v>
      </c>
      <c r="I178" s="1">
        <v>246</v>
      </c>
      <c r="J178" s="1">
        <v>5687</v>
      </c>
      <c r="K178" s="1">
        <v>33075</v>
      </c>
      <c r="L178" s="1">
        <v>6546</v>
      </c>
      <c r="M178" s="1">
        <v>560</v>
      </c>
      <c r="N178" s="1">
        <v>3136</v>
      </c>
      <c r="O178" s="1">
        <v>36</v>
      </c>
      <c r="P178" s="1">
        <v>5077</v>
      </c>
      <c r="Q178" s="1">
        <f t="shared" si="2"/>
        <v>66829</v>
      </c>
      <c r="R178" s="65">
        <v>740</v>
      </c>
      <c r="S178" s="1">
        <v>1660</v>
      </c>
      <c r="T178" s="1">
        <v>116339</v>
      </c>
      <c r="U178" s="1">
        <v>526038</v>
      </c>
      <c r="V178" s="1">
        <v>3257336</v>
      </c>
    </row>
    <row r="179" spans="2:22" s="65" customFormat="1" x14ac:dyDescent="0.2">
      <c r="B179" s="15">
        <v>43252</v>
      </c>
      <c r="C179" s="1">
        <v>2975</v>
      </c>
      <c r="D179" s="1">
        <v>1940</v>
      </c>
      <c r="E179" s="1">
        <v>203</v>
      </c>
      <c r="F179" s="1">
        <v>5429</v>
      </c>
      <c r="G179" s="1">
        <v>1774</v>
      </c>
      <c r="H179" s="1">
        <v>259</v>
      </c>
      <c r="I179" s="1">
        <v>248</v>
      </c>
      <c r="J179" s="1">
        <v>5728</v>
      </c>
      <c r="K179" s="1">
        <v>33301</v>
      </c>
      <c r="L179" s="1">
        <v>6638</v>
      </c>
      <c r="M179" s="1">
        <v>567</v>
      </c>
      <c r="N179" s="1">
        <v>3172</v>
      </c>
      <c r="O179" s="1">
        <v>38</v>
      </c>
      <c r="P179" s="1">
        <v>5136</v>
      </c>
      <c r="Q179" s="1">
        <f t="shared" si="2"/>
        <v>67408</v>
      </c>
      <c r="R179" s="1">
        <v>745</v>
      </c>
      <c r="S179" s="1">
        <v>1674</v>
      </c>
      <c r="T179" s="1">
        <v>117466</v>
      </c>
      <c r="U179" s="1">
        <v>529652</v>
      </c>
      <c r="V179" s="1">
        <v>3274205</v>
      </c>
    </row>
    <row r="180" spans="2:22" s="65" customFormat="1" x14ac:dyDescent="0.2">
      <c r="B180" s="15">
        <v>43282</v>
      </c>
      <c r="C180" s="1">
        <v>2948</v>
      </c>
      <c r="D180" s="1">
        <v>1946</v>
      </c>
      <c r="E180" s="1">
        <v>200</v>
      </c>
      <c r="F180" s="1">
        <v>5407</v>
      </c>
      <c r="G180" s="1">
        <v>1763</v>
      </c>
      <c r="H180" s="1">
        <v>252</v>
      </c>
      <c r="I180" s="1">
        <v>247</v>
      </c>
      <c r="J180" s="1">
        <v>5697</v>
      </c>
      <c r="K180" s="1">
        <v>33147</v>
      </c>
      <c r="L180" s="1">
        <v>6584</v>
      </c>
      <c r="M180" s="1">
        <v>565</v>
      </c>
      <c r="N180" s="1">
        <v>3164</v>
      </c>
      <c r="O180" s="1">
        <v>39</v>
      </c>
      <c r="P180" s="1">
        <v>5104</v>
      </c>
      <c r="Q180" s="1">
        <f t="shared" si="2"/>
        <v>67063</v>
      </c>
      <c r="R180" s="1">
        <v>761</v>
      </c>
      <c r="S180" s="1">
        <v>1667</v>
      </c>
      <c r="T180" s="1">
        <v>117005</v>
      </c>
      <c r="U180" s="1">
        <v>526503</v>
      </c>
      <c r="V180" s="1">
        <v>3251944</v>
      </c>
    </row>
    <row r="181" spans="2:22" s="65" customFormat="1" x14ac:dyDescent="0.2">
      <c r="B181" s="15">
        <v>43313</v>
      </c>
      <c r="C181" s="1">
        <v>2938</v>
      </c>
      <c r="D181" s="1">
        <v>1916</v>
      </c>
      <c r="E181" s="1">
        <v>198</v>
      </c>
      <c r="F181" s="1">
        <v>5365</v>
      </c>
      <c r="G181" s="1">
        <v>1718</v>
      </c>
      <c r="H181" s="1">
        <v>249</v>
      </c>
      <c r="I181" s="1">
        <v>244</v>
      </c>
      <c r="J181" s="1">
        <v>5702</v>
      </c>
      <c r="K181" s="1">
        <v>32946</v>
      </c>
      <c r="L181" s="1">
        <v>6554</v>
      </c>
      <c r="M181" s="1">
        <v>552</v>
      </c>
      <c r="N181" s="1">
        <v>3157</v>
      </c>
      <c r="O181" s="1">
        <v>39</v>
      </c>
      <c r="P181" s="1">
        <v>5101</v>
      </c>
      <c r="Q181" s="1">
        <f t="shared" si="2"/>
        <v>66679</v>
      </c>
      <c r="R181" s="1">
        <v>759</v>
      </c>
      <c r="S181" s="1">
        <v>1661</v>
      </c>
      <c r="T181" s="1">
        <v>116445</v>
      </c>
      <c r="U181" s="1">
        <v>524347</v>
      </c>
      <c r="V181" s="1">
        <v>3236567</v>
      </c>
    </row>
    <row r="182" spans="2:22" s="65" customFormat="1" x14ac:dyDescent="0.2">
      <c r="B182" s="15">
        <v>43344</v>
      </c>
      <c r="C182" s="1">
        <v>2963</v>
      </c>
      <c r="D182" s="1">
        <v>1923</v>
      </c>
      <c r="E182" s="1">
        <v>198</v>
      </c>
      <c r="F182" s="1">
        <v>5423</v>
      </c>
      <c r="G182" s="1">
        <v>1743</v>
      </c>
      <c r="H182" s="1">
        <v>261</v>
      </c>
      <c r="I182" s="1">
        <v>245</v>
      </c>
      <c r="J182" s="1">
        <v>5762</v>
      </c>
      <c r="K182" s="1">
        <v>33194</v>
      </c>
      <c r="L182" s="1">
        <v>6619</v>
      </c>
      <c r="M182" s="1">
        <v>562</v>
      </c>
      <c r="N182" s="1">
        <v>3184</v>
      </c>
      <c r="O182" s="1">
        <v>39</v>
      </c>
      <c r="P182" s="1">
        <v>5117</v>
      </c>
      <c r="Q182" s="1">
        <f t="shared" si="2"/>
        <v>67233</v>
      </c>
      <c r="R182" s="1">
        <v>768</v>
      </c>
      <c r="S182" s="1">
        <v>1675</v>
      </c>
      <c r="T182" s="1">
        <v>117326</v>
      </c>
      <c r="U182" s="1">
        <v>528253</v>
      </c>
      <c r="V182" s="1">
        <v>3255975</v>
      </c>
    </row>
    <row r="183" spans="2:22" x14ac:dyDescent="0.2">
      <c r="B183" s="15">
        <v>43374</v>
      </c>
      <c r="C183" s="1">
        <v>2949</v>
      </c>
      <c r="D183" s="1">
        <v>1932</v>
      </c>
      <c r="E183" s="1">
        <v>191</v>
      </c>
      <c r="F183" s="1">
        <v>5378</v>
      </c>
      <c r="G183" s="1">
        <v>1728</v>
      </c>
      <c r="H183" s="1">
        <v>262</v>
      </c>
      <c r="I183" s="1">
        <v>248</v>
      </c>
      <c r="J183" s="1">
        <v>5683</v>
      </c>
      <c r="K183" s="1">
        <v>33176</v>
      </c>
      <c r="L183" s="1">
        <v>6550</v>
      </c>
      <c r="M183" s="1">
        <v>563</v>
      </c>
      <c r="N183" s="1">
        <v>3163</v>
      </c>
      <c r="O183" s="1">
        <v>39</v>
      </c>
      <c r="P183" s="1">
        <v>4998</v>
      </c>
      <c r="Q183" s="1">
        <v>66860</v>
      </c>
      <c r="R183" s="1">
        <v>768</v>
      </c>
      <c r="S183" s="1">
        <v>1677</v>
      </c>
      <c r="T183" s="1">
        <v>116579</v>
      </c>
      <c r="U183" s="1">
        <v>526146</v>
      </c>
      <c r="V183" s="1">
        <v>3245691</v>
      </c>
    </row>
    <row r="184" spans="2:22" x14ac:dyDescent="0.2">
      <c r="B184" s="15">
        <v>43405</v>
      </c>
      <c r="C184" s="1">
        <v>2965</v>
      </c>
      <c r="D184" s="1">
        <v>1926</v>
      </c>
      <c r="E184" s="1">
        <v>187</v>
      </c>
      <c r="F184" s="1">
        <v>5343</v>
      </c>
      <c r="G184" s="1">
        <v>1457</v>
      </c>
      <c r="H184" s="1">
        <v>267</v>
      </c>
      <c r="I184" s="1">
        <v>253</v>
      </c>
      <c r="J184" s="1">
        <v>5612</v>
      </c>
      <c r="K184" s="1">
        <v>33161</v>
      </c>
      <c r="L184" s="1">
        <v>6506</v>
      </c>
      <c r="M184" s="1">
        <v>552</v>
      </c>
      <c r="N184" s="1">
        <v>3167</v>
      </c>
      <c r="O184" s="1">
        <v>40</v>
      </c>
      <c r="P184" s="1">
        <v>4921</v>
      </c>
      <c r="Q184" s="1">
        <v>66357</v>
      </c>
      <c r="R184" s="1">
        <v>748</v>
      </c>
      <c r="S184" s="1">
        <v>1670</v>
      </c>
      <c r="T184" s="1">
        <v>115890</v>
      </c>
      <c r="U184" s="1">
        <v>525939</v>
      </c>
      <c r="V184" s="1">
        <v>3245493</v>
      </c>
    </row>
    <row r="185" spans="2:22" x14ac:dyDescent="0.2">
      <c r="B185" s="15">
        <v>43435</v>
      </c>
      <c r="C185" s="1">
        <v>2972</v>
      </c>
      <c r="D185" s="1">
        <v>1936</v>
      </c>
      <c r="E185" s="1">
        <v>188</v>
      </c>
      <c r="F185" s="1">
        <v>5343</v>
      </c>
      <c r="G185" s="1">
        <v>1462</v>
      </c>
      <c r="H185" s="1">
        <v>265</v>
      </c>
      <c r="I185" s="1">
        <v>255</v>
      </c>
      <c r="J185" s="1">
        <v>5618</v>
      </c>
      <c r="K185" s="1">
        <v>33260</v>
      </c>
      <c r="L185" s="1">
        <v>6518</v>
      </c>
      <c r="M185" s="1">
        <v>551</v>
      </c>
      <c r="N185" s="1">
        <v>3179</v>
      </c>
      <c r="O185" s="1">
        <v>40</v>
      </c>
      <c r="P185" s="1">
        <v>4924</v>
      </c>
      <c r="Q185" s="1">
        <v>66511</v>
      </c>
      <c r="R185" s="1">
        <v>741</v>
      </c>
      <c r="S185" s="1">
        <v>1674</v>
      </c>
      <c r="T185" s="1">
        <v>116210</v>
      </c>
      <c r="U185" s="1">
        <v>527721</v>
      </c>
      <c r="V185" s="1">
        <v>3253039</v>
      </c>
    </row>
    <row r="186" spans="2:22" x14ac:dyDescent="0.2">
      <c r="B186" s="15">
        <v>43466</v>
      </c>
      <c r="C186" s="1">
        <v>2958</v>
      </c>
      <c r="D186" s="1">
        <v>1932</v>
      </c>
      <c r="E186" s="1">
        <v>187</v>
      </c>
      <c r="F186" s="1">
        <v>5290</v>
      </c>
      <c r="G186" s="1">
        <v>1441</v>
      </c>
      <c r="H186" s="1">
        <v>269</v>
      </c>
      <c r="I186" s="1">
        <v>253</v>
      </c>
      <c r="J186" s="1">
        <v>5554</v>
      </c>
      <c r="K186" s="1">
        <v>32996</v>
      </c>
      <c r="L186" s="1">
        <v>6447</v>
      </c>
      <c r="M186" s="1">
        <v>553</v>
      </c>
      <c r="N186" s="1">
        <v>3164</v>
      </c>
      <c r="O186" s="1">
        <v>40</v>
      </c>
      <c r="P186" s="1">
        <v>4854</v>
      </c>
      <c r="Q186" s="1">
        <v>65938</v>
      </c>
      <c r="R186" s="1">
        <v>739</v>
      </c>
      <c r="S186" s="1">
        <v>1672</v>
      </c>
      <c r="T186" s="1">
        <v>115174</v>
      </c>
      <c r="U186" s="1">
        <v>523691</v>
      </c>
      <c r="V186" s="1">
        <v>3227251</v>
      </c>
    </row>
    <row r="187" spans="2:22" x14ac:dyDescent="0.2">
      <c r="B187" s="15">
        <v>43497</v>
      </c>
      <c r="C187" s="24">
        <v>2972</v>
      </c>
      <c r="D187" s="24">
        <v>1942</v>
      </c>
      <c r="E187" s="24">
        <v>183</v>
      </c>
      <c r="F187" s="24">
        <v>5354</v>
      </c>
      <c r="G187" s="24">
        <v>1457</v>
      </c>
      <c r="H187" s="24">
        <v>269</v>
      </c>
      <c r="I187" s="24">
        <v>259</v>
      </c>
      <c r="J187" s="24">
        <v>5627</v>
      </c>
      <c r="K187" s="24">
        <v>33186</v>
      </c>
      <c r="L187" s="24">
        <v>6548</v>
      </c>
      <c r="M187" s="24">
        <v>558</v>
      </c>
      <c r="N187" s="24">
        <v>3176</v>
      </c>
      <c r="O187" s="24">
        <v>41</v>
      </c>
      <c r="P187" s="24">
        <v>4905</v>
      </c>
      <c r="Q187" s="24">
        <f t="shared" ref="Q187:Q190" si="3">SUM(C187:P187)</f>
        <v>66477</v>
      </c>
      <c r="R187" s="24">
        <v>749</v>
      </c>
      <c r="S187" s="24">
        <v>1684</v>
      </c>
      <c r="T187" s="24">
        <v>116101</v>
      </c>
      <c r="U187" s="1">
        <v>526738</v>
      </c>
      <c r="V187" s="24">
        <v>3236987</v>
      </c>
    </row>
    <row r="188" spans="2:22" x14ac:dyDescent="0.2">
      <c r="B188" s="15">
        <v>43525</v>
      </c>
      <c r="C188" s="24">
        <v>3009</v>
      </c>
      <c r="D188" s="24">
        <v>1973</v>
      </c>
      <c r="E188" s="24">
        <v>185</v>
      </c>
      <c r="F188" s="24">
        <v>5430</v>
      </c>
      <c r="G188" s="24">
        <v>1473</v>
      </c>
      <c r="H188" s="24">
        <v>271</v>
      </c>
      <c r="I188" s="24">
        <v>262</v>
      </c>
      <c r="J188" s="24">
        <v>5717</v>
      </c>
      <c r="K188" s="24">
        <v>33456</v>
      </c>
      <c r="L188" s="24">
        <v>6635</v>
      </c>
      <c r="M188" s="24">
        <v>562</v>
      </c>
      <c r="N188" s="24">
        <v>3199</v>
      </c>
      <c r="O188" s="24">
        <v>42</v>
      </c>
      <c r="P188" s="24">
        <v>5056</v>
      </c>
      <c r="Q188" s="24">
        <f t="shared" si="3"/>
        <v>67270</v>
      </c>
      <c r="R188" s="24">
        <v>747</v>
      </c>
      <c r="S188" s="24">
        <v>1715</v>
      </c>
      <c r="T188" s="24">
        <v>117375</v>
      </c>
      <c r="U188" s="1">
        <v>530958</v>
      </c>
      <c r="V188" s="24">
        <v>3257610</v>
      </c>
    </row>
    <row r="189" spans="2:22" x14ac:dyDescent="0.2">
      <c r="B189" s="15">
        <v>43556</v>
      </c>
      <c r="C189" s="24">
        <v>3016</v>
      </c>
      <c r="D189" s="24">
        <v>1984</v>
      </c>
      <c r="E189" s="24">
        <v>183</v>
      </c>
      <c r="F189" s="24">
        <v>5481</v>
      </c>
      <c r="G189" s="24">
        <v>1490</v>
      </c>
      <c r="H189" s="24">
        <v>266</v>
      </c>
      <c r="I189" s="24">
        <v>265</v>
      </c>
      <c r="J189" s="24">
        <v>5791</v>
      </c>
      <c r="K189" s="24">
        <v>33525</v>
      </c>
      <c r="L189" s="24">
        <v>6739</v>
      </c>
      <c r="M189" s="24">
        <v>570</v>
      </c>
      <c r="N189" s="24">
        <v>3220</v>
      </c>
      <c r="O189" s="24">
        <v>42</v>
      </c>
      <c r="P189" s="24">
        <v>5117</v>
      </c>
      <c r="Q189" s="24">
        <f t="shared" si="3"/>
        <v>67689</v>
      </c>
      <c r="R189" s="24">
        <v>753</v>
      </c>
      <c r="S189" s="24">
        <v>1726</v>
      </c>
      <c r="T189" s="24">
        <v>118206</v>
      </c>
      <c r="U189" s="1">
        <v>533565</v>
      </c>
      <c r="V189" s="24">
        <v>3262987</v>
      </c>
    </row>
    <row r="190" spans="2:22" x14ac:dyDescent="0.2">
      <c r="B190" s="15">
        <v>43586</v>
      </c>
      <c r="C190" s="24">
        <v>3030</v>
      </c>
      <c r="D190" s="24">
        <v>2006</v>
      </c>
      <c r="E190" s="24">
        <v>179</v>
      </c>
      <c r="F190" s="24">
        <v>5552</v>
      </c>
      <c r="G190" s="24">
        <v>1500</v>
      </c>
      <c r="H190" s="24">
        <v>264</v>
      </c>
      <c r="I190" s="24">
        <v>267</v>
      </c>
      <c r="J190" s="24">
        <v>5806</v>
      </c>
      <c r="K190" s="24">
        <v>33586</v>
      </c>
      <c r="L190" s="24">
        <v>6842</v>
      </c>
      <c r="M190" s="24">
        <v>577</v>
      </c>
      <c r="N190" s="24">
        <v>3250</v>
      </c>
      <c r="O190" s="24">
        <v>42</v>
      </c>
      <c r="P190" s="24">
        <v>5160</v>
      </c>
      <c r="Q190" s="24">
        <f t="shared" si="3"/>
        <v>68061</v>
      </c>
      <c r="R190" s="24">
        <v>749</v>
      </c>
      <c r="S190" s="24">
        <v>1730</v>
      </c>
      <c r="T190" s="24">
        <v>118928</v>
      </c>
      <c r="U190" s="37">
        <v>535518</v>
      </c>
      <c r="V190" s="1">
        <v>3271472</v>
      </c>
    </row>
    <row r="191" spans="2:22" x14ac:dyDescent="0.2">
      <c r="B191" s="15">
        <v>43617</v>
      </c>
      <c r="C191" s="24">
        <v>3036</v>
      </c>
      <c r="D191" s="24">
        <v>2019</v>
      </c>
      <c r="E191" s="24">
        <v>179</v>
      </c>
      <c r="F191" s="24">
        <v>5631</v>
      </c>
      <c r="G191" s="24">
        <v>1504</v>
      </c>
      <c r="H191" s="24">
        <v>267</v>
      </c>
      <c r="I191" s="24">
        <v>274</v>
      </c>
      <c r="J191" s="24">
        <v>5863</v>
      </c>
      <c r="K191" s="24">
        <v>33828</v>
      </c>
      <c r="L191" s="24">
        <v>6930</v>
      </c>
      <c r="M191" s="24">
        <v>578</v>
      </c>
      <c r="N191" s="24">
        <v>3280</v>
      </c>
      <c r="O191" s="24">
        <v>42</v>
      </c>
      <c r="P191" s="24">
        <v>5230</v>
      </c>
      <c r="Q191" s="24">
        <f>SUM(C191:P191)</f>
        <v>68661</v>
      </c>
      <c r="R191" s="24">
        <v>754</v>
      </c>
      <c r="S191" s="24">
        <v>1741</v>
      </c>
      <c r="T191" s="24">
        <v>120025</v>
      </c>
      <c r="U191" s="1">
        <v>538994</v>
      </c>
      <c r="V191" s="1">
        <v>3287449</v>
      </c>
    </row>
    <row r="192" spans="2:22" x14ac:dyDescent="0.2">
      <c r="B192" s="15">
        <v>43647</v>
      </c>
      <c r="C192" s="1">
        <v>3013</v>
      </c>
      <c r="D192" s="1">
        <v>2012</v>
      </c>
      <c r="E192" s="1">
        <v>181</v>
      </c>
      <c r="F192" s="1">
        <v>5597</v>
      </c>
      <c r="G192" s="1">
        <v>1472</v>
      </c>
      <c r="H192" s="1">
        <v>264</v>
      </c>
      <c r="I192" s="1">
        <v>273</v>
      </c>
      <c r="J192" s="1">
        <v>5871</v>
      </c>
      <c r="K192" s="1">
        <v>33521</v>
      </c>
      <c r="L192" s="1">
        <v>6900</v>
      </c>
      <c r="M192" s="1">
        <v>570</v>
      </c>
      <c r="N192" s="1">
        <v>3247</v>
      </c>
      <c r="O192" s="1">
        <v>42</v>
      </c>
      <c r="P192" s="1">
        <v>5213</v>
      </c>
      <c r="Q192" s="24">
        <f t="shared" ref="Q192:Q195" si="4">SUM(C192:P192)</f>
        <v>68176</v>
      </c>
      <c r="R192" s="1">
        <v>757</v>
      </c>
      <c r="S192" s="1">
        <v>1741</v>
      </c>
      <c r="T192" s="1">
        <v>119431</v>
      </c>
      <c r="U192" s="1">
        <v>535222</v>
      </c>
      <c r="V192" s="1">
        <v>3262623</v>
      </c>
    </row>
    <row r="193" spans="2:22" x14ac:dyDescent="0.2">
      <c r="B193" s="15">
        <v>43678</v>
      </c>
      <c r="C193" s="1">
        <v>3020</v>
      </c>
      <c r="D193" s="1">
        <v>2021</v>
      </c>
      <c r="E193" s="1">
        <v>182</v>
      </c>
      <c r="F193" s="1">
        <v>5605</v>
      </c>
      <c r="G193" s="1">
        <v>1469</v>
      </c>
      <c r="H193" s="1">
        <v>263</v>
      </c>
      <c r="I193" s="1">
        <v>271</v>
      </c>
      <c r="J193" s="1">
        <v>5881</v>
      </c>
      <c r="K193" s="1">
        <v>33448</v>
      </c>
      <c r="L193" s="1">
        <v>6926</v>
      </c>
      <c r="M193" s="1">
        <v>569</v>
      </c>
      <c r="N193" s="1">
        <v>3243</v>
      </c>
      <c r="O193" s="1">
        <v>42</v>
      </c>
      <c r="P193" s="1">
        <v>5212</v>
      </c>
      <c r="Q193" s="24">
        <f t="shared" si="4"/>
        <v>68152</v>
      </c>
      <c r="R193" s="1">
        <v>761</v>
      </c>
      <c r="S193" s="1">
        <v>1744</v>
      </c>
      <c r="T193" s="1">
        <v>119503</v>
      </c>
      <c r="U193" s="1">
        <v>535387</v>
      </c>
      <c r="V193" s="1">
        <v>3259155</v>
      </c>
    </row>
    <row r="194" spans="2:22" x14ac:dyDescent="0.2">
      <c r="B194" s="15">
        <v>43709</v>
      </c>
      <c r="C194" s="1">
        <v>3028</v>
      </c>
      <c r="D194" s="1">
        <v>2035</v>
      </c>
      <c r="E194" s="1">
        <v>182</v>
      </c>
      <c r="F194" s="1">
        <v>5629</v>
      </c>
      <c r="G194" s="1">
        <v>1483</v>
      </c>
      <c r="H194" s="1">
        <v>274</v>
      </c>
      <c r="I194" s="1">
        <v>273</v>
      </c>
      <c r="J194" s="1">
        <v>5935</v>
      </c>
      <c r="K194" s="1">
        <v>33555</v>
      </c>
      <c r="L194" s="1">
        <v>6970</v>
      </c>
      <c r="M194" s="1">
        <v>567</v>
      </c>
      <c r="N194" s="1">
        <v>3246</v>
      </c>
      <c r="O194" s="1">
        <v>42</v>
      </c>
      <c r="P194" s="1">
        <v>5219</v>
      </c>
      <c r="Q194" s="24">
        <f t="shared" si="4"/>
        <v>68438</v>
      </c>
      <c r="R194" s="1">
        <v>767</v>
      </c>
      <c r="S194" s="1">
        <v>1739</v>
      </c>
      <c r="T194" s="1">
        <v>119756</v>
      </c>
      <c r="U194" s="1">
        <v>536075</v>
      </c>
      <c r="V194" s="1">
        <v>3261153</v>
      </c>
    </row>
    <row r="195" spans="2:22" x14ac:dyDescent="0.2">
      <c r="B195" s="15">
        <v>43739</v>
      </c>
      <c r="C195" s="1">
        <v>3027</v>
      </c>
      <c r="D195" s="1">
        <v>2045</v>
      </c>
      <c r="E195" s="1">
        <v>185</v>
      </c>
      <c r="F195" s="1">
        <v>5618</v>
      </c>
      <c r="G195" s="1">
        <v>1493</v>
      </c>
      <c r="H195" s="1">
        <v>276</v>
      </c>
      <c r="I195" s="1">
        <v>276</v>
      </c>
      <c r="J195" s="1">
        <v>5885</v>
      </c>
      <c r="K195" s="1">
        <v>33580</v>
      </c>
      <c r="L195" s="1">
        <v>6889</v>
      </c>
      <c r="M195" s="1">
        <v>566</v>
      </c>
      <c r="N195" s="1">
        <v>3283</v>
      </c>
      <c r="O195" s="1">
        <v>42</v>
      </c>
      <c r="P195" s="1">
        <v>5114</v>
      </c>
      <c r="Q195" s="24">
        <f t="shared" si="4"/>
        <v>68279</v>
      </c>
      <c r="R195" s="1">
        <v>768</v>
      </c>
      <c r="S195" s="1">
        <v>1744</v>
      </c>
      <c r="T195" s="1">
        <v>119559</v>
      </c>
      <c r="U195" s="1">
        <v>536360</v>
      </c>
      <c r="V195" s="1">
        <v>3257905</v>
      </c>
    </row>
    <row r="196" spans="2:22" x14ac:dyDescent="0.2">
      <c r="B196" s="15">
        <v>43770</v>
      </c>
      <c r="C196" s="1">
        <v>3043</v>
      </c>
      <c r="D196" s="1">
        <v>2065</v>
      </c>
      <c r="E196" s="1">
        <v>185</v>
      </c>
      <c r="F196" s="1">
        <v>5614</v>
      </c>
      <c r="G196" s="1">
        <v>1507</v>
      </c>
      <c r="H196" s="1">
        <v>277</v>
      </c>
      <c r="I196" s="1">
        <v>275</v>
      </c>
      <c r="J196" s="1">
        <v>5882</v>
      </c>
      <c r="K196" s="1">
        <v>33815</v>
      </c>
      <c r="L196" s="1">
        <v>6913</v>
      </c>
      <c r="M196" s="1">
        <v>578</v>
      </c>
      <c r="N196" s="1">
        <v>3310</v>
      </c>
      <c r="O196" s="1">
        <v>42</v>
      </c>
      <c r="P196" s="1">
        <v>5107</v>
      </c>
      <c r="Q196" s="1">
        <v>68613</v>
      </c>
      <c r="R196" s="1">
        <v>775</v>
      </c>
      <c r="S196" s="1">
        <v>1771</v>
      </c>
      <c r="T196" s="1">
        <v>120117</v>
      </c>
      <c r="U196" s="1">
        <v>539332</v>
      </c>
      <c r="V196" s="1">
        <v>3270358</v>
      </c>
    </row>
    <row r="197" spans="2:22" x14ac:dyDescent="0.2">
      <c r="B197" s="15">
        <v>43800</v>
      </c>
      <c r="C197" s="1">
        <v>3045</v>
      </c>
      <c r="D197" s="1">
        <v>2069</v>
      </c>
      <c r="E197" s="1">
        <v>187</v>
      </c>
      <c r="F197" s="1">
        <v>5606</v>
      </c>
      <c r="G197" s="1">
        <v>1507</v>
      </c>
      <c r="H197" s="1">
        <v>279</v>
      </c>
      <c r="I197" s="1">
        <v>279</v>
      </c>
      <c r="J197" s="1">
        <v>5858</v>
      </c>
      <c r="K197" s="1">
        <v>33819</v>
      </c>
      <c r="L197" s="1">
        <v>6871</v>
      </c>
      <c r="M197" s="1">
        <v>583</v>
      </c>
      <c r="N197" s="1">
        <v>3298</v>
      </c>
      <c r="O197" s="1">
        <v>41</v>
      </c>
      <c r="P197" s="1">
        <v>5084</v>
      </c>
      <c r="Q197" s="1">
        <v>68526</v>
      </c>
      <c r="R197" s="1">
        <v>773</v>
      </c>
      <c r="S197" s="1">
        <v>1762</v>
      </c>
      <c r="T197" s="1">
        <v>119905</v>
      </c>
      <c r="U197" s="1">
        <v>539316</v>
      </c>
      <c r="V197" s="1">
        <v>3267428</v>
      </c>
    </row>
    <row r="198" spans="2:22" x14ac:dyDescent="0.2">
      <c r="B198" s="15">
        <v>43831</v>
      </c>
      <c r="C198" s="1">
        <v>3028</v>
      </c>
      <c r="D198" s="1">
        <v>2060</v>
      </c>
      <c r="E198" s="1">
        <v>184</v>
      </c>
      <c r="F198" s="1">
        <v>5614</v>
      </c>
      <c r="G198" s="1">
        <v>1508</v>
      </c>
      <c r="H198" s="1">
        <v>279</v>
      </c>
      <c r="I198" s="1">
        <v>277</v>
      </c>
      <c r="J198" s="1">
        <v>5795</v>
      </c>
      <c r="K198" s="1">
        <v>33581</v>
      </c>
      <c r="L198" s="1">
        <v>6852</v>
      </c>
      <c r="M198" s="1">
        <v>576</v>
      </c>
      <c r="N198" s="1">
        <v>3277</v>
      </c>
      <c r="O198" s="1">
        <v>44</v>
      </c>
      <c r="P198" s="1">
        <v>5043</v>
      </c>
      <c r="Q198" s="1">
        <v>68118</v>
      </c>
      <c r="R198" s="1">
        <v>767</v>
      </c>
      <c r="S198" s="1">
        <v>1763</v>
      </c>
      <c r="T198" s="1">
        <v>119120</v>
      </c>
      <c r="U198" s="1">
        <v>535931</v>
      </c>
      <c r="V198" s="1">
        <v>3244290</v>
      </c>
    </row>
    <row r="199" spans="2:22" x14ac:dyDescent="0.2">
      <c r="B199" s="15">
        <v>43862</v>
      </c>
      <c r="C199" s="1">
        <v>3042</v>
      </c>
      <c r="D199" s="1">
        <v>2089</v>
      </c>
      <c r="E199" s="1">
        <v>187</v>
      </c>
      <c r="F199" s="1">
        <v>5682</v>
      </c>
      <c r="G199" s="1">
        <v>1518</v>
      </c>
      <c r="H199" s="1">
        <v>282</v>
      </c>
      <c r="I199" s="1">
        <v>277</v>
      </c>
      <c r="J199" s="1">
        <v>5879</v>
      </c>
      <c r="K199" s="1">
        <v>33827</v>
      </c>
      <c r="L199" s="1">
        <v>6918</v>
      </c>
      <c r="M199" s="1">
        <v>574</v>
      </c>
      <c r="N199" s="1">
        <v>3294</v>
      </c>
      <c r="O199" s="1">
        <v>45</v>
      </c>
      <c r="P199" s="1">
        <v>5103</v>
      </c>
      <c r="Q199" s="1">
        <v>68717</v>
      </c>
      <c r="R199" s="1">
        <v>776</v>
      </c>
      <c r="S199" s="1">
        <v>1779</v>
      </c>
      <c r="T199" s="1">
        <v>120134</v>
      </c>
      <c r="U199" s="1">
        <v>539822</v>
      </c>
      <c r="V199" s="1">
        <v>3261729</v>
      </c>
    </row>
    <row r="200" spans="2:22" x14ac:dyDescent="0.2">
      <c r="B200" s="15">
        <v>43891</v>
      </c>
      <c r="C200" s="1">
        <v>3010</v>
      </c>
      <c r="D200" s="1">
        <v>2059</v>
      </c>
      <c r="E200" s="1">
        <v>188</v>
      </c>
      <c r="F200" s="1">
        <v>5628</v>
      </c>
      <c r="G200" s="1">
        <v>1494</v>
      </c>
      <c r="H200" s="1">
        <v>277</v>
      </c>
      <c r="I200" s="1">
        <v>271</v>
      </c>
      <c r="J200" s="1">
        <v>5751</v>
      </c>
      <c r="K200" s="1">
        <v>33241</v>
      </c>
      <c r="L200" s="1">
        <v>6803</v>
      </c>
      <c r="M200" s="1">
        <v>570</v>
      </c>
      <c r="N200" s="1">
        <v>3232</v>
      </c>
      <c r="O200" s="1">
        <v>45</v>
      </c>
      <c r="P200" s="1">
        <v>5009</v>
      </c>
      <c r="Q200" s="1">
        <v>67578</v>
      </c>
      <c r="R200" s="1">
        <v>768</v>
      </c>
      <c r="S200" s="1">
        <v>1765</v>
      </c>
      <c r="T200" s="1">
        <v>118382</v>
      </c>
      <c r="U200" s="1">
        <v>532592</v>
      </c>
      <c r="V200" s="1">
        <v>3225742</v>
      </c>
    </row>
    <row r="201" spans="2:22" x14ac:dyDescent="0.2">
      <c r="B201" s="15">
        <v>43922</v>
      </c>
      <c r="C201" s="1">
        <v>2980</v>
      </c>
      <c r="D201" s="1">
        <v>2055</v>
      </c>
      <c r="E201" s="1">
        <v>189</v>
      </c>
      <c r="F201" s="1">
        <v>5582</v>
      </c>
      <c r="G201" s="1">
        <v>1487</v>
      </c>
      <c r="H201" s="1">
        <v>274</v>
      </c>
      <c r="I201" s="1">
        <v>269</v>
      </c>
      <c r="J201" s="1">
        <v>5693</v>
      </c>
      <c r="K201" s="1">
        <v>32864</v>
      </c>
      <c r="L201" s="1">
        <v>6715</v>
      </c>
      <c r="M201" s="1">
        <v>568</v>
      </c>
      <c r="N201" s="1">
        <v>3206</v>
      </c>
      <c r="O201" s="1">
        <v>44</v>
      </c>
      <c r="P201" s="1">
        <v>4947</v>
      </c>
      <c r="Q201" s="1">
        <f>SUM(C201:P201)</f>
        <v>66873</v>
      </c>
      <c r="R201" s="1">
        <v>766</v>
      </c>
      <c r="S201" s="1">
        <v>1755</v>
      </c>
      <c r="T201" s="1">
        <v>117164</v>
      </c>
      <c r="U201" s="1">
        <v>529133</v>
      </c>
      <c r="V201" s="1">
        <v>3205927</v>
      </c>
    </row>
    <row r="202" spans="2:22" x14ac:dyDescent="0.2">
      <c r="B202" s="15">
        <v>43952</v>
      </c>
      <c r="C202" s="1">
        <v>3007</v>
      </c>
      <c r="D202" s="1">
        <v>2076</v>
      </c>
      <c r="E202" s="1">
        <v>192</v>
      </c>
      <c r="F202" s="1">
        <v>5677</v>
      </c>
      <c r="G202" s="1">
        <v>1503</v>
      </c>
      <c r="H202" s="1">
        <v>277</v>
      </c>
      <c r="I202" s="1">
        <v>268</v>
      </c>
      <c r="J202" s="1">
        <v>5757</v>
      </c>
      <c r="K202" s="1">
        <v>33242</v>
      </c>
      <c r="L202" s="1">
        <v>6845</v>
      </c>
      <c r="M202" s="1">
        <v>576</v>
      </c>
      <c r="N202" s="1">
        <v>3244</v>
      </c>
      <c r="O202" s="1">
        <v>45</v>
      </c>
      <c r="P202" s="1">
        <v>5006</v>
      </c>
      <c r="Q202" s="1">
        <v>67715</v>
      </c>
      <c r="R202" s="1">
        <v>769</v>
      </c>
      <c r="S202" s="1">
        <v>1781</v>
      </c>
      <c r="T202" s="1">
        <v>118524</v>
      </c>
      <c r="U202" s="1">
        <v>535194</v>
      </c>
      <c r="V202" s="1">
        <v>3228503</v>
      </c>
    </row>
    <row r="203" spans="2:22" x14ac:dyDescent="0.2">
      <c r="B203" s="15">
        <v>43983</v>
      </c>
      <c r="C203" s="1">
        <v>3025</v>
      </c>
      <c r="D203" s="1">
        <v>2099</v>
      </c>
      <c r="E203" s="1">
        <v>194</v>
      </c>
      <c r="F203" s="1">
        <v>5733</v>
      </c>
      <c r="G203" s="1">
        <v>1529</v>
      </c>
      <c r="H203" s="1">
        <v>281</v>
      </c>
      <c r="I203" s="1">
        <v>272</v>
      </c>
      <c r="J203" s="1">
        <v>5801</v>
      </c>
      <c r="K203" s="1">
        <v>33488</v>
      </c>
      <c r="L203" s="1">
        <v>6953</v>
      </c>
      <c r="M203" s="1">
        <v>583</v>
      </c>
      <c r="N203" s="1">
        <v>3265</v>
      </c>
      <c r="O203" s="1">
        <v>45</v>
      </c>
      <c r="P203" s="1">
        <v>5061</v>
      </c>
      <c r="Q203" s="1">
        <v>68329</v>
      </c>
      <c r="R203" s="1">
        <v>785</v>
      </c>
      <c r="S203" s="1">
        <v>1802</v>
      </c>
      <c r="T203" s="1">
        <v>119635</v>
      </c>
      <c r="U203" s="1">
        <v>540097</v>
      </c>
      <c r="V203" s="1">
        <v>3246557</v>
      </c>
    </row>
    <row r="204" spans="2:22" x14ac:dyDescent="0.2">
      <c r="B204" s="17">
        <v>44013</v>
      </c>
      <c r="C204" s="1">
        <v>3026</v>
      </c>
      <c r="D204" s="1">
        <v>2113</v>
      </c>
      <c r="E204" s="1">
        <v>194</v>
      </c>
      <c r="F204" s="1">
        <v>5778</v>
      </c>
      <c r="G204" s="1">
        <v>1536</v>
      </c>
      <c r="H204" s="1">
        <v>278</v>
      </c>
      <c r="I204" s="1">
        <v>269</v>
      </c>
      <c r="J204" s="1">
        <v>5852</v>
      </c>
      <c r="K204" s="1">
        <v>33621</v>
      </c>
      <c r="L204" s="1">
        <v>7021</v>
      </c>
      <c r="M204" s="1">
        <v>583</v>
      </c>
      <c r="N204" s="1">
        <v>3283</v>
      </c>
      <c r="O204" s="1">
        <v>45</v>
      </c>
      <c r="P204" s="1">
        <v>5137</v>
      </c>
      <c r="Q204" s="1">
        <v>68736</v>
      </c>
      <c r="R204" s="1">
        <v>795</v>
      </c>
      <c r="S204" s="1">
        <v>1798</v>
      </c>
      <c r="T204" s="1">
        <v>120544</v>
      </c>
      <c r="U204" s="1">
        <v>542881</v>
      </c>
      <c r="V204" s="1">
        <v>3258192</v>
      </c>
    </row>
    <row r="205" spans="2:22" x14ac:dyDescent="0.2">
      <c r="B205" s="17">
        <v>44044</v>
      </c>
      <c r="C205" s="1">
        <v>3044</v>
      </c>
      <c r="D205" s="1">
        <v>2132</v>
      </c>
      <c r="E205" s="1">
        <v>194</v>
      </c>
      <c r="F205" s="1">
        <v>5793</v>
      </c>
      <c r="G205" s="1">
        <v>1538</v>
      </c>
      <c r="H205" s="1">
        <v>275</v>
      </c>
      <c r="I205" s="1">
        <v>270</v>
      </c>
      <c r="J205" s="1">
        <v>5871</v>
      </c>
      <c r="K205" s="1">
        <v>33677</v>
      </c>
      <c r="L205" s="1">
        <v>7052</v>
      </c>
      <c r="M205" s="1">
        <v>587</v>
      </c>
      <c r="N205" s="1">
        <v>3296</v>
      </c>
      <c r="O205" s="1">
        <v>45</v>
      </c>
      <c r="P205" s="1">
        <v>5143</v>
      </c>
      <c r="Q205" s="1">
        <v>68917</v>
      </c>
      <c r="R205" s="1">
        <v>803</v>
      </c>
      <c r="S205" s="1">
        <v>1798</v>
      </c>
      <c r="T205" s="1">
        <v>120854</v>
      </c>
      <c r="U205" s="1">
        <v>543300</v>
      </c>
      <c r="V205" s="1">
        <v>3258728</v>
      </c>
    </row>
    <row r="206" spans="2:22" x14ac:dyDescent="0.2">
      <c r="B206" s="17">
        <v>44075</v>
      </c>
      <c r="C206" s="1">
        <v>3066</v>
      </c>
      <c r="D206" s="1">
        <v>2130</v>
      </c>
      <c r="E206" s="1">
        <v>195</v>
      </c>
      <c r="F206" s="1">
        <v>5758</v>
      </c>
      <c r="G206" s="1">
        <v>1531</v>
      </c>
      <c r="H206" s="1">
        <v>276</v>
      </c>
      <c r="I206" s="1">
        <v>270</v>
      </c>
      <c r="J206" s="1">
        <v>5829</v>
      </c>
      <c r="K206" s="1">
        <v>33712</v>
      </c>
      <c r="L206" s="1">
        <v>7048</v>
      </c>
      <c r="M206" s="1">
        <v>584</v>
      </c>
      <c r="N206" s="1">
        <v>3309</v>
      </c>
      <c r="O206" s="1">
        <v>46</v>
      </c>
      <c r="P206" s="1">
        <v>5113</v>
      </c>
      <c r="Q206" s="1">
        <v>68867</v>
      </c>
      <c r="R206" s="1">
        <v>803</v>
      </c>
      <c r="S206" s="1">
        <v>1811</v>
      </c>
      <c r="T206" s="1">
        <v>120767</v>
      </c>
      <c r="U206" s="1">
        <v>543079</v>
      </c>
      <c r="V206" s="1">
        <v>3255283</v>
      </c>
    </row>
    <row r="207" spans="2:22" x14ac:dyDescent="0.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</sheetData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6"/>
  <sheetViews>
    <sheetView zoomScale="85" zoomScaleNormal="85" workbookViewId="0">
      <pane xSplit="2" ySplit="5" topLeftCell="H177" activePane="bottomRight" state="frozen"/>
      <selection pane="topRight" activeCell="K145" sqref="K145"/>
      <selection pane="bottomLeft" activeCell="K145" sqref="K145"/>
      <selection pane="bottomRight" activeCell="U206" sqref="U206"/>
    </sheetView>
  </sheetViews>
  <sheetFormatPr baseColWidth="10" defaultColWidth="11.42578125" defaultRowHeight="12.75" x14ac:dyDescent="0.2"/>
  <cols>
    <col min="1" max="1" width="27.140625" customWidth="1"/>
    <col min="15" max="15" width="6.85546875" customWidth="1"/>
    <col min="257" max="257" width="27.140625" customWidth="1"/>
    <col min="513" max="513" width="27.140625" customWidth="1"/>
    <col min="769" max="769" width="27.140625" customWidth="1"/>
    <col min="1025" max="1025" width="27.140625" customWidth="1"/>
    <col min="1281" max="1281" width="27.140625" customWidth="1"/>
    <col min="1537" max="1537" width="27.140625" customWidth="1"/>
    <col min="1793" max="1793" width="27.140625" customWidth="1"/>
    <col min="2049" max="2049" width="27.140625" customWidth="1"/>
    <col min="2305" max="2305" width="27.140625" customWidth="1"/>
    <col min="2561" max="2561" width="27.140625" customWidth="1"/>
    <col min="2817" max="2817" width="27.140625" customWidth="1"/>
    <col min="3073" max="3073" width="27.140625" customWidth="1"/>
    <col min="3329" max="3329" width="27.140625" customWidth="1"/>
    <col min="3585" max="3585" width="27.140625" customWidth="1"/>
    <col min="3841" max="3841" width="27.140625" customWidth="1"/>
    <col min="4097" max="4097" width="27.140625" customWidth="1"/>
    <col min="4353" max="4353" width="27.140625" customWidth="1"/>
    <col min="4609" max="4609" width="27.140625" customWidth="1"/>
    <col min="4865" max="4865" width="27.140625" customWidth="1"/>
    <col min="5121" max="5121" width="27.140625" customWidth="1"/>
    <col min="5377" max="5377" width="27.140625" customWidth="1"/>
    <col min="5633" max="5633" width="27.140625" customWidth="1"/>
    <col min="5889" max="5889" width="27.140625" customWidth="1"/>
    <col min="6145" max="6145" width="27.140625" customWidth="1"/>
    <col min="6401" max="6401" width="27.140625" customWidth="1"/>
    <col min="6657" max="6657" width="27.140625" customWidth="1"/>
    <col min="6913" max="6913" width="27.140625" customWidth="1"/>
    <col min="7169" max="7169" width="27.140625" customWidth="1"/>
    <col min="7425" max="7425" width="27.140625" customWidth="1"/>
    <col min="7681" max="7681" width="27.140625" customWidth="1"/>
    <col min="7937" max="7937" width="27.140625" customWidth="1"/>
    <col min="8193" max="8193" width="27.140625" customWidth="1"/>
    <col min="8449" max="8449" width="27.140625" customWidth="1"/>
    <col min="8705" max="8705" width="27.140625" customWidth="1"/>
    <col min="8961" max="8961" width="27.140625" customWidth="1"/>
    <col min="9217" max="9217" width="27.140625" customWidth="1"/>
    <col min="9473" max="9473" width="27.140625" customWidth="1"/>
    <col min="9729" max="9729" width="27.140625" customWidth="1"/>
    <col min="9985" max="9985" width="27.140625" customWidth="1"/>
    <col min="10241" max="10241" width="27.140625" customWidth="1"/>
    <col min="10497" max="10497" width="27.140625" customWidth="1"/>
    <col min="10753" max="10753" width="27.140625" customWidth="1"/>
    <col min="11009" max="11009" width="27.140625" customWidth="1"/>
    <col min="11265" max="11265" width="27.140625" customWidth="1"/>
    <col min="11521" max="11521" width="27.140625" customWidth="1"/>
    <col min="11777" max="11777" width="27.140625" customWidth="1"/>
    <col min="12033" max="12033" width="27.140625" customWidth="1"/>
    <col min="12289" max="12289" width="27.140625" customWidth="1"/>
    <col min="12545" max="12545" width="27.140625" customWidth="1"/>
    <col min="12801" max="12801" width="27.140625" customWidth="1"/>
    <col min="13057" max="13057" width="27.140625" customWidth="1"/>
    <col min="13313" max="13313" width="27.140625" customWidth="1"/>
    <col min="13569" max="13569" width="27.140625" customWidth="1"/>
    <col min="13825" max="13825" width="27.140625" customWidth="1"/>
    <col min="14081" max="14081" width="27.140625" customWidth="1"/>
    <col min="14337" max="14337" width="27.140625" customWidth="1"/>
    <col min="14593" max="14593" width="27.140625" customWidth="1"/>
    <col min="14849" max="14849" width="27.140625" customWidth="1"/>
    <col min="15105" max="15105" width="27.140625" customWidth="1"/>
    <col min="15361" max="15361" width="27.140625" customWidth="1"/>
    <col min="15617" max="15617" width="27.140625" customWidth="1"/>
    <col min="15873" max="15873" width="27.140625" customWidth="1"/>
    <col min="16129" max="16129" width="27.140625" customWidth="1"/>
  </cols>
  <sheetData>
    <row r="1" spans="1:22" x14ac:dyDescent="0.2">
      <c r="A1" s="78" t="s">
        <v>188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5.5" x14ac:dyDescent="0.2">
      <c r="A2" s="78" t="s">
        <v>132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38.25" x14ac:dyDescent="0.2">
      <c r="A3" s="29" t="s">
        <v>133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x14ac:dyDescent="0.2">
      <c r="A4" s="65"/>
      <c r="B4" s="65"/>
      <c r="C4" s="65" t="s">
        <v>168</v>
      </c>
      <c r="D4" s="65" t="s">
        <v>169</v>
      </c>
      <c r="E4" s="65" t="s">
        <v>170</v>
      </c>
      <c r="F4" s="65" t="s">
        <v>171</v>
      </c>
      <c r="G4" s="65" t="s">
        <v>172</v>
      </c>
      <c r="H4" s="65" t="s">
        <v>173</v>
      </c>
      <c r="I4" s="65" t="s">
        <v>174</v>
      </c>
      <c r="J4" s="65" t="s">
        <v>175</v>
      </c>
      <c r="K4" s="65" t="s">
        <v>176</v>
      </c>
      <c r="L4" s="65" t="s">
        <v>177</v>
      </c>
      <c r="M4" s="65" t="s">
        <v>178</v>
      </c>
      <c r="N4" s="65" t="s">
        <v>179</v>
      </c>
      <c r="O4" s="65" t="s">
        <v>180</v>
      </c>
      <c r="P4" s="65" t="s">
        <v>181</v>
      </c>
      <c r="Q4" s="65"/>
      <c r="R4" s="65" t="s">
        <v>182</v>
      </c>
      <c r="S4" s="65" t="s">
        <v>183</v>
      </c>
      <c r="T4" s="65" t="s">
        <v>184</v>
      </c>
      <c r="U4" s="32" t="s">
        <v>185</v>
      </c>
      <c r="V4" s="65" t="s">
        <v>186</v>
      </c>
    </row>
    <row r="5" spans="1:22" x14ac:dyDescent="0.2">
      <c r="A5" s="65"/>
      <c r="B5" s="65"/>
      <c r="C5" s="60" t="s">
        <v>134</v>
      </c>
      <c r="D5" s="60" t="s">
        <v>135</v>
      </c>
      <c r="E5" s="60" t="s">
        <v>136</v>
      </c>
      <c r="F5" s="60" t="s">
        <v>137</v>
      </c>
      <c r="G5" s="60" t="s">
        <v>138</v>
      </c>
      <c r="H5" s="60" t="s">
        <v>139</v>
      </c>
      <c r="I5" s="60" t="s">
        <v>140</v>
      </c>
      <c r="J5" s="60" t="s">
        <v>141</v>
      </c>
      <c r="K5" s="5" t="s">
        <v>142</v>
      </c>
      <c r="L5" s="60" t="s">
        <v>143</v>
      </c>
      <c r="M5" s="60" t="s">
        <v>144</v>
      </c>
      <c r="N5" s="60" t="s">
        <v>145</v>
      </c>
      <c r="O5" s="60" t="s">
        <v>146</v>
      </c>
      <c r="P5" s="60" t="s">
        <v>147</v>
      </c>
      <c r="Q5" s="5" t="s">
        <v>18</v>
      </c>
      <c r="R5" s="60" t="s">
        <v>148</v>
      </c>
      <c r="S5" s="60" t="s">
        <v>149</v>
      </c>
      <c r="T5" s="5" t="s">
        <v>21</v>
      </c>
      <c r="U5" s="5" t="s">
        <v>22</v>
      </c>
      <c r="V5" s="5" t="s">
        <v>23</v>
      </c>
    </row>
    <row r="6" spans="1:22" x14ac:dyDescent="0.2">
      <c r="A6" s="65"/>
      <c r="B6" s="15">
        <v>37987</v>
      </c>
      <c r="C6" s="1">
        <v>59</v>
      </c>
      <c r="D6" s="1">
        <v>33</v>
      </c>
      <c r="E6" s="1">
        <v>4</v>
      </c>
      <c r="F6" s="1">
        <v>148</v>
      </c>
      <c r="G6" s="1">
        <v>18</v>
      </c>
      <c r="H6" s="1">
        <v>11</v>
      </c>
      <c r="I6" s="1">
        <v>4</v>
      </c>
      <c r="J6" s="1"/>
      <c r="K6" s="1">
        <v>1961</v>
      </c>
      <c r="L6" s="1"/>
      <c r="M6" s="1">
        <v>11</v>
      </c>
      <c r="N6" s="1">
        <v>63</v>
      </c>
      <c r="O6" s="1">
        <v>4</v>
      </c>
      <c r="P6" s="1">
        <v>236</v>
      </c>
      <c r="Q6" s="1"/>
      <c r="R6" s="27">
        <v>9</v>
      </c>
      <c r="S6" s="27">
        <v>21</v>
      </c>
      <c r="T6" s="1">
        <v>4358</v>
      </c>
      <c r="U6" s="1"/>
      <c r="V6" s="1"/>
    </row>
    <row r="7" spans="1:22" x14ac:dyDescent="0.2">
      <c r="A7" s="65"/>
      <c r="B7" s="15">
        <v>38018</v>
      </c>
      <c r="C7" s="1">
        <v>60</v>
      </c>
      <c r="D7" s="1">
        <v>32</v>
      </c>
      <c r="E7" s="1">
        <v>4</v>
      </c>
      <c r="F7" s="1">
        <v>153</v>
      </c>
      <c r="G7" s="1">
        <v>18</v>
      </c>
      <c r="H7" s="1">
        <v>10</v>
      </c>
      <c r="I7" s="1">
        <v>4</v>
      </c>
      <c r="J7" s="1"/>
      <c r="K7" s="1">
        <v>1966</v>
      </c>
      <c r="L7" s="1"/>
      <c r="M7" s="1">
        <v>12</v>
      </c>
      <c r="N7" s="1">
        <v>61</v>
      </c>
      <c r="O7" s="1">
        <v>4</v>
      </c>
      <c r="P7" s="1">
        <v>223</v>
      </c>
      <c r="Q7" s="1"/>
      <c r="R7" s="27">
        <v>9</v>
      </c>
      <c r="S7" s="27">
        <v>20</v>
      </c>
      <c r="T7" s="1">
        <v>4359</v>
      </c>
      <c r="U7" s="1"/>
      <c r="V7" s="1"/>
    </row>
    <row r="8" spans="1:22" x14ac:dyDescent="0.2">
      <c r="A8" s="65"/>
      <c r="B8" s="15">
        <v>38047</v>
      </c>
      <c r="C8" s="1">
        <v>61</v>
      </c>
      <c r="D8" s="1">
        <v>30</v>
      </c>
      <c r="E8" s="1">
        <v>4</v>
      </c>
      <c r="F8" s="1">
        <v>152</v>
      </c>
      <c r="G8" s="1">
        <v>18</v>
      </c>
      <c r="H8" s="1">
        <v>9</v>
      </c>
      <c r="I8" s="1">
        <v>4</v>
      </c>
      <c r="J8" s="1"/>
      <c r="K8" s="1">
        <v>2002</v>
      </c>
      <c r="L8" s="1"/>
      <c r="M8" s="1">
        <v>10</v>
      </c>
      <c r="N8" s="1">
        <v>62</v>
      </c>
      <c r="O8" s="1">
        <v>5</v>
      </c>
      <c r="P8" s="1">
        <v>231</v>
      </c>
      <c r="Q8" s="1"/>
      <c r="R8" s="27">
        <v>12</v>
      </c>
      <c r="S8" s="27">
        <v>23</v>
      </c>
      <c r="T8" s="1">
        <v>4406</v>
      </c>
      <c r="U8" s="1"/>
      <c r="V8" s="1"/>
    </row>
    <row r="9" spans="1:22" x14ac:dyDescent="0.2">
      <c r="A9" s="65"/>
      <c r="B9" s="15">
        <v>38078</v>
      </c>
      <c r="C9" s="1">
        <v>60</v>
      </c>
      <c r="D9" s="1">
        <v>30</v>
      </c>
      <c r="E9" s="1">
        <v>4</v>
      </c>
      <c r="F9" s="1">
        <v>149</v>
      </c>
      <c r="G9" s="1">
        <v>18</v>
      </c>
      <c r="H9" s="1">
        <v>10</v>
      </c>
      <c r="I9" s="1">
        <v>4</v>
      </c>
      <c r="J9" s="1"/>
      <c r="K9" s="1">
        <v>2017</v>
      </c>
      <c r="L9" s="1"/>
      <c r="M9" s="1">
        <v>10</v>
      </c>
      <c r="N9" s="1">
        <v>63</v>
      </c>
      <c r="O9" s="1">
        <v>5</v>
      </c>
      <c r="P9" s="1">
        <v>231</v>
      </c>
      <c r="Q9" s="1"/>
      <c r="R9" s="27">
        <v>12</v>
      </c>
      <c r="S9" s="27">
        <v>23</v>
      </c>
      <c r="T9" s="1">
        <v>4415</v>
      </c>
      <c r="U9" s="1"/>
      <c r="V9" s="1"/>
    </row>
    <row r="10" spans="1:22" x14ac:dyDescent="0.2">
      <c r="A10" s="65"/>
      <c r="B10" s="15">
        <v>38108</v>
      </c>
      <c r="C10" s="1">
        <v>60</v>
      </c>
      <c r="D10" s="1">
        <v>31</v>
      </c>
      <c r="E10" s="1">
        <v>5</v>
      </c>
      <c r="F10" s="1">
        <v>151</v>
      </c>
      <c r="G10" s="1">
        <v>18</v>
      </c>
      <c r="H10" s="1">
        <v>10</v>
      </c>
      <c r="I10" s="1">
        <v>4</v>
      </c>
      <c r="J10" s="1"/>
      <c r="K10" s="1">
        <v>2034</v>
      </c>
      <c r="L10" s="1"/>
      <c r="M10" s="1">
        <v>9</v>
      </c>
      <c r="N10" s="1">
        <v>62</v>
      </c>
      <c r="O10" s="1">
        <v>5</v>
      </c>
      <c r="P10" s="1">
        <v>237</v>
      </c>
      <c r="Q10" s="1"/>
      <c r="R10" s="27">
        <v>11</v>
      </c>
      <c r="S10" s="27">
        <v>21</v>
      </c>
      <c r="T10" s="1">
        <v>4457</v>
      </c>
      <c r="U10" s="1"/>
      <c r="V10" s="1"/>
    </row>
    <row r="11" spans="1:22" x14ac:dyDescent="0.2">
      <c r="A11" s="65"/>
      <c r="B11" s="15">
        <v>38139</v>
      </c>
      <c r="C11" s="1">
        <v>60</v>
      </c>
      <c r="D11" s="1">
        <v>32</v>
      </c>
      <c r="E11" s="1">
        <v>5</v>
      </c>
      <c r="F11" s="1">
        <v>146</v>
      </c>
      <c r="G11" s="1">
        <v>18</v>
      </c>
      <c r="H11" s="1">
        <v>11</v>
      </c>
      <c r="I11" s="1">
        <v>5</v>
      </c>
      <c r="J11" s="1"/>
      <c r="K11" s="1">
        <v>2035</v>
      </c>
      <c r="L11" s="1"/>
      <c r="M11" s="1">
        <v>9</v>
      </c>
      <c r="N11" s="1">
        <v>63</v>
      </c>
      <c r="O11" s="1">
        <v>5</v>
      </c>
      <c r="P11" s="1">
        <v>240</v>
      </c>
      <c r="Q11" s="1"/>
      <c r="R11" s="27">
        <v>12</v>
      </c>
      <c r="S11" s="27">
        <v>23</v>
      </c>
      <c r="T11" s="1">
        <v>4466</v>
      </c>
      <c r="U11" s="1"/>
      <c r="V11" s="1"/>
    </row>
    <row r="12" spans="1:22" x14ac:dyDescent="0.2">
      <c r="A12" s="65"/>
      <c r="B12" s="15">
        <v>38169</v>
      </c>
      <c r="C12" s="1">
        <v>60</v>
      </c>
      <c r="D12" s="1">
        <v>33</v>
      </c>
      <c r="E12" s="1">
        <v>5</v>
      </c>
      <c r="F12" s="1">
        <v>144</v>
      </c>
      <c r="G12" s="1">
        <v>18</v>
      </c>
      <c r="H12" s="1">
        <v>11</v>
      </c>
      <c r="I12" s="1">
        <v>5</v>
      </c>
      <c r="J12" s="1"/>
      <c r="K12" s="1">
        <v>2038</v>
      </c>
      <c r="L12" s="1"/>
      <c r="M12" s="1">
        <v>9</v>
      </c>
      <c r="N12" s="1">
        <v>64</v>
      </c>
      <c r="O12" s="1">
        <v>6</v>
      </c>
      <c r="P12" s="1">
        <v>242</v>
      </c>
      <c r="Q12" s="1"/>
      <c r="R12" s="27">
        <v>13</v>
      </c>
      <c r="S12" s="27">
        <v>23</v>
      </c>
      <c r="T12" s="1">
        <v>4494</v>
      </c>
      <c r="U12" s="1"/>
      <c r="V12" s="1"/>
    </row>
    <row r="13" spans="1:22" x14ac:dyDescent="0.2">
      <c r="A13" s="65"/>
      <c r="B13" s="15">
        <v>38200</v>
      </c>
      <c r="C13" s="1">
        <v>59</v>
      </c>
      <c r="D13" s="1">
        <v>32</v>
      </c>
      <c r="E13" s="1">
        <v>5</v>
      </c>
      <c r="F13" s="1">
        <v>145</v>
      </c>
      <c r="G13" s="1">
        <v>18</v>
      </c>
      <c r="H13" s="1">
        <v>11</v>
      </c>
      <c r="I13" s="1">
        <v>4</v>
      </c>
      <c r="J13" s="1"/>
      <c r="K13" s="1">
        <v>2055</v>
      </c>
      <c r="L13" s="1"/>
      <c r="M13" s="1">
        <v>10</v>
      </c>
      <c r="N13" s="1">
        <v>61</v>
      </c>
      <c r="O13" s="1">
        <v>6</v>
      </c>
      <c r="P13" s="1">
        <v>235</v>
      </c>
      <c r="Q13" s="1"/>
      <c r="R13" s="27">
        <v>13</v>
      </c>
      <c r="S13" s="27">
        <v>22</v>
      </c>
      <c r="T13" s="1">
        <v>4488</v>
      </c>
      <c r="U13" s="1"/>
      <c r="V13" s="1"/>
    </row>
    <row r="14" spans="1:22" x14ac:dyDescent="0.2">
      <c r="A14" s="65"/>
      <c r="B14" s="15">
        <v>38231</v>
      </c>
      <c r="C14" s="1">
        <v>60</v>
      </c>
      <c r="D14" s="1">
        <v>33</v>
      </c>
      <c r="E14" s="1">
        <v>6</v>
      </c>
      <c r="F14" s="1">
        <v>144</v>
      </c>
      <c r="G14" s="1">
        <v>19</v>
      </c>
      <c r="H14" s="1">
        <v>10</v>
      </c>
      <c r="I14" s="1">
        <v>4</v>
      </c>
      <c r="J14" s="1"/>
      <c r="K14" s="1">
        <v>2081</v>
      </c>
      <c r="L14" s="1"/>
      <c r="M14" s="1">
        <v>11</v>
      </c>
      <c r="N14" s="1">
        <v>62</v>
      </c>
      <c r="O14" s="1">
        <v>5</v>
      </c>
      <c r="P14" s="1">
        <v>241</v>
      </c>
      <c r="Q14" s="1"/>
      <c r="R14" s="27">
        <v>13</v>
      </c>
      <c r="S14" s="27">
        <v>21</v>
      </c>
      <c r="T14" s="1">
        <v>4530</v>
      </c>
      <c r="U14" s="1"/>
      <c r="V14" s="1"/>
    </row>
    <row r="15" spans="1:22" x14ac:dyDescent="0.2">
      <c r="A15" s="65"/>
      <c r="B15" s="15">
        <v>38261</v>
      </c>
      <c r="C15" s="1">
        <v>60</v>
      </c>
      <c r="D15" s="1">
        <v>33</v>
      </c>
      <c r="E15" s="1">
        <v>6</v>
      </c>
      <c r="F15" s="1">
        <v>148</v>
      </c>
      <c r="G15" s="1">
        <v>17</v>
      </c>
      <c r="H15" s="1">
        <v>10</v>
      </c>
      <c r="I15" s="1">
        <v>4</v>
      </c>
      <c r="J15" s="1"/>
      <c r="K15" s="1">
        <v>2100</v>
      </c>
      <c r="L15" s="1"/>
      <c r="M15" s="1">
        <v>11</v>
      </c>
      <c r="N15" s="1">
        <v>64</v>
      </c>
      <c r="O15" s="1">
        <v>5</v>
      </c>
      <c r="P15" s="1">
        <v>238</v>
      </c>
      <c r="Q15" s="1"/>
      <c r="R15" s="27">
        <v>12</v>
      </c>
      <c r="S15" s="27">
        <v>20</v>
      </c>
      <c r="T15" s="1">
        <v>4555</v>
      </c>
      <c r="U15" s="1"/>
      <c r="V15" s="1"/>
    </row>
    <row r="16" spans="1:22" x14ac:dyDescent="0.2">
      <c r="A16" s="65"/>
      <c r="B16" s="15">
        <v>38292</v>
      </c>
      <c r="C16" s="1">
        <v>62</v>
      </c>
      <c r="D16" s="1">
        <v>33</v>
      </c>
      <c r="E16" s="1">
        <v>6</v>
      </c>
      <c r="F16" s="1">
        <v>141</v>
      </c>
      <c r="G16" s="1">
        <v>17</v>
      </c>
      <c r="H16" s="1">
        <v>11</v>
      </c>
      <c r="I16" s="1">
        <v>4</v>
      </c>
      <c r="J16" s="1"/>
      <c r="K16" s="1">
        <v>2128</v>
      </c>
      <c r="L16" s="1"/>
      <c r="M16" s="1">
        <v>12</v>
      </c>
      <c r="N16" s="1">
        <v>65</v>
      </c>
      <c r="O16" s="1">
        <v>5</v>
      </c>
      <c r="P16" s="1">
        <v>226</v>
      </c>
      <c r="Q16" s="1"/>
      <c r="R16" s="27">
        <v>13</v>
      </c>
      <c r="S16" s="27">
        <v>20</v>
      </c>
      <c r="T16" s="1">
        <v>4544</v>
      </c>
      <c r="U16" s="1"/>
      <c r="V16" s="1"/>
    </row>
    <row r="17" spans="2:22" x14ac:dyDescent="0.2">
      <c r="B17" s="15">
        <v>38322</v>
      </c>
      <c r="C17" s="1">
        <v>62</v>
      </c>
      <c r="D17" s="1">
        <v>34</v>
      </c>
      <c r="E17" s="1">
        <v>6</v>
      </c>
      <c r="F17" s="1">
        <v>141</v>
      </c>
      <c r="G17" s="1">
        <v>17</v>
      </c>
      <c r="H17" s="1">
        <v>11</v>
      </c>
      <c r="I17" s="1">
        <v>4</v>
      </c>
      <c r="J17" s="1"/>
      <c r="K17" s="1">
        <v>2150</v>
      </c>
      <c r="L17" s="1"/>
      <c r="M17" s="1">
        <v>12</v>
      </c>
      <c r="N17" s="1">
        <v>61</v>
      </c>
      <c r="O17" s="1">
        <v>5</v>
      </c>
      <c r="P17" s="1">
        <v>232</v>
      </c>
      <c r="Q17" s="1"/>
      <c r="R17" s="27">
        <v>13</v>
      </c>
      <c r="S17" s="27">
        <v>21</v>
      </c>
      <c r="T17" s="1">
        <v>4571</v>
      </c>
      <c r="U17" s="1"/>
      <c r="V17" s="1"/>
    </row>
    <row r="18" spans="2:22" x14ac:dyDescent="0.2">
      <c r="B18" s="15">
        <v>38353</v>
      </c>
      <c r="C18" s="1">
        <v>64</v>
      </c>
      <c r="D18" s="1">
        <v>33</v>
      </c>
      <c r="E18" s="1">
        <v>5</v>
      </c>
      <c r="F18" s="1">
        <v>138</v>
      </c>
      <c r="G18" s="1">
        <v>17</v>
      </c>
      <c r="H18" s="1">
        <v>10</v>
      </c>
      <c r="I18" s="1">
        <v>4</v>
      </c>
      <c r="J18" s="1"/>
      <c r="K18" s="1">
        <v>2135</v>
      </c>
      <c r="L18" s="1"/>
      <c r="M18" s="1">
        <v>12</v>
      </c>
      <c r="N18" s="1">
        <v>62</v>
      </c>
      <c r="O18" s="1">
        <v>5</v>
      </c>
      <c r="P18" s="1">
        <v>222</v>
      </c>
      <c r="Q18" s="1"/>
      <c r="R18" s="27">
        <v>13</v>
      </c>
      <c r="S18" s="27">
        <v>22</v>
      </c>
      <c r="T18" s="1">
        <v>4568</v>
      </c>
      <c r="U18" s="1"/>
      <c r="V18" s="1"/>
    </row>
    <row r="19" spans="2:22" x14ac:dyDescent="0.2">
      <c r="B19" s="15">
        <v>38384</v>
      </c>
      <c r="C19" s="1">
        <v>63</v>
      </c>
      <c r="D19" s="1">
        <v>34</v>
      </c>
      <c r="E19" s="1">
        <v>5</v>
      </c>
      <c r="F19" s="1">
        <v>137</v>
      </c>
      <c r="G19" s="1">
        <v>16</v>
      </c>
      <c r="H19" s="1">
        <v>9</v>
      </c>
      <c r="I19" s="1">
        <v>4</v>
      </c>
      <c r="J19" s="1"/>
      <c r="K19" s="1">
        <v>2146</v>
      </c>
      <c r="L19" s="1"/>
      <c r="M19" s="1">
        <v>11</v>
      </c>
      <c r="N19" s="1">
        <v>62</v>
      </c>
      <c r="O19" s="1">
        <v>5</v>
      </c>
      <c r="P19" s="1">
        <v>221</v>
      </c>
      <c r="Q19" s="1"/>
      <c r="R19" s="27">
        <v>13</v>
      </c>
      <c r="S19" s="27">
        <v>21</v>
      </c>
      <c r="T19" s="1">
        <v>4593</v>
      </c>
      <c r="U19" s="1"/>
      <c r="V19" s="1"/>
    </row>
    <row r="20" spans="2:22" x14ac:dyDescent="0.2">
      <c r="B20" s="15">
        <v>38412</v>
      </c>
      <c r="C20" s="1">
        <v>60</v>
      </c>
      <c r="D20" s="1">
        <v>36</v>
      </c>
      <c r="E20" s="1">
        <v>5</v>
      </c>
      <c r="F20" s="1">
        <v>139</v>
      </c>
      <c r="G20" s="1">
        <v>16</v>
      </c>
      <c r="H20" s="1">
        <v>8</v>
      </c>
      <c r="I20" s="1">
        <v>4</v>
      </c>
      <c r="J20" s="1"/>
      <c r="K20" s="1">
        <v>2179</v>
      </c>
      <c r="L20" s="1"/>
      <c r="M20" s="1">
        <v>10</v>
      </c>
      <c r="N20" s="1">
        <v>62</v>
      </c>
      <c r="O20" s="1">
        <v>6</v>
      </c>
      <c r="P20" s="1">
        <v>219</v>
      </c>
      <c r="Q20" s="1"/>
      <c r="R20" s="27">
        <v>13</v>
      </c>
      <c r="S20" s="27">
        <v>23</v>
      </c>
      <c r="T20" s="1">
        <v>4671</v>
      </c>
      <c r="U20" s="1"/>
      <c r="V20" s="1"/>
    </row>
    <row r="21" spans="2:22" x14ac:dyDescent="0.2">
      <c r="B21" s="15">
        <v>38443</v>
      </c>
      <c r="C21" s="1">
        <v>59</v>
      </c>
      <c r="D21" s="1">
        <v>39</v>
      </c>
      <c r="E21" s="1">
        <v>5</v>
      </c>
      <c r="F21" s="1">
        <v>143</v>
      </c>
      <c r="G21" s="1">
        <v>17</v>
      </c>
      <c r="H21" s="1">
        <v>8</v>
      </c>
      <c r="I21" s="1">
        <v>3</v>
      </c>
      <c r="J21" s="1"/>
      <c r="K21" s="1">
        <v>2287</v>
      </c>
      <c r="L21" s="1"/>
      <c r="M21" s="1">
        <v>10</v>
      </c>
      <c r="N21" s="1">
        <v>73</v>
      </c>
      <c r="O21" s="1">
        <v>6</v>
      </c>
      <c r="P21" s="1">
        <v>230</v>
      </c>
      <c r="Q21" s="1"/>
      <c r="R21" s="27">
        <v>12</v>
      </c>
      <c r="S21" s="27">
        <v>28</v>
      </c>
      <c r="T21" s="1">
        <v>4960</v>
      </c>
      <c r="U21" s="1"/>
      <c r="V21" s="1"/>
    </row>
    <row r="22" spans="2:22" x14ac:dyDescent="0.2">
      <c r="B22" s="15">
        <v>38473</v>
      </c>
      <c r="C22" s="1">
        <v>65</v>
      </c>
      <c r="D22" s="1">
        <v>41</v>
      </c>
      <c r="E22" s="1">
        <v>5</v>
      </c>
      <c r="F22" s="1">
        <v>162</v>
      </c>
      <c r="G22" s="1">
        <v>19</v>
      </c>
      <c r="H22" s="1">
        <v>9</v>
      </c>
      <c r="I22" s="1">
        <v>4</v>
      </c>
      <c r="J22" s="1"/>
      <c r="K22" s="1">
        <v>2546</v>
      </c>
      <c r="L22" s="1"/>
      <c r="M22" s="1">
        <v>11</v>
      </c>
      <c r="N22" s="1">
        <v>76</v>
      </c>
      <c r="O22" s="1">
        <v>6</v>
      </c>
      <c r="P22" s="1">
        <v>266</v>
      </c>
      <c r="Q22" s="1"/>
      <c r="R22" s="27">
        <v>12</v>
      </c>
      <c r="S22" s="27">
        <v>31</v>
      </c>
      <c r="T22" s="1">
        <v>5605</v>
      </c>
      <c r="U22" s="1"/>
      <c r="V22" s="1"/>
    </row>
    <row r="23" spans="2:22" x14ac:dyDescent="0.2">
      <c r="B23" s="15">
        <v>38504</v>
      </c>
      <c r="C23" s="1">
        <v>78</v>
      </c>
      <c r="D23" s="1">
        <v>45</v>
      </c>
      <c r="E23" s="1">
        <v>5</v>
      </c>
      <c r="F23" s="1">
        <v>193</v>
      </c>
      <c r="G23" s="1">
        <v>19</v>
      </c>
      <c r="H23" s="1">
        <v>9</v>
      </c>
      <c r="I23" s="1">
        <v>5</v>
      </c>
      <c r="J23" s="1"/>
      <c r="K23" s="1">
        <v>2819</v>
      </c>
      <c r="L23" s="1"/>
      <c r="M23" s="1">
        <v>11</v>
      </c>
      <c r="N23" s="1">
        <v>83</v>
      </c>
      <c r="O23" s="1">
        <v>6</v>
      </c>
      <c r="P23" s="1">
        <v>307</v>
      </c>
      <c r="Q23" s="1"/>
      <c r="R23" s="27">
        <v>11</v>
      </c>
      <c r="S23" s="27">
        <v>42</v>
      </c>
      <c r="T23" s="1">
        <v>6269</v>
      </c>
      <c r="U23" s="1"/>
      <c r="V23" s="1"/>
    </row>
    <row r="24" spans="2:22" x14ac:dyDescent="0.2">
      <c r="B24" s="15">
        <v>38534</v>
      </c>
      <c r="C24" s="1">
        <v>78</v>
      </c>
      <c r="D24" s="1">
        <v>52</v>
      </c>
      <c r="E24" s="1">
        <v>5</v>
      </c>
      <c r="F24" s="1">
        <v>218</v>
      </c>
      <c r="G24" s="1">
        <v>22</v>
      </c>
      <c r="H24" s="1">
        <v>10</v>
      </c>
      <c r="I24" s="1">
        <v>6</v>
      </c>
      <c r="J24" s="1"/>
      <c r="K24" s="1">
        <v>3273</v>
      </c>
      <c r="L24" s="1"/>
      <c r="M24" s="1">
        <v>14</v>
      </c>
      <c r="N24" s="1">
        <v>103</v>
      </c>
      <c r="O24" s="1">
        <v>6</v>
      </c>
      <c r="P24" s="1">
        <v>351</v>
      </c>
      <c r="Q24" s="1"/>
      <c r="R24" s="27">
        <v>13</v>
      </c>
      <c r="S24" s="27">
        <v>48</v>
      </c>
      <c r="T24" s="1">
        <v>7314</v>
      </c>
      <c r="U24" s="1"/>
      <c r="V24" s="1"/>
    </row>
    <row r="25" spans="2:22" x14ac:dyDescent="0.2">
      <c r="B25" s="15">
        <v>38565</v>
      </c>
      <c r="C25" s="1">
        <v>92</v>
      </c>
      <c r="D25" s="1">
        <v>59</v>
      </c>
      <c r="E25" s="1">
        <v>7</v>
      </c>
      <c r="F25" s="1">
        <v>256</v>
      </c>
      <c r="G25" s="1">
        <v>35</v>
      </c>
      <c r="H25" s="1">
        <v>11</v>
      </c>
      <c r="I25" s="1">
        <v>5</v>
      </c>
      <c r="J25" s="1"/>
      <c r="K25" s="1">
        <v>3875</v>
      </c>
      <c r="L25" s="1"/>
      <c r="M25" s="1">
        <v>18</v>
      </c>
      <c r="N25" s="1">
        <v>137</v>
      </c>
      <c r="O25" s="1">
        <v>6</v>
      </c>
      <c r="P25" s="1">
        <v>452</v>
      </c>
      <c r="Q25" s="1"/>
      <c r="R25" s="27">
        <v>17</v>
      </c>
      <c r="S25" s="27">
        <v>65</v>
      </c>
      <c r="T25" s="1">
        <v>8989</v>
      </c>
      <c r="U25" s="1"/>
      <c r="V25" s="1"/>
    </row>
    <row r="26" spans="2:22" x14ac:dyDescent="0.2">
      <c r="B26" s="15">
        <v>38596</v>
      </c>
      <c r="C26" s="1">
        <v>101</v>
      </c>
      <c r="D26" s="1">
        <v>66</v>
      </c>
      <c r="E26" s="1">
        <v>8</v>
      </c>
      <c r="F26" s="1">
        <v>299</v>
      </c>
      <c r="G26" s="1">
        <v>42</v>
      </c>
      <c r="H26" s="1">
        <v>10</v>
      </c>
      <c r="I26" s="1">
        <v>5</v>
      </c>
      <c r="J26" s="1"/>
      <c r="K26" s="1">
        <v>4304</v>
      </c>
      <c r="L26" s="1"/>
      <c r="M26" s="1">
        <v>22</v>
      </c>
      <c r="N26" s="1">
        <v>150</v>
      </c>
      <c r="O26" s="1">
        <v>6</v>
      </c>
      <c r="P26" s="1">
        <v>539</v>
      </c>
      <c r="Q26" s="1"/>
      <c r="R26" s="27">
        <v>19</v>
      </c>
      <c r="S26" s="27">
        <v>71</v>
      </c>
      <c r="T26" s="1">
        <v>10261</v>
      </c>
      <c r="U26" s="1"/>
      <c r="V26" s="1"/>
    </row>
    <row r="27" spans="2:22" x14ac:dyDescent="0.2">
      <c r="B27" s="15">
        <v>38626</v>
      </c>
      <c r="C27" s="1">
        <v>106</v>
      </c>
      <c r="D27" s="1">
        <v>68</v>
      </c>
      <c r="E27" s="1">
        <v>8</v>
      </c>
      <c r="F27" s="1">
        <v>319</v>
      </c>
      <c r="G27" s="1">
        <v>42</v>
      </c>
      <c r="H27" s="1">
        <v>10</v>
      </c>
      <c r="I27" s="1">
        <v>5</v>
      </c>
      <c r="J27" s="1"/>
      <c r="K27" s="1">
        <v>4417</v>
      </c>
      <c r="L27" s="1"/>
      <c r="M27" s="1">
        <v>20</v>
      </c>
      <c r="N27" s="1">
        <v>152</v>
      </c>
      <c r="O27" s="1">
        <v>7</v>
      </c>
      <c r="P27" s="1">
        <v>572</v>
      </c>
      <c r="Q27" s="1"/>
      <c r="R27" s="27">
        <v>21</v>
      </c>
      <c r="S27" s="27">
        <v>71</v>
      </c>
      <c r="T27" s="1">
        <v>10649</v>
      </c>
      <c r="U27" s="1"/>
      <c r="V27" s="1"/>
    </row>
    <row r="28" spans="2:22" x14ac:dyDescent="0.2">
      <c r="B28" s="15">
        <v>38657</v>
      </c>
      <c r="C28" s="1">
        <v>108</v>
      </c>
      <c r="D28" s="1">
        <v>71</v>
      </c>
      <c r="E28" s="1">
        <v>8</v>
      </c>
      <c r="F28" s="1">
        <v>329</v>
      </c>
      <c r="G28" s="1">
        <v>40</v>
      </c>
      <c r="H28" s="1">
        <v>10</v>
      </c>
      <c r="I28" s="1">
        <v>6</v>
      </c>
      <c r="J28" s="1"/>
      <c r="K28" s="1">
        <v>4521</v>
      </c>
      <c r="L28" s="1"/>
      <c r="M28" s="1">
        <v>21</v>
      </c>
      <c r="N28" s="1">
        <v>157</v>
      </c>
      <c r="O28" s="1">
        <v>9</v>
      </c>
      <c r="P28" s="1">
        <v>599</v>
      </c>
      <c r="Q28" s="1"/>
      <c r="R28" s="27">
        <v>23</v>
      </c>
      <c r="S28" s="27">
        <v>76</v>
      </c>
      <c r="T28" s="1">
        <v>10966</v>
      </c>
      <c r="U28" s="1"/>
      <c r="V28" s="1"/>
    </row>
    <row r="29" spans="2:22" x14ac:dyDescent="0.2">
      <c r="B29" s="15">
        <v>38687</v>
      </c>
      <c r="C29" s="1">
        <v>108</v>
      </c>
      <c r="D29" s="1">
        <v>72</v>
      </c>
      <c r="E29" s="1">
        <v>9</v>
      </c>
      <c r="F29" s="1">
        <v>329</v>
      </c>
      <c r="G29" s="1">
        <v>37</v>
      </c>
      <c r="H29" s="1">
        <v>9</v>
      </c>
      <c r="I29" s="1">
        <v>6</v>
      </c>
      <c r="J29" s="1"/>
      <c r="K29" s="1">
        <v>4534</v>
      </c>
      <c r="L29" s="1"/>
      <c r="M29" s="1">
        <v>21</v>
      </c>
      <c r="N29" s="1">
        <v>159</v>
      </c>
      <c r="O29" s="1">
        <v>9</v>
      </c>
      <c r="P29" s="1">
        <v>597</v>
      </c>
      <c r="Q29" s="1"/>
      <c r="R29" s="27">
        <v>22</v>
      </c>
      <c r="S29" s="27">
        <v>77</v>
      </c>
      <c r="T29" s="1">
        <v>10998</v>
      </c>
      <c r="U29" s="1"/>
      <c r="V29" s="1"/>
    </row>
    <row r="30" spans="2:22" x14ac:dyDescent="0.2">
      <c r="B30" s="15">
        <v>38718</v>
      </c>
      <c r="C30" s="1">
        <v>107</v>
      </c>
      <c r="D30" s="1">
        <v>73</v>
      </c>
      <c r="E30" s="1">
        <v>9</v>
      </c>
      <c r="F30" s="1">
        <v>319</v>
      </c>
      <c r="G30" s="1">
        <v>36</v>
      </c>
      <c r="H30" s="1">
        <v>9</v>
      </c>
      <c r="I30" s="1">
        <v>6</v>
      </c>
      <c r="J30" s="1">
        <v>577</v>
      </c>
      <c r="K30" s="1">
        <v>4492</v>
      </c>
      <c r="L30" s="1">
        <v>383</v>
      </c>
      <c r="M30" s="1">
        <v>19</v>
      </c>
      <c r="N30" s="1">
        <v>157</v>
      </c>
      <c r="O30" s="1">
        <v>9</v>
      </c>
      <c r="P30" s="1">
        <v>588</v>
      </c>
      <c r="Q30" s="1">
        <f t="shared" ref="Q30:Q81" si="0">SUM(C30:P30)</f>
        <v>6784</v>
      </c>
      <c r="R30" s="27">
        <v>23</v>
      </c>
      <c r="S30" s="27">
        <v>77</v>
      </c>
      <c r="T30" s="1">
        <v>10856</v>
      </c>
      <c r="U30" s="1">
        <v>31752</v>
      </c>
      <c r="V30" s="1">
        <v>359022</v>
      </c>
    </row>
    <row r="31" spans="2:22" x14ac:dyDescent="0.2">
      <c r="B31" s="15">
        <v>38749</v>
      </c>
      <c r="C31" s="1">
        <v>106</v>
      </c>
      <c r="D31" s="1">
        <v>72</v>
      </c>
      <c r="E31" s="1">
        <v>9</v>
      </c>
      <c r="F31" s="1">
        <v>316</v>
      </c>
      <c r="G31" s="1">
        <v>35</v>
      </c>
      <c r="H31" s="1">
        <v>9</v>
      </c>
      <c r="I31" s="1">
        <v>5</v>
      </c>
      <c r="J31" s="1">
        <v>574</v>
      </c>
      <c r="K31" s="1">
        <v>4440</v>
      </c>
      <c r="L31" s="1">
        <v>377</v>
      </c>
      <c r="M31" s="1">
        <v>20</v>
      </c>
      <c r="N31" s="1">
        <v>155</v>
      </c>
      <c r="O31" s="1">
        <v>9</v>
      </c>
      <c r="P31" s="1">
        <v>582</v>
      </c>
      <c r="Q31" s="1">
        <f t="shared" si="0"/>
        <v>6709</v>
      </c>
      <c r="R31" s="27">
        <v>20</v>
      </c>
      <c r="S31" s="27">
        <v>77</v>
      </c>
      <c r="T31" s="1">
        <v>10712</v>
      </c>
      <c r="U31" s="1">
        <v>31477</v>
      </c>
      <c r="V31" s="1">
        <v>355530</v>
      </c>
    </row>
    <row r="32" spans="2:22" x14ac:dyDescent="0.2">
      <c r="B32" s="15">
        <v>38777</v>
      </c>
      <c r="C32" s="1">
        <v>99</v>
      </c>
      <c r="D32" s="1">
        <v>71</v>
      </c>
      <c r="E32" s="1">
        <v>9</v>
      </c>
      <c r="F32" s="1">
        <v>310</v>
      </c>
      <c r="G32" s="1">
        <v>33</v>
      </c>
      <c r="H32" s="1">
        <v>8</v>
      </c>
      <c r="I32" s="1">
        <v>4</v>
      </c>
      <c r="J32" s="1">
        <v>565</v>
      </c>
      <c r="K32" s="1">
        <v>4386</v>
      </c>
      <c r="L32" s="1">
        <v>358</v>
      </c>
      <c r="M32" s="1">
        <v>20</v>
      </c>
      <c r="N32" s="1">
        <v>152</v>
      </c>
      <c r="O32" s="1">
        <v>9</v>
      </c>
      <c r="P32" s="1">
        <v>567</v>
      </c>
      <c r="Q32" s="1">
        <f t="shared" si="0"/>
        <v>6591</v>
      </c>
      <c r="R32" s="27">
        <v>20</v>
      </c>
      <c r="S32" s="27">
        <v>73</v>
      </c>
      <c r="T32" s="1">
        <v>10488</v>
      </c>
      <c r="U32" s="1">
        <v>31269</v>
      </c>
      <c r="V32" s="1">
        <v>354030</v>
      </c>
    </row>
    <row r="33" spans="2:22" x14ac:dyDescent="0.2">
      <c r="B33" s="15">
        <v>38808</v>
      </c>
      <c r="C33" s="1">
        <v>98</v>
      </c>
      <c r="D33" s="1">
        <v>72</v>
      </c>
      <c r="E33" s="1">
        <v>9</v>
      </c>
      <c r="F33" s="1">
        <v>311</v>
      </c>
      <c r="G33" s="1">
        <v>34</v>
      </c>
      <c r="H33" s="1">
        <v>8</v>
      </c>
      <c r="I33" s="1">
        <v>4</v>
      </c>
      <c r="J33" s="1">
        <v>548</v>
      </c>
      <c r="K33" s="1">
        <v>4362</v>
      </c>
      <c r="L33" s="1">
        <v>346</v>
      </c>
      <c r="M33" s="1">
        <v>20</v>
      </c>
      <c r="N33" s="1">
        <v>153</v>
      </c>
      <c r="O33" s="1">
        <v>9</v>
      </c>
      <c r="P33" s="1">
        <v>560</v>
      </c>
      <c r="Q33" s="1">
        <f t="shared" si="0"/>
        <v>6534</v>
      </c>
      <c r="R33" s="27">
        <v>19</v>
      </c>
      <c r="S33" s="27">
        <v>73</v>
      </c>
      <c r="T33" s="1">
        <v>10347</v>
      </c>
      <c r="U33" s="1">
        <v>31265</v>
      </c>
      <c r="V33" s="1">
        <v>353556</v>
      </c>
    </row>
    <row r="34" spans="2:22" x14ac:dyDescent="0.2">
      <c r="B34" s="15">
        <v>38838</v>
      </c>
      <c r="C34" s="1">
        <v>98</v>
      </c>
      <c r="D34" s="1">
        <v>75</v>
      </c>
      <c r="E34" s="1">
        <v>9</v>
      </c>
      <c r="F34" s="1">
        <v>304</v>
      </c>
      <c r="G34" s="1">
        <v>32</v>
      </c>
      <c r="H34" s="1">
        <v>9</v>
      </c>
      <c r="I34" s="1">
        <v>4</v>
      </c>
      <c r="J34" s="1">
        <v>523</v>
      </c>
      <c r="K34" s="1">
        <v>4283</v>
      </c>
      <c r="L34" s="1">
        <v>338</v>
      </c>
      <c r="M34" s="1">
        <v>21</v>
      </c>
      <c r="N34" s="1">
        <v>151</v>
      </c>
      <c r="O34" s="1">
        <v>10</v>
      </c>
      <c r="P34" s="1">
        <v>554</v>
      </c>
      <c r="Q34" s="1">
        <f t="shared" si="0"/>
        <v>6411</v>
      </c>
      <c r="R34" s="27">
        <v>20</v>
      </c>
      <c r="S34" s="27">
        <v>71</v>
      </c>
      <c r="T34" s="1">
        <v>10135</v>
      </c>
      <c r="U34" s="1">
        <v>31069</v>
      </c>
      <c r="V34" s="1">
        <v>350438</v>
      </c>
    </row>
    <row r="35" spans="2:22" x14ac:dyDescent="0.2">
      <c r="B35" s="15">
        <v>38869</v>
      </c>
      <c r="C35" s="1">
        <v>97</v>
      </c>
      <c r="D35" s="1">
        <v>75</v>
      </c>
      <c r="E35" s="1">
        <v>9</v>
      </c>
      <c r="F35" s="1">
        <v>298</v>
      </c>
      <c r="G35" s="1">
        <v>32</v>
      </c>
      <c r="H35" s="1">
        <v>10</v>
      </c>
      <c r="I35" s="1">
        <v>3</v>
      </c>
      <c r="J35" s="1">
        <v>493</v>
      </c>
      <c r="K35" s="1">
        <v>4224</v>
      </c>
      <c r="L35" s="1">
        <v>317</v>
      </c>
      <c r="M35" s="1">
        <v>19</v>
      </c>
      <c r="N35" s="1">
        <v>149</v>
      </c>
      <c r="O35" s="1">
        <v>9</v>
      </c>
      <c r="P35" s="1">
        <v>543</v>
      </c>
      <c r="Q35" s="1">
        <f t="shared" si="0"/>
        <v>6278</v>
      </c>
      <c r="R35" s="27">
        <v>19</v>
      </c>
      <c r="S35" s="27">
        <v>68</v>
      </c>
      <c r="T35" s="1">
        <v>9939</v>
      </c>
      <c r="U35" s="1">
        <v>30720</v>
      </c>
      <c r="V35" s="1">
        <v>345394</v>
      </c>
    </row>
    <row r="36" spans="2:22" x14ac:dyDescent="0.2">
      <c r="B36" s="15">
        <v>38899</v>
      </c>
      <c r="C36" s="1">
        <v>99</v>
      </c>
      <c r="D36" s="1">
        <v>75</v>
      </c>
      <c r="E36" s="1">
        <v>9</v>
      </c>
      <c r="F36" s="1">
        <v>293</v>
      </c>
      <c r="G36" s="1">
        <v>32</v>
      </c>
      <c r="H36" s="1">
        <v>10</v>
      </c>
      <c r="I36" s="1">
        <v>2</v>
      </c>
      <c r="J36" s="1">
        <v>472</v>
      </c>
      <c r="K36" s="1">
        <v>4168</v>
      </c>
      <c r="L36" s="1">
        <v>317</v>
      </c>
      <c r="M36" s="1">
        <v>19</v>
      </c>
      <c r="N36" s="1">
        <v>149</v>
      </c>
      <c r="O36" s="1">
        <v>9</v>
      </c>
      <c r="P36" s="1">
        <v>524</v>
      </c>
      <c r="Q36" s="1">
        <f t="shared" si="0"/>
        <v>6178</v>
      </c>
      <c r="R36" s="27">
        <v>18</v>
      </c>
      <c r="S36" s="27">
        <v>67</v>
      </c>
      <c r="T36" s="1">
        <v>9739</v>
      </c>
      <c r="U36" s="1">
        <v>30342</v>
      </c>
      <c r="V36" s="1">
        <v>338277</v>
      </c>
    </row>
    <row r="37" spans="2:22" x14ac:dyDescent="0.2">
      <c r="B37" s="15">
        <v>38930</v>
      </c>
      <c r="C37" s="1">
        <v>95</v>
      </c>
      <c r="D37" s="1">
        <v>76</v>
      </c>
      <c r="E37" s="1">
        <v>9</v>
      </c>
      <c r="F37" s="1">
        <v>275</v>
      </c>
      <c r="G37" s="1">
        <v>33</v>
      </c>
      <c r="H37" s="1">
        <v>8</v>
      </c>
      <c r="I37" s="1">
        <v>3</v>
      </c>
      <c r="J37" s="1">
        <v>444</v>
      </c>
      <c r="K37" s="1">
        <v>4082</v>
      </c>
      <c r="L37" s="1">
        <v>311</v>
      </c>
      <c r="M37" s="1">
        <v>18</v>
      </c>
      <c r="N37" s="1">
        <v>149</v>
      </c>
      <c r="O37" s="1">
        <v>9</v>
      </c>
      <c r="P37" s="1">
        <v>507</v>
      </c>
      <c r="Q37" s="1">
        <f t="shared" si="0"/>
        <v>6019</v>
      </c>
      <c r="R37" s="27">
        <v>19</v>
      </c>
      <c r="S37" s="27">
        <v>66</v>
      </c>
      <c r="T37" s="1">
        <v>9522</v>
      </c>
      <c r="U37" s="1">
        <v>29691</v>
      </c>
      <c r="V37" s="1">
        <v>330132</v>
      </c>
    </row>
    <row r="38" spans="2:22" x14ac:dyDescent="0.2">
      <c r="B38" s="15">
        <v>38961</v>
      </c>
      <c r="C38" s="1">
        <v>94</v>
      </c>
      <c r="D38" s="1">
        <v>77</v>
      </c>
      <c r="E38" s="1">
        <v>9</v>
      </c>
      <c r="F38" s="1">
        <v>272</v>
      </c>
      <c r="G38" s="1">
        <v>34</v>
      </c>
      <c r="H38" s="1">
        <v>8</v>
      </c>
      <c r="I38" s="1">
        <v>2</v>
      </c>
      <c r="J38" s="1">
        <v>421</v>
      </c>
      <c r="K38" s="1">
        <v>3995</v>
      </c>
      <c r="L38" s="1">
        <v>299</v>
      </c>
      <c r="M38" s="1">
        <v>17</v>
      </c>
      <c r="N38" s="1">
        <v>140</v>
      </c>
      <c r="O38" s="1">
        <v>9</v>
      </c>
      <c r="P38" s="1">
        <v>487</v>
      </c>
      <c r="Q38" s="1">
        <f t="shared" si="0"/>
        <v>5864</v>
      </c>
      <c r="R38" s="27">
        <v>18</v>
      </c>
      <c r="S38" s="27">
        <v>59</v>
      </c>
      <c r="T38" s="1">
        <v>9268</v>
      </c>
      <c r="U38" s="1">
        <v>29154</v>
      </c>
      <c r="V38" s="1">
        <v>321671</v>
      </c>
    </row>
    <row r="39" spans="2:22" x14ac:dyDescent="0.2">
      <c r="B39" s="15">
        <v>38991</v>
      </c>
      <c r="C39" s="1">
        <v>98</v>
      </c>
      <c r="D39" s="1">
        <v>75</v>
      </c>
      <c r="E39" s="1">
        <v>9</v>
      </c>
      <c r="F39" s="1">
        <v>260</v>
      </c>
      <c r="G39" s="1">
        <v>35</v>
      </c>
      <c r="H39" s="1">
        <v>9</v>
      </c>
      <c r="I39" s="1">
        <v>3</v>
      </c>
      <c r="J39" s="1">
        <v>400</v>
      </c>
      <c r="K39" s="1">
        <v>3919</v>
      </c>
      <c r="L39" s="1">
        <v>290</v>
      </c>
      <c r="M39" s="1">
        <v>14</v>
      </c>
      <c r="N39" s="1">
        <v>133</v>
      </c>
      <c r="O39" s="1">
        <v>9</v>
      </c>
      <c r="P39" s="1">
        <v>465</v>
      </c>
      <c r="Q39" s="1">
        <f t="shared" si="0"/>
        <v>5719</v>
      </c>
      <c r="R39" s="27">
        <v>16</v>
      </c>
      <c r="S39" s="27">
        <v>60</v>
      </c>
      <c r="T39" s="1">
        <v>9024</v>
      </c>
      <c r="U39" s="1">
        <v>28729</v>
      </c>
      <c r="V39" s="1">
        <v>313040</v>
      </c>
    </row>
    <row r="40" spans="2:22" x14ac:dyDescent="0.2">
      <c r="B40" s="15">
        <v>39022</v>
      </c>
      <c r="C40" s="1">
        <v>98</v>
      </c>
      <c r="D40" s="1">
        <v>75</v>
      </c>
      <c r="E40" s="1">
        <v>8</v>
      </c>
      <c r="F40" s="1">
        <v>257</v>
      </c>
      <c r="G40" s="1">
        <v>35</v>
      </c>
      <c r="H40" s="1">
        <v>8</v>
      </c>
      <c r="I40" s="1">
        <v>3</v>
      </c>
      <c r="J40" s="1">
        <v>384</v>
      </c>
      <c r="K40" s="1">
        <v>3865</v>
      </c>
      <c r="L40" s="1">
        <v>278</v>
      </c>
      <c r="M40" s="1">
        <v>15</v>
      </c>
      <c r="N40" s="1">
        <v>130</v>
      </c>
      <c r="O40" s="1">
        <v>9</v>
      </c>
      <c r="P40" s="1">
        <v>443</v>
      </c>
      <c r="Q40" s="1">
        <f t="shared" si="0"/>
        <v>5608</v>
      </c>
      <c r="R40" s="27">
        <v>16</v>
      </c>
      <c r="S40" s="27">
        <v>54</v>
      </c>
      <c r="T40" s="1">
        <v>8831</v>
      </c>
      <c r="U40" s="1">
        <v>28461</v>
      </c>
      <c r="V40" s="1">
        <v>305889</v>
      </c>
    </row>
    <row r="41" spans="2:22" x14ac:dyDescent="0.2">
      <c r="B41" s="15">
        <v>39052</v>
      </c>
      <c r="C41" s="1">
        <v>97</v>
      </c>
      <c r="D41" s="1">
        <v>76</v>
      </c>
      <c r="E41" s="1">
        <v>8</v>
      </c>
      <c r="F41" s="1">
        <v>250</v>
      </c>
      <c r="G41" s="1">
        <v>34</v>
      </c>
      <c r="H41" s="1">
        <v>7</v>
      </c>
      <c r="I41" s="1">
        <v>3</v>
      </c>
      <c r="J41" s="1">
        <v>380</v>
      </c>
      <c r="K41" s="1">
        <v>3811</v>
      </c>
      <c r="L41" s="1">
        <v>277</v>
      </c>
      <c r="M41" s="1">
        <v>15</v>
      </c>
      <c r="N41" s="1">
        <v>127</v>
      </c>
      <c r="O41" s="1">
        <v>9</v>
      </c>
      <c r="P41" s="1">
        <v>433</v>
      </c>
      <c r="Q41" s="1">
        <f t="shared" si="0"/>
        <v>5527</v>
      </c>
      <c r="R41" s="27">
        <v>17</v>
      </c>
      <c r="S41" s="27">
        <v>52</v>
      </c>
      <c r="T41" s="1">
        <v>8679</v>
      </c>
      <c r="U41" s="1">
        <v>28245</v>
      </c>
      <c r="V41" s="1">
        <v>300134</v>
      </c>
    </row>
    <row r="42" spans="2:22" x14ac:dyDescent="0.2">
      <c r="B42" s="15">
        <v>39083</v>
      </c>
      <c r="C42" s="1">
        <v>99</v>
      </c>
      <c r="D42" s="1">
        <v>73</v>
      </c>
      <c r="E42" s="1">
        <v>8</v>
      </c>
      <c r="F42" s="1">
        <v>251</v>
      </c>
      <c r="G42" s="1">
        <v>32</v>
      </c>
      <c r="H42" s="1">
        <v>6</v>
      </c>
      <c r="I42" s="1">
        <v>5</v>
      </c>
      <c r="J42" s="1">
        <v>368</v>
      </c>
      <c r="K42" s="1">
        <v>3716</v>
      </c>
      <c r="L42" s="1">
        <v>265</v>
      </c>
      <c r="M42" s="1">
        <v>15</v>
      </c>
      <c r="N42" s="1">
        <v>128</v>
      </c>
      <c r="O42" s="1">
        <v>9</v>
      </c>
      <c r="P42" s="1">
        <v>415</v>
      </c>
      <c r="Q42" s="1">
        <f t="shared" si="0"/>
        <v>5390</v>
      </c>
      <c r="R42" s="27">
        <v>17</v>
      </c>
      <c r="S42" s="27">
        <v>50</v>
      </c>
      <c r="T42" s="1">
        <v>8433</v>
      </c>
      <c r="U42" s="1">
        <v>27927</v>
      </c>
      <c r="V42" s="1">
        <v>292088</v>
      </c>
    </row>
    <row r="43" spans="2:22" x14ac:dyDescent="0.2">
      <c r="B43" s="15">
        <v>39114</v>
      </c>
      <c r="C43" s="1">
        <v>97</v>
      </c>
      <c r="D43" s="1">
        <v>71</v>
      </c>
      <c r="E43" s="1">
        <v>7</v>
      </c>
      <c r="F43" s="1">
        <v>259</v>
      </c>
      <c r="G43" s="1">
        <v>32</v>
      </c>
      <c r="H43" s="1">
        <v>6</v>
      </c>
      <c r="I43" s="1">
        <v>5</v>
      </c>
      <c r="J43" s="1">
        <v>348</v>
      </c>
      <c r="K43" s="1">
        <v>3654</v>
      </c>
      <c r="L43" s="1">
        <v>256</v>
      </c>
      <c r="M43" s="1">
        <v>17</v>
      </c>
      <c r="N43" s="1">
        <v>126</v>
      </c>
      <c r="O43" s="1">
        <v>9</v>
      </c>
      <c r="P43" s="1">
        <v>405</v>
      </c>
      <c r="Q43" s="1">
        <f t="shared" si="0"/>
        <v>5292</v>
      </c>
      <c r="R43" s="27">
        <v>17</v>
      </c>
      <c r="S43" s="27">
        <v>51</v>
      </c>
      <c r="T43" s="1">
        <v>8284</v>
      </c>
      <c r="U43" s="1">
        <v>28006</v>
      </c>
      <c r="V43" s="1">
        <v>286664</v>
      </c>
    </row>
    <row r="44" spans="2:22" x14ac:dyDescent="0.2">
      <c r="B44" s="15">
        <v>39142</v>
      </c>
      <c r="C44" s="1">
        <v>95</v>
      </c>
      <c r="D44" s="1">
        <v>73</v>
      </c>
      <c r="E44" s="1">
        <v>7</v>
      </c>
      <c r="F44" s="1">
        <v>253</v>
      </c>
      <c r="G44" s="1">
        <v>33</v>
      </c>
      <c r="H44" s="1">
        <v>6</v>
      </c>
      <c r="I44" s="1">
        <v>5</v>
      </c>
      <c r="J44" s="1">
        <v>342</v>
      </c>
      <c r="K44" s="1">
        <v>3585</v>
      </c>
      <c r="L44" s="1">
        <v>239</v>
      </c>
      <c r="M44" s="1">
        <v>16</v>
      </c>
      <c r="N44" s="1">
        <v>123</v>
      </c>
      <c r="O44" s="1">
        <v>9</v>
      </c>
      <c r="P44" s="1">
        <v>395</v>
      </c>
      <c r="Q44" s="1">
        <f t="shared" si="0"/>
        <v>5181</v>
      </c>
      <c r="R44" s="27">
        <v>15</v>
      </c>
      <c r="S44" s="27">
        <v>50</v>
      </c>
      <c r="T44" s="1">
        <v>8076</v>
      </c>
      <c r="U44" s="1">
        <v>28017</v>
      </c>
      <c r="V44" s="1">
        <v>283578</v>
      </c>
    </row>
    <row r="45" spans="2:22" x14ac:dyDescent="0.2">
      <c r="B45" s="15">
        <v>39173</v>
      </c>
      <c r="C45" s="1">
        <v>98</v>
      </c>
      <c r="D45" s="1">
        <v>71</v>
      </c>
      <c r="E45" s="1">
        <v>8</v>
      </c>
      <c r="F45" s="1">
        <v>246</v>
      </c>
      <c r="G45" s="1">
        <v>33</v>
      </c>
      <c r="H45" s="1">
        <v>6</v>
      </c>
      <c r="I45" s="1">
        <v>5</v>
      </c>
      <c r="J45" s="1">
        <v>329</v>
      </c>
      <c r="K45" s="1">
        <v>3524</v>
      </c>
      <c r="L45" s="1">
        <v>233</v>
      </c>
      <c r="M45" s="1">
        <v>16</v>
      </c>
      <c r="N45" s="1">
        <v>120</v>
      </c>
      <c r="O45" s="1">
        <v>8</v>
      </c>
      <c r="P45" s="1">
        <v>381</v>
      </c>
      <c r="Q45" s="1">
        <f t="shared" si="0"/>
        <v>5078</v>
      </c>
      <c r="R45" s="27">
        <v>11</v>
      </c>
      <c r="S45" s="27">
        <v>49</v>
      </c>
      <c r="T45" s="1">
        <v>7914</v>
      </c>
      <c r="U45" s="1">
        <v>27967</v>
      </c>
      <c r="V45" s="1">
        <v>280481</v>
      </c>
    </row>
    <row r="46" spans="2:22" x14ac:dyDescent="0.2">
      <c r="B46" s="15">
        <v>39203</v>
      </c>
      <c r="C46" s="1">
        <v>101</v>
      </c>
      <c r="D46" s="1">
        <v>72</v>
      </c>
      <c r="E46" s="1">
        <v>8</v>
      </c>
      <c r="F46" s="1">
        <v>238</v>
      </c>
      <c r="G46" s="1">
        <v>34</v>
      </c>
      <c r="H46" s="1">
        <v>7</v>
      </c>
      <c r="I46" s="1">
        <v>5</v>
      </c>
      <c r="J46" s="1">
        <v>320</v>
      </c>
      <c r="K46" s="1">
        <v>3484</v>
      </c>
      <c r="L46" s="1">
        <v>225</v>
      </c>
      <c r="M46" s="1">
        <v>18</v>
      </c>
      <c r="N46" s="1">
        <v>113</v>
      </c>
      <c r="O46" s="1">
        <v>8</v>
      </c>
      <c r="P46" s="1">
        <v>361</v>
      </c>
      <c r="Q46" s="1">
        <f t="shared" si="0"/>
        <v>4994</v>
      </c>
      <c r="R46" s="27">
        <v>10</v>
      </c>
      <c r="S46" s="27">
        <v>51</v>
      </c>
      <c r="T46" s="1">
        <v>7760</v>
      </c>
      <c r="U46" s="1">
        <v>27990</v>
      </c>
      <c r="V46" s="1">
        <v>277036</v>
      </c>
    </row>
    <row r="47" spans="2:22" x14ac:dyDescent="0.2">
      <c r="B47" s="15">
        <v>39234</v>
      </c>
      <c r="C47" s="1">
        <v>100</v>
      </c>
      <c r="D47" s="1">
        <v>72</v>
      </c>
      <c r="E47" s="1">
        <v>8</v>
      </c>
      <c r="F47" s="1">
        <v>232</v>
      </c>
      <c r="G47" s="1">
        <v>35</v>
      </c>
      <c r="H47" s="1">
        <v>7</v>
      </c>
      <c r="I47" s="1">
        <v>5</v>
      </c>
      <c r="J47" s="1">
        <v>315</v>
      </c>
      <c r="K47" s="1">
        <v>3444</v>
      </c>
      <c r="L47" s="1">
        <v>234</v>
      </c>
      <c r="M47" s="1">
        <v>18</v>
      </c>
      <c r="N47" s="1">
        <v>112</v>
      </c>
      <c r="O47" s="1">
        <v>8</v>
      </c>
      <c r="P47" s="1">
        <v>354</v>
      </c>
      <c r="Q47" s="1">
        <f t="shared" si="0"/>
        <v>4944</v>
      </c>
      <c r="R47" s="27">
        <v>11</v>
      </c>
      <c r="S47" s="27">
        <v>50</v>
      </c>
      <c r="T47" s="1">
        <v>7670</v>
      </c>
      <c r="U47" s="1">
        <v>28000</v>
      </c>
      <c r="V47" s="1">
        <v>275457</v>
      </c>
    </row>
    <row r="48" spans="2:22" x14ac:dyDescent="0.2">
      <c r="B48" s="15">
        <v>39264</v>
      </c>
      <c r="C48" s="1">
        <v>96</v>
      </c>
      <c r="D48" s="1">
        <v>72</v>
      </c>
      <c r="E48" s="1">
        <v>8</v>
      </c>
      <c r="F48" s="1">
        <v>220</v>
      </c>
      <c r="G48" s="1">
        <v>35</v>
      </c>
      <c r="H48" s="1">
        <v>7</v>
      </c>
      <c r="I48" s="1">
        <v>5</v>
      </c>
      <c r="J48" s="1">
        <v>306</v>
      </c>
      <c r="K48" s="1">
        <v>3396</v>
      </c>
      <c r="L48" s="1">
        <v>230</v>
      </c>
      <c r="M48" s="1">
        <v>19</v>
      </c>
      <c r="N48" s="1">
        <v>109</v>
      </c>
      <c r="O48" s="1">
        <v>8</v>
      </c>
      <c r="P48" s="1">
        <v>331</v>
      </c>
      <c r="Q48" s="1">
        <f t="shared" si="0"/>
        <v>4842</v>
      </c>
      <c r="R48" s="27">
        <v>11</v>
      </c>
      <c r="S48" s="27">
        <v>49</v>
      </c>
      <c r="T48" s="1">
        <v>7548</v>
      </c>
      <c r="U48" s="1">
        <v>27791</v>
      </c>
      <c r="V48" s="1">
        <v>271481</v>
      </c>
    </row>
    <row r="49" spans="2:22" x14ac:dyDescent="0.2">
      <c r="B49" s="15">
        <v>39295</v>
      </c>
      <c r="C49" s="1">
        <v>98</v>
      </c>
      <c r="D49" s="1">
        <v>71</v>
      </c>
      <c r="E49" s="1">
        <v>8</v>
      </c>
      <c r="F49" s="1">
        <v>221</v>
      </c>
      <c r="G49" s="1">
        <v>34</v>
      </c>
      <c r="H49" s="1">
        <v>7</v>
      </c>
      <c r="I49" s="1">
        <v>5</v>
      </c>
      <c r="J49" s="1">
        <v>312</v>
      </c>
      <c r="K49" s="1">
        <v>3362</v>
      </c>
      <c r="L49" s="1">
        <v>226</v>
      </c>
      <c r="M49" s="1">
        <v>20</v>
      </c>
      <c r="N49" s="1">
        <v>104</v>
      </c>
      <c r="O49" s="1">
        <v>8</v>
      </c>
      <c r="P49" s="1">
        <v>331</v>
      </c>
      <c r="Q49" s="1">
        <f t="shared" si="0"/>
        <v>4807</v>
      </c>
      <c r="R49" s="27">
        <v>11</v>
      </c>
      <c r="S49" s="27">
        <v>47</v>
      </c>
      <c r="T49" s="1">
        <v>7502</v>
      </c>
      <c r="U49" s="1">
        <v>27623</v>
      </c>
      <c r="V49" s="1">
        <v>268569</v>
      </c>
    </row>
    <row r="50" spans="2:22" x14ac:dyDescent="0.2">
      <c r="B50" s="15">
        <v>39326</v>
      </c>
      <c r="C50" s="1">
        <v>96</v>
      </c>
      <c r="D50" s="1">
        <v>72</v>
      </c>
      <c r="E50" s="1">
        <v>8</v>
      </c>
      <c r="F50" s="1">
        <v>218</v>
      </c>
      <c r="G50" s="1">
        <v>37</v>
      </c>
      <c r="H50" s="1">
        <v>7</v>
      </c>
      <c r="I50" s="1">
        <v>5</v>
      </c>
      <c r="J50" s="1">
        <v>309</v>
      </c>
      <c r="K50" s="1">
        <v>3330</v>
      </c>
      <c r="L50" s="1">
        <v>228</v>
      </c>
      <c r="M50" s="1">
        <v>20</v>
      </c>
      <c r="N50" s="1">
        <v>99</v>
      </c>
      <c r="O50" s="1">
        <v>8</v>
      </c>
      <c r="P50" s="1">
        <v>334</v>
      </c>
      <c r="Q50" s="1">
        <f t="shared" si="0"/>
        <v>4771</v>
      </c>
      <c r="R50" s="27">
        <v>11</v>
      </c>
      <c r="S50" s="27">
        <v>45</v>
      </c>
      <c r="T50" s="1">
        <v>7458</v>
      </c>
      <c r="U50" s="1">
        <v>27630</v>
      </c>
      <c r="V50" s="1">
        <v>266976</v>
      </c>
    </row>
    <row r="51" spans="2:22" x14ac:dyDescent="0.2">
      <c r="B51" s="15">
        <v>39356</v>
      </c>
      <c r="C51" s="1">
        <v>93</v>
      </c>
      <c r="D51" s="1">
        <v>73</v>
      </c>
      <c r="E51" s="1">
        <v>6</v>
      </c>
      <c r="F51" s="1">
        <v>221</v>
      </c>
      <c r="G51" s="1">
        <v>36</v>
      </c>
      <c r="H51" s="1">
        <v>7</v>
      </c>
      <c r="I51" s="1">
        <v>3</v>
      </c>
      <c r="J51" s="1">
        <v>313</v>
      </c>
      <c r="K51" s="1">
        <v>3327</v>
      </c>
      <c r="L51" s="1">
        <v>235</v>
      </c>
      <c r="M51" s="1">
        <v>18</v>
      </c>
      <c r="N51" s="1">
        <v>101</v>
      </c>
      <c r="O51" s="1">
        <v>8</v>
      </c>
      <c r="P51" s="1">
        <v>332</v>
      </c>
      <c r="Q51" s="1">
        <f t="shared" si="0"/>
        <v>4773</v>
      </c>
      <c r="R51" s="27">
        <v>11</v>
      </c>
      <c r="S51" s="27">
        <v>50</v>
      </c>
      <c r="T51" s="1">
        <v>7448</v>
      </c>
      <c r="U51" s="1">
        <v>27809</v>
      </c>
      <c r="V51" s="1">
        <v>266539</v>
      </c>
    </row>
    <row r="52" spans="2:22" x14ac:dyDescent="0.2">
      <c r="B52" s="15">
        <v>39387</v>
      </c>
      <c r="C52" s="1">
        <v>94</v>
      </c>
      <c r="D52" s="1">
        <v>75</v>
      </c>
      <c r="E52" s="1">
        <v>6</v>
      </c>
      <c r="F52" s="1">
        <v>226</v>
      </c>
      <c r="G52" s="1">
        <v>35</v>
      </c>
      <c r="H52" s="1">
        <v>7</v>
      </c>
      <c r="I52" s="1">
        <v>3</v>
      </c>
      <c r="J52" s="1">
        <v>315</v>
      </c>
      <c r="K52" s="1">
        <v>3372</v>
      </c>
      <c r="L52" s="1">
        <v>231</v>
      </c>
      <c r="M52" s="1">
        <v>19</v>
      </c>
      <c r="N52" s="1">
        <v>98</v>
      </c>
      <c r="O52" s="1">
        <v>8</v>
      </c>
      <c r="P52" s="1">
        <v>340</v>
      </c>
      <c r="Q52" s="1">
        <f t="shared" si="0"/>
        <v>4829</v>
      </c>
      <c r="R52" s="27">
        <v>11</v>
      </c>
      <c r="S52" s="27">
        <v>50</v>
      </c>
      <c r="T52" s="1">
        <v>7502</v>
      </c>
      <c r="U52" s="1">
        <v>28162</v>
      </c>
      <c r="V52" s="1">
        <v>267911</v>
      </c>
    </row>
    <row r="53" spans="2:22" x14ac:dyDescent="0.2">
      <c r="B53" s="15">
        <v>39417</v>
      </c>
      <c r="C53" s="1">
        <v>91</v>
      </c>
      <c r="D53" s="1">
        <v>76</v>
      </c>
      <c r="E53" s="1">
        <v>6</v>
      </c>
      <c r="F53" s="1">
        <v>225</v>
      </c>
      <c r="G53" s="1">
        <v>37</v>
      </c>
      <c r="H53" s="1">
        <v>7</v>
      </c>
      <c r="I53" s="1">
        <v>4</v>
      </c>
      <c r="J53" s="1">
        <v>322</v>
      </c>
      <c r="K53" s="1">
        <v>3402</v>
      </c>
      <c r="L53" s="1">
        <v>234</v>
      </c>
      <c r="M53" s="1">
        <v>19</v>
      </c>
      <c r="N53" s="1">
        <v>100</v>
      </c>
      <c r="O53" s="1">
        <v>8</v>
      </c>
      <c r="P53" s="1">
        <v>340</v>
      </c>
      <c r="Q53" s="1">
        <f t="shared" si="0"/>
        <v>4871</v>
      </c>
      <c r="R53" s="27">
        <v>11</v>
      </c>
      <c r="S53" s="27">
        <v>51</v>
      </c>
      <c r="T53" s="1">
        <v>7572</v>
      </c>
      <c r="U53" s="1">
        <v>28458</v>
      </c>
      <c r="V53" s="1">
        <v>269150</v>
      </c>
    </row>
    <row r="54" spans="2:22" x14ac:dyDescent="0.2">
      <c r="B54" s="15">
        <v>39448</v>
      </c>
      <c r="C54" s="1">
        <v>96</v>
      </c>
      <c r="D54" s="1">
        <v>70</v>
      </c>
      <c r="E54" s="1">
        <v>3</v>
      </c>
      <c r="F54" s="1">
        <v>243</v>
      </c>
      <c r="G54" s="1">
        <v>27</v>
      </c>
      <c r="H54" s="1">
        <v>5</v>
      </c>
      <c r="I54" s="1">
        <v>3</v>
      </c>
      <c r="J54" s="1">
        <v>314</v>
      </c>
      <c r="K54" s="1">
        <v>3461</v>
      </c>
      <c r="L54" s="1">
        <v>241</v>
      </c>
      <c r="M54" s="1">
        <v>15</v>
      </c>
      <c r="N54" s="1">
        <v>130</v>
      </c>
      <c r="O54" s="1">
        <v>5</v>
      </c>
      <c r="P54" s="1">
        <v>310</v>
      </c>
      <c r="Q54" s="1">
        <f t="shared" si="0"/>
        <v>4923</v>
      </c>
      <c r="R54" s="27">
        <v>6</v>
      </c>
      <c r="S54" s="27">
        <v>52</v>
      </c>
      <c r="T54" s="1">
        <v>7533</v>
      </c>
      <c r="U54" s="1">
        <v>28558</v>
      </c>
      <c r="V54" s="1">
        <v>268550</v>
      </c>
    </row>
    <row r="55" spans="2:22" x14ac:dyDescent="0.2">
      <c r="B55" s="15">
        <v>39479</v>
      </c>
      <c r="C55" s="1">
        <v>95</v>
      </c>
      <c r="D55" s="1">
        <v>71</v>
      </c>
      <c r="E55" s="1">
        <v>3</v>
      </c>
      <c r="F55" s="1">
        <v>252</v>
      </c>
      <c r="G55" s="1">
        <v>30</v>
      </c>
      <c r="H55" s="1">
        <v>5</v>
      </c>
      <c r="I55" s="1">
        <v>3</v>
      </c>
      <c r="J55" s="1">
        <v>324</v>
      </c>
      <c r="K55" s="1">
        <v>3518</v>
      </c>
      <c r="L55" s="1">
        <v>242</v>
      </c>
      <c r="M55" s="1">
        <v>15</v>
      </c>
      <c r="N55" s="1">
        <v>130</v>
      </c>
      <c r="O55" s="1">
        <v>6</v>
      </c>
      <c r="P55" s="1">
        <v>313</v>
      </c>
      <c r="Q55" s="1">
        <f t="shared" si="0"/>
        <v>5007</v>
      </c>
      <c r="R55" s="27">
        <v>5</v>
      </c>
      <c r="S55" s="27">
        <v>49</v>
      </c>
      <c r="T55" s="1">
        <v>7624</v>
      </c>
      <c r="U55" s="1">
        <v>28954</v>
      </c>
      <c r="V55" s="1">
        <v>271055</v>
      </c>
    </row>
    <row r="56" spans="2:22" x14ac:dyDescent="0.2">
      <c r="B56" s="15">
        <v>39508</v>
      </c>
      <c r="C56" s="1">
        <v>97</v>
      </c>
      <c r="D56" s="1">
        <v>72</v>
      </c>
      <c r="E56" s="1">
        <v>3</v>
      </c>
      <c r="F56" s="1">
        <v>257</v>
      </c>
      <c r="G56" s="1">
        <v>32</v>
      </c>
      <c r="H56" s="1">
        <v>5</v>
      </c>
      <c r="I56" s="1">
        <v>3</v>
      </c>
      <c r="J56" s="1">
        <v>324</v>
      </c>
      <c r="K56" s="1">
        <v>3513</v>
      </c>
      <c r="L56" s="1">
        <v>252</v>
      </c>
      <c r="M56" s="1">
        <v>16</v>
      </c>
      <c r="N56" s="1">
        <v>133</v>
      </c>
      <c r="O56" s="1">
        <v>6</v>
      </c>
      <c r="P56" s="1">
        <v>315</v>
      </c>
      <c r="Q56" s="1">
        <f t="shared" si="0"/>
        <v>5028</v>
      </c>
      <c r="R56" s="27">
        <v>6</v>
      </c>
      <c r="S56" s="27">
        <v>49</v>
      </c>
      <c r="T56" s="1">
        <v>7640</v>
      </c>
      <c r="U56" s="1">
        <v>29283</v>
      </c>
      <c r="V56" s="1">
        <v>274329</v>
      </c>
    </row>
    <row r="57" spans="2:22" x14ac:dyDescent="0.2">
      <c r="B57" s="15">
        <v>39539</v>
      </c>
      <c r="C57" s="1">
        <v>103</v>
      </c>
      <c r="D57" s="1">
        <v>73</v>
      </c>
      <c r="E57" s="1">
        <v>4</v>
      </c>
      <c r="F57" s="1">
        <v>262</v>
      </c>
      <c r="G57" s="1">
        <v>34</v>
      </c>
      <c r="H57" s="1">
        <v>5</v>
      </c>
      <c r="I57" s="1">
        <v>3</v>
      </c>
      <c r="J57" s="1">
        <v>330</v>
      </c>
      <c r="K57" s="1">
        <v>3537</v>
      </c>
      <c r="L57" s="1">
        <v>253</v>
      </c>
      <c r="M57" s="1">
        <v>16</v>
      </c>
      <c r="N57" s="1">
        <v>140</v>
      </c>
      <c r="O57" s="1">
        <v>6</v>
      </c>
      <c r="P57" s="1">
        <v>324</v>
      </c>
      <c r="Q57" s="1">
        <f t="shared" si="0"/>
        <v>5090</v>
      </c>
      <c r="R57" s="27">
        <v>7</v>
      </c>
      <c r="S57" s="27">
        <v>49</v>
      </c>
      <c r="T57" s="1">
        <v>7729</v>
      </c>
      <c r="U57" s="1">
        <v>29651</v>
      </c>
      <c r="V57" s="1">
        <v>277216</v>
      </c>
    </row>
    <row r="58" spans="2:22" x14ac:dyDescent="0.2">
      <c r="B58" s="15">
        <v>39569</v>
      </c>
      <c r="C58" s="1">
        <v>105</v>
      </c>
      <c r="D58" s="1">
        <v>72</v>
      </c>
      <c r="E58" s="1">
        <v>4</v>
      </c>
      <c r="F58" s="1">
        <v>261</v>
      </c>
      <c r="G58" s="1">
        <v>32</v>
      </c>
      <c r="H58" s="1">
        <v>5</v>
      </c>
      <c r="I58" s="1">
        <v>3</v>
      </c>
      <c r="J58" s="1">
        <v>338</v>
      </c>
      <c r="K58" s="1">
        <v>3564</v>
      </c>
      <c r="L58" s="1">
        <v>253</v>
      </c>
      <c r="M58" s="1">
        <v>16</v>
      </c>
      <c r="N58" s="1">
        <v>142</v>
      </c>
      <c r="O58" s="1">
        <v>6</v>
      </c>
      <c r="P58" s="1">
        <v>340</v>
      </c>
      <c r="Q58" s="1">
        <f t="shared" si="0"/>
        <v>5141</v>
      </c>
      <c r="R58" s="27">
        <v>8</v>
      </c>
      <c r="S58" s="27">
        <v>48</v>
      </c>
      <c r="T58" s="1">
        <v>7826</v>
      </c>
      <c r="U58" s="1">
        <v>30179</v>
      </c>
      <c r="V58" s="1">
        <v>280678</v>
      </c>
    </row>
    <row r="59" spans="2:22" x14ac:dyDescent="0.2">
      <c r="B59" s="15">
        <v>39600</v>
      </c>
      <c r="C59" s="1">
        <v>111</v>
      </c>
      <c r="D59" s="1">
        <v>73</v>
      </c>
      <c r="E59" s="1">
        <v>4</v>
      </c>
      <c r="F59" s="1">
        <v>264</v>
      </c>
      <c r="G59" s="1">
        <v>34</v>
      </c>
      <c r="H59" s="1">
        <v>6</v>
      </c>
      <c r="I59" s="1">
        <v>3</v>
      </c>
      <c r="J59" s="1">
        <v>344</v>
      </c>
      <c r="K59" s="1">
        <v>3573</v>
      </c>
      <c r="L59" s="1">
        <v>258</v>
      </c>
      <c r="M59" s="1">
        <v>17</v>
      </c>
      <c r="N59" s="1">
        <v>139</v>
      </c>
      <c r="O59" s="1">
        <v>6</v>
      </c>
      <c r="P59" s="1">
        <v>340</v>
      </c>
      <c r="Q59" s="1">
        <f t="shared" si="0"/>
        <v>5172</v>
      </c>
      <c r="R59" s="27">
        <v>8</v>
      </c>
      <c r="S59" s="27">
        <v>47</v>
      </c>
      <c r="T59" s="1">
        <v>7851</v>
      </c>
      <c r="U59" s="1">
        <v>30672</v>
      </c>
      <c r="V59" s="1">
        <v>282497</v>
      </c>
    </row>
    <row r="60" spans="2:22" x14ac:dyDescent="0.2">
      <c r="B60" s="15">
        <v>39630</v>
      </c>
      <c r="C60" s="1">
        <v>115</v>
      </c>
      <c r="D60" s="1">
        <v>69</v>
      </c>
      <c r="E60" s="1">
        <v>4</v>
      </c>
      <c r="F60" s="1">
        <v>260</v>
      </c>
      <c r="G60" s="1">
        <v>37</v>
      </c>
      <c r="H60" s="1">
        <v>6</v>
      </c>
      <c r="I60" s="1">
        <v>2</v>
      </c>
      <c r="J60" s="1">
        <v>341</v>
      </c>
      <c r="K60" s="1">
        <v>3598</v>
      </c>
      <c r="L60" s="1">
        <v>257</v>
      </c>
      <c r="M60" s="1">
        <v>16</v>
      </c>
      <c r="N60" s="1">
        <v>143</v>
      </c>
      <c r="O60" s="1">
        <v>5</v>
      </c>
      <c r="P60" s="1">
        <v>345</v>
      </c>
      <c r="Q60" s="1">
        <f t="shared" si="0"/>
        <v>5198</v>
      </c>
      <c r="R60" s="27">
        <v>9</v>
      </c>
      <c r="S60" s="27">
        <v>45</v>
      </c>
      <c r="T60" s="1">
        <v>7878</v>
      </c>
      <c r="U60" s="1">
        <v>30951</v>
      </c>
      <c r="V60" s="1">
        <v>283243</v>
      </c>
    </row>
    <row r="61" spans="2:22" x14ac:dyDescent="0.2">
      <c r="B61" s="15">
        <v>39661</v>
      </c>
      <c r="C61" s="1">
        <v>112</v>
      </c>
      <c r="D61" s="1">
        <v>66</v>
      </c>
      <c r="E61" s="1">
        <v>5</v>
      </c>
      <c r="F61" s="1">
        <v>264</v>
      </c>
      <c r="G61" s="1">
        <v>36</v>
      </c>
      <c r="H61" s="1">
        <v>6</v>
      </c>
      <c r="I61" s="1">
        <v>2</v>
      </c>
      <c r="J61" s="1">
        <v>347</v>
      </c>
      <c r="K61" s="1">
        <v>3597</v>
      </c>
      <c r="L61" s="1">
        <v>258</v>
      </c>
      <c r="M61" s="1">
        <v>16</v>
      </c>
      <c r="N61" s="1">
        <v>143</v>
      </c>
      <c r="O61" s="1">
        <v>6</v>
      </c>
      <c r="P61" s="1">
        <v>353</v>
      </c>
      <c r="Q61" s="1">
        <f t="shared" si="0"/>
        <v>5211</v>
      </c>
      <c r="R61" s="27">
        <v>9</v>
      </c>
      <c r="S61" s="27">
        <v>44</v>
      </c>
      <c r="T61" s="1">
        <v>7941</v>
      </c>
      <c r="U61" s="1">
        <v>31180</v>
      </c>
      <c r="V61" s="1">
        <v>283537</v>
      </c>
    </row>
    <row r="62" spans="2:22" x14ac:dyDescent="0.2">
      <c r="B62" s="15">
        <v>39692</v>
      </c>
      <c r="C62" s="1">
        <v>112</v>
      </c>
      <c r="D62" s="1">
        <v>67</v>
      </c>
      <c r="E62" s="1">
        <v>4</v>
      </c>
      <c r="F62" s="1">
        <v>263</v>
      </c>
      <c r="G62" s="1">
        <v>36</v>
      </c>
      <c r="H62" s="1">
        <v>8</v>
      </c>
      <c r="I62" s="1">
        <v>1</v>
      </c>
      <c r="J62" s="1">
        <v>340</v>
      </c>
      <c r="K62" s="1">
        <v>3573</v>
      </c>
      <c r="L62" s="1">
        <v>256</v>
      </c>
      <c r="M62" s="1">
        <v>16</v>
      </c>
      <c r="N62" s="1">
        <v>151</v>
      </c>
      <c r="O62" s="1">
        <v>6</v>
      </c>
      <c r="P62" s="1">
        <v>347</v>
      </c>
      <c r="Q62" s="1">
        <f t="shared" si="0"/>
        <v>5180</v>
      </c>
      <c r="R62" s="27">
        <v>9</v>
      </c>
      <c r="S62" s="27">
        <v>45</v>
      </c>
      <c r="T62" s="1">
        <v>7918</v>
      </c>
      <c r="U62" s="1">
        <v>31305</v>
      </c>
      <c r="V62" s="1">
        <v>282529</v>
      </c>
    </row>
    <row r="63" spans="2:22" x14ac:dyDescent="0.2">
      <c r="B63" s="15">
        <v>39722</v>
      </c>
      <c r="C63" s="1">
        <v>109</v>
      </c>
      <c r="D63" s="1">
        <v>68</v>
      </c>
      <c r="E63" s="1">
        <v>4</v>
      </c>
      <c r="F63" s="1">
        <v>270</v>
      </c>
      <c r="G63" s="1">
        <v>36</v>
      </c>
      <c r="H63" s="1">
        <v>8</v>
      </c>
      <c r="I63" s="1">
        <v>2</v>
      </c>
      <c r="J63" s="1">
        <v>338</v>
      </c>
      <c r="K63" s="1">
        <v>3592</v>
      </c>
      <c r="L63" s="1">
        <v>252</v>
      </c>
      <c r="M63" s="1">
        <v>16</v>
      </c>
      <c r="N63" s="1">
        <v>151</v>
      </c>
      <c r="O63" s="1">
        <v>5</v>
      </c>
      <c r="P63" s="1">
        <v>359</v>
      </c>
      <c r="Q63" s="1">
        <f t="shared" si="0"/>
        <v>5210</v>
      </c>
      <c r="R63" s="27">
        <v>8</v>
      </c>
      <c r="S63" s="27">
        <v>48</v>
      </c>
      <c r="T63" s="1">
        <v>7922</v>
      </c>
      <c r="U63" s="1">
        <v>31568</v>
      </c>
      <c r="V63" s="1">
        <v>283943</v>
      </c>
    </row>
    <row r="64" spans="2:22" x14ac:dyDescent="0.2">
      <c r="B64" s="15">
        <v>39753</v>
      </c>
      <c r="C64" s="1">
        <v>105</v>
      </c>
      <c r="D64" s="1">
        <v>66</v>
      </c>
      <c r="E64" s="1">
        <v>3</v>
      </c>
      <c r="F64" s="1">
        <v>276</v>
      </c>
      <c r="G64" s="1">
        <v>34</v>
      </c>
      <c r="H64" s="1">
        <v>6</v>
      </c>
      <c r="I64" s="1">
        <v>1</v>
      </c>
      <c r="J64" s="1">
        <v>334</v>
      </c>
      <c r="K64" s="1">
        <v>3575</v>
      </c>
      <c r="L64" s="1">
        <v>259</v>
      </c>
      <c r="M64" s="1">
        <v>16</v>
      </c>
      <c r="N64" s="1">
        <v>153</v>
      </c>
      <c r="O64" s="1">
        <v>5</v>
      </c>
      <c r="P64" s="1">
        <v>361</v>
      </c>
      <c r="Q64" s="1">
        <f t="shared" si="0"/>
        <v>5194</v>
      </c>
      <c r="R64" s="27">
        <v>8</v>
      </c>
      <c r="S64" s="27">
        <v>48</v>
      </c>
      <c r="T64" s="1">
        <v>7900</v>
      </c>
      <c r="U64" s="1">
        <v>31798</v>
      </c>
      <c r="V64" s="1">
        <v>285908</v>
      </c>
    </row>
    <row r="65" spans="2:22" x14ac:dyDescent="0.2">
      <c r="B65" s="15">
        <v>39783</v>
      </c>
      <c r="C65" s="1">
        <v>103</v>
      </c>
      <c r="D65" s="1">
        <v>64</v>
      </c>
      <c r="E65" s="1">
        <v>2</v>
      </c>
      <c r="F65" s="1">
        <v>272</v>
      </c>
      <c r="G65" s="1">
        <v>36</v>
      </c>
      <c r="H65" s="1">
        <v>6</v>
      </c>
      <c r="I65" s="1">
        <v>1</v>
      </c>
      <c r="J65" s="1">
        <v>339</v>
      </c>
      <c r="K65" s="1">
        <v>3567</v>
      </c>
      <c r="L65" s="1">
        <v>254</v>
      </c>
      <c r="M65" s="1">
        <v>14</v>
      </c>
      <c r="N65" s="1">
        <v>144</v>
      </c>
      <c r="O65" s="1">
        <v>5</v>
      </c>
      <c r="P65" s="1">
        <v>355</v>
      </c>
      <c r="Q65" s="1">
        <f t="shared" si="0"/>
        <v>5162</v>
      </c>
      <c r="R65" s="27">
        <v>9</v>
      </c>
      <c r="S65" s="27">
        <v>49</v>
      </c>
      <c r="T65" s="1">
        <v>7867</v>
      </c>
      <c r="U65" s="1">
        <v>31734</v>
      </c>
      <c r="V65" s="1">
        <v>286027</v>
      </c>
    </row>
    <row r="66" spans="2:22" s="34" customFormat="1" x14ac:dyDescent="0.2">
      <c r="B66" s="17">
        <v>39814</v>
      </c>
      <c r="C66" s="33">
        <v>100</v>
      </c>
      <c r="D66" s="33">
        <v>66</v>
      </c>
      <c r="E66" s="33">
        <v>2</v>
      </c>
      <c r="F66" s="33">
        <v>270</v>
      </c>
      <c r="G66" s="33">
        <v>35</v>
      </c>
      <c r="H66" s="33">
        <v>4</v>
      </c>
      <c r="I66" s="33">
        <v>1</v>
      </c>
      <c r="J66" s="33">
        <v>335</v>
      </c>
      <c r="K66" s="33">
        <v>3560</v>
      </c>
      <c r="L66" s="33">
        <v>256</v>
      </c>
      <c r="M66" s="33">
        <v>16</v>
      </c>
      <c r="N66" s="33">
        <v>147</v>
      </c>
      <c r="O66" s="33">
        <v>5</v>
      </c>
      <c r="P66" s="33">
        <v>346</v>
      </c>
      <c r="Q66" s="33">
        <f t="shared" si="0"/>
        <v>5143</v>
      </c>
      <c r="R66" s="21">
        <v>9</v>
      </c>
      <c r="S66" s="21">
        <v>49</v>
      </c>
      <c r="T66" s="33">
        <v>7766</v>
      </c>
      <c r="U66" s="33">
        <v>31680</v>
      </c>
      <c r="V66" s="33">
        <v>286133</v>
      </c>
    </row>
    <row r="67" spans="2:22" x14ac:dyDescent="0.2">
      <c r="B67" s="15">
        <v>39845</v>
      </c>
      <c r="C67" s="1">
        <v>98</v>
      </c>
      <c r="D67" s="1">
        <v>67</v>
      </c>
      <c r="E67" s="1">
        <v>3</v>
      </c>
      <c r="F67" s="1">
        <v>269</v>
      </c>
      <c r="G67" s="1">
        <v>34</v>
      </c>
      <c r="H67" s="1">
        <v>7</v>
      </c>
      <c r="I67" s="1">
        <v>1</v>
      </c>
      <c r="J67" s="1">
        <v>341</v>
      </c>
      <c r="K67" s="1">
        <v>3553</v>
      </c>
      <c r="L67" s="1">
        <v>256</v>
      </c>
      <c r="M67" s="1">
        <v>16</v>
      </c>
      <c r="N67" s="1">
        <v>152</v>
      </c>
      <c r="O67" s="1">
        <v>7</v>
      </c>
      <c r="P67" s="1">
        <v>341</v>
      </c>
      <c r="Q67" s="1">
        <f t="shared" si="0"/>
        <v>5145</v>
      </c>
      <c r="R67" s="27">
        <v>9</v>
      </c>
      <c r="S67" s="27">
        <v>51</v>
      </c>
      <c r="T67" s="1">
        <v>7797</v>
      </c>
      <c r="U67" s="1">
        <v>31774</v>
      </c>
      <c r="V67" s="1">
        <v>288068</v>
      </c>
    </row>
    <row r="68" spans="2:22" x14ac:dyDescent="0.2">
      <c r="B68" s="15">
        <v>39873</v>
      </c>
      <c r="C68" s="1">
        <v>97</v>
      </c>
      <c r="D68" s="1">
        <v>68</v>
      </c>
      <c r="E68" s="1">
        <v>3</v>
      </c>
      <c r="F68" s="1">
        <v>266</v>
      </c>
      <c r="G68" s="1">
        <v>33</v>
      </c>
      <c r="H68" s="1">
        <v>7</v>
      </c>
      <c r="I68" s="1">
        <v>1</v>
      </c>
      <c r="J68" s="1">
        <v>336</v>
      </c>
      <c r="K68" s="1">
        <v>3553</v>
      </c>
      <c r="L68" s="1">
        <v>250</v>
      </c>
      <c r="M68" s="1">
        <v>18</v>
      </c>
      <c r="N68" s="1">
        <v>151</v>
      </c>
      <c r="O68" s="1">
        <v>7</v>
      </c>
      <c r="P68" s="1">
        <v>342</v>
      </c>
      <c r="Q68" s="1">
        <f t="shared" si="0"/>
        <v>5132</v>
      </c>
      <c r="R68" s="27">
        <v>8</v>
      </c>
      <c r="S68" s="27">
        <v>49</v>
      </c>
      <c r="T68" s="1">
        <v>7772</v>
      </c>
      <c r="U68" s="1">
        <v>31756</v>
      </c>
      <c r="V68" s="1">
        <v>288656</v>
      </c>
    </row>
    <row r="69" spans="2:22" x14ac:dyDescent="0.2">
      <c r="B69" s="15">
        <v>39904</v>
      </c>
      <c r="C69" s="1">
        <v>106</v>
      </c>
      <c r="D69" s="1">
        <v>69</v>
      </c>
      <c r="E69" s="1">
        <v>4</v>
      </c>
      <c r="F69" s="1">
        <v>271</v>
      </c>
      <c r="G69" s="1">
        <v>31</v>
      </c>
      <c r="H69" s="1">
        <v>7</v>
      </c>
      <c r="I69" s="1">
        <v>1</v>
      </c>
      <c r="J69" s="1">
        <v>336</v>
      </c>
      <c r="K69" s="1">
        <v>3517</v>
      </c>
      <c r="L69" s="1">
        <v>254</v>
      </c>
      <c r="M69" s="1">
        <v>20</v>
      </c>
      <c r="N69" s="1">
        <v>150</v>
      </c>
      <c r="O69" s="1">
        <v>7</v>
      </c>
      <c r="P69" s="1">
        <v>339</v>
      </c>
      <c r="Q69" s="1">
        <f t="shared" si="0"/>
        <v>5112</v>
      </c>
      <c r="R69" s="27">
        <v>7</v>
      </c>
      <c r="S69" s="27">
        <v>49</v>
      </c>
      <c r="T69" s="1">
        <v>7734</v>
      </c>
      <c r="U69" s="1">
        <v>31635</v>
      </c>
      <c r="V69" s="1">
        <v>289132</v>
      </c>
    </row>
    <row r="70" spans="2:22" x14ac:dyDescent="0.2">
      <c r="B70" s="15">
        <v>39934</v>
      </c>
      <c r="C70" s="1">
        <v>101</v>
      </c>
      <c r="D70" s="1">
        <v>71</v>
      </c>
      <c r="E70" s="1">
        <v>4</v>
      </c>
      <c r="F70" s="1">
        <v>275</v>
      </c>
      <c r="G70" s="1">
        <v>33</v>
      </c>
      <c r="H70" s="1">
        <v>7</v>
      </c>
      <c r="I70" s="1">
        <v>1</v>
      </c>
      <c r="J70" s="1">
        <v>343</v>
      </c>
      <c r="K70" s="1">
        <v>3500</v>
      </c>
      <c r="L70" s="1">
        <v>249</v>
      </c>
      <c r="M70" s="1">
        <v>20</v>
      </c>
      <c r="N70" s="1">
        <v>146</v>
      </c>
      <c r="O70" s="1">
        <v>6</v>
      </c>
      <c r="P70" s="1">
        <v>329</v>
      </c>
      <c r="Q70" s="1">
        <f t="shared" si="0"/>
        <v>5085</v>
      </c>
      <c r="R70" s="27">
        <v>6</v>
      </c>
      <c r="S70" s="27">
        <v>48</v>
      </c>
      <c r="T70" s="1">
        <v>7703</v>
      </c>
      <c r="U70" s="1">
        <v>31592</v>
      </c>
      <c r="V70" s="1">
        <v>289442</v>
      </c>
    </row>
    <row r="71" spans="2:22" x14ac:dyDescent="0.2">
      <c r="B71" s="15">
        <v>39965</v>
      </c>
      <c r="C71" s="1">
        <v>99</v>
      </c>
      <c r="D71" s="1">
        <v>70</v>
      </c>
      <c r="E71" s="1">
        <v>4</v>
      </c>
      <c r="F71" s="1">
        <v>287</v>
      </c>
      <c r="G71" s="1">
        <v>33</v>
      </c>
      <c r="H71" s="1">
        <v>8</v>
      </c>
      <c r="I71" s="1">
        <v>1</v>
      </c>
      <c r="J71" s="1">
        <v>338</v>
      </c>
      <c r="K71" s="1">
        <v>3507</v>
      </c>
      <c r="L71" s="1">
        <v>250</v>
      </c>
      <c r="M71" s="1">
        <v>19</v>
      </c>
      <c r="N71" s="1">
        <v>149</v>
      </c>
      <c r="O71" s="1">
        <v>6</v>
      </c>
      <c r="P71" s="1">
        <v>332</v>
      </c>
      <c r="Q71" s="1">
        <f t="shared" si="0"/>
        <v>5103</v>
      </c>
      <c r="R71" s="27">
        <v>6</v>
      </c>
      <c r="S71" s="27">
        <v>46</v>
      </c>
      <c r="T71" s="1">
        <v>7717</v>
      </c>
      <c r="U71" s="1">
        <v>31469</v>
      </c>
      <c r="V71" s="1">
        <v>288587</v>
      </c>
    </row>
    <row r="72" spans="2:22" x14ac:dyDescent="0.2">
      <c r="B72" s="15">
        <v>39995</v>
      </c>
      <c r="C72" s="1">
        <v>101</v>
      </c>
      <c r="D72" s="1">
        <v>72</v>
      </c>
      <c r="E72" s="1">
        <v>3</v>
      </c>
      <c r="F72" s="1">
        <v>296</v>
      </c>
      <c r="G72" s="1">
        <v>32</v>
      </c>
      <c r="H72" s="1">
        <v>8</v>
      </c>
      <c r="I72" s="1">
        <v>1</v>
      </c>
      <c r="J72" s="1">
        <v>342</v>
      </c>
      <c r="K72" s="1">
        <v>3579</v>
      </c>
      <c r="L72" s="1">
        <v>259</v>
      </c>
      <c r="M72" s="1">
        <v>18</v>
      </c>
      <c r="N72" s="1">
        <v>153</v>
      </c>
      <c r="O72" s="1">
        <v>6</v>
      </c>
      <c r="P72" s="1">
        <v>336</v>
      </c>
      <c r="Q72" s="1">
        <f t="shared" si="0"/>
        <v>5206</v>
      </c>
      <c r="R72" s="27">
        <v>7</v>
      </c>
      <c r="S72" s="27">
        <v>49</v>
      </c>
      <c r="T72" s="1">
        <v>7866</v>
      </c>
      <c r="U72" s="1">
        <v>31425</v>
      </c>
      <c r="V72" s="1">
        <v>287761</v>
      </c>
    </row>
    <row r="73" spans="2:22" x14ac:dyDescent="0.2">
      <c r="B73" s="15">
        <v>40026</v>
      </c>
      <c r="C73" s="1">
        <v>98</v>
      </c>
      <c r="D73" s="1">
        <v>72</v>
      </c>
      <c r="E73" s="1">
        <v>3</v>
      </c>
      <c r="F73" s="1">
        <v>294</v>
      </c>
      <c r="G73" s="1">
        <v>34</v>
      </c>
      <c r="H73" s="1">
        <v>7</v>
      </c>
      <c r="I73" s="1">
        <v>1</v>
      </c>
      <c r="J73" s="1">
        <v>362</v>
      </c>
      <c r="K73" s="1">
        <v>3605</v>
      </c>
      <c r="L73" s="1">
        <v>260</v>
      </c>
      <c r="M73" s="1">
        <v>16</v>
      </c>
      <c r="N73" s="1">
        <v>154</v>
      </c>
      <c r="O73" s="1">
        <v>6</v>
      </c>
      <c r="P73" s="1">
        <v>344</v>
      </c>
      <c r="Q73" s="1">
        <f t="shared" si="0"/>
        <v>5256</v>
      </c>
      <c r="R73" s="27">
        <v>7</v>
      </c>
      <c r="S73" s="27">
        <v>51</v>
      </c>
      <c r="T73" s="1">
        <v>7972</v>
      </c>
      <c r="U73" s="1">
        <v>31333</v>
      </c>
      <c r="V73" s="1">
        <v>286728</v>
      </c>
    </row>
    <row r="74" spans="2:22" x14ac:dyDescent="0.2">
      <c r="B74" s="15">
        <v>40057</v>
      </c>
      <c r="C74" s="1">
        <v>102</v>
      </c>
      <c r="D74" s="1">
        <v>77</v>
      </c>
      <c r="E74" s="1">
        <v>4</v>
      </c>
      <c r="F74" s="1">
        <v>303</v>
      </c>
      <c r="G74" s="1">
        <v>36</v>
      </c>
      <c r="H74" s="1">
        <v>6</v>
      </c>
      <c r="I74" s="1">
        <v>2</v>
      </c>
      <c r="J74" s="1">
        <v>385</v>
      </c>
      <c r="K74" s="1">
        <v>3675</v>
      </c>
      <c r="L74" s="1">
        <v>259</v>
      </c>
      <c r="M74" s="1">
        <v>18</v>
      </c>
      <c r="N74" s="1">
        <v>155</v>
      </c>
      <c r="O74" s="1">
        <v>6</v>
      </c>
      <c r="P74" s="1">
        <v>355</v>
      </c>
      <c r="Q74" s="1">
        <f t="shared" si="0"/>
        <v>5383</v>
      </c>
      <c r="R74" s="27">
        <v>7</v>
      </c>
      <c r="S74" s="27">
        <v>52</v>
      </c>
      <c r="T74" s="1">
        <v>8150</v>
      </c>
      <c r="U74" s="1">
        <v>31324</v>
      </c>
      <c r="V74" s="1">
        <v>286117</v>
      </c>
    </row>
    <row r="75" spans="2:22" x14ac:dyDescent="0.2">
      <c r="B75" s="15">
        <v>40087</v>
      </c>
      <c r="C75" s="1">
        <v>100</v>
      </c>
      <c r="D75" s="1">
        <v>78</v>
      </c>
      <c r="E75" s="1">
        <v>3</v>
      </c>
      <c r="F75" s="1">
        <v>300</v>
      </c>
      <c r="G75" s="1">
        <v>35</v>
      </c>
      <c r="H75" s="1">
        <v>7</v>
      </c>
      <c r="I75" s="1">
        <v>2</v>
      </c>
      <c r="J75" s="1">
        <v>400</v>
      </c>
      <c r="K75" s="1">
        <v>3781</v>
      </c>
      <c r="L75" s="1">
        <v>255</v>
      </c>
      <c r="M75" s="1">
        <v>19</v>
      </c>
      <c r="N75" s="1">
        <v>156</v>
      </c>
      <c r="O75" s="1">
        <v>6</v>
      </c>
      <c r="P75" s="1">
        <v>365</v>
      </c>
      <c r="Q75" s="1">
        <f t="shared" si="0"/>
        <v>5507</v>
      </c>
      <c r="R75" s="27">
        <v>7</v>
      </c>
      <c r="S75" s="27">
        <v>56</v>
      </c>
      <c r="T75" s="1">
        <v>8312</v>
      </c>
      <c r="U75" s="1">
        <v>31596</v>
      </c>
      <c r="V75" s="1">
        <v>287793</v>
      </c>
    </row>
    <row r="76" spans="2:22" x14ac:dyDescent="0.2">
      <c r="B76" s="15">
        <v>40118</v>
      </c>
      <c r="C76" s="1">
        <v>105</v>
      </c>
      <c r="D76" s="1">
        <v>79</v>
      </c>
      <c r="E76" s="1">
        <v>3</v>
      </c>
      <c r="F76" s="1">
        <v>312</v>
      </c>
      <c r="G76" s="1">
        <v>38</v>
      </c>
      <c r="H76" s="1">
        <v>7</v>
      </c>
      <c r="I76" s="1">
        <v>2</v>
      </c>
      <c r="J76" s="1">
        <v>402</v>
      </c>
      <c r="K76" s="1">
        <v>3844</v>
      </c>
      <c r="L76" s="1">
        <v>255</v>
      </c>
      <c r="M76" s="1">
        <v>18</v>
      </c>
      <c r="N76" s="1">
        <v>164</v>
      </c>
      <c r="O76" s="1">
        <v>6</v>
      </c>
      <c r="P76" s="1">
        <v>368</v>
      </c>
      <c r="Q76" s="1">
        <f t="shared" si="0"/>
        <v>5603</v>
      </c>
      <c r="R76" s="27">
        <v>7</v>
      </c>
      <c r="S76" s="27">
        <v>51</v>
      </c>
      <c r="T76" s="1">
        <v>8451</v>
      </c>
      <c r="U76" s="1">
        <v>31621</v>
      </c>
      <c r="V76" s="1">
        <v>288468</v>
      </c>
    </row>
    <row r="77" spans="2:22" x14ac:dyDescent="0.2">
      <c r="B77" s="15">
        <v>40148</v>
      </c>
      <c r="C77" s="1">
        <v>107</v>
      </c>
      <c r="D77" s="1">
        <v>82</v>
      </c>
      <c r="E77" s="1">
        <v>3</v>
      </c>
      <c r="F77" s="1">
        <v>309</v>
      </c>
      <c r="G77" s="1">
        <v>39</v>
      </c>
      <c r="H77" s="1">
        <v>6</v>
      </c>
      <c r="I77" s="1">
        <v>2</v>
      </c>
      <c r="J77" s="1">
        <v>407</v>
      </c>
      <c r="K77" s="1">
        <v>3868</v>
      </c>
      <c r="L77" s="1">
        <v>260</v>
      </c>
      <c r="M77" s="1">
        <v>18</v>
      </c>
      <c r="N77" s="1">
        <v>165</v>
      </c>
      <c r="O77" s="1">
        <v>6</v>
      </c>
      <c r="P77" s="1">
        <v>364</v>
      </c>
      <c r="Q77" s="1">
        <f t="shared" si="0"/>
        <v>5636</v>
      </c>
      <c r="R77" s="27">
        <v>7</v>
      </c>
      <c r="S77" s="27">
        <v>50</v>
      </c>
      <c r="T77" s="1">
        <v>8524</v>
      </c>
      <c r="U77" s="1">
        <v>31562</v>
      </c>
      <c r="V77" s="1">
        <v>289056</v>
      </c>
    </row>
    <row r="78" spans="2:22" x14ac:dyDescent="0.2">
      <c r="B78" s="15">
        <v>40179</v>
      </c>
      <c r="C78" s="1">
        <v>108</v>
      </c>
      <c r="D78" s="1">
        <v>81</v>
      </c>
      <c r="E78" s="1">
        <v>3</v>
      </c>
      <c r="F78" s="1">
        <v>312</v>
      </c>
      <c r="G78" s="1">
        <v>40</v>
      </c>
      <c r="H78" s="1">
        <v>5</v>
      </c>
      <c r="I78" s="1">
        <v>3</v>
      </c>
      <c r="J78" s="1">
        <v>412</v>
      </c>
      <c r="K78" s="1">
        <v>3875</v>
      </c>
      <c r="L78" s="1">
        <v>261</v>
      </c>
      <c r="M78" s="1">
        <v>18</v>
      </c>
      <c r="N78" s="1">
        <v>157</v>
      </c>
      <c r="O78" s="1">
        <v>6</v>
      </c>
      <c r="P78" s="1">
        <v>358</v>
      </c>
      <c r="Q78" s="1">
        <f t="shared" si="0"/>
        <v>5639</v>
      </c>
      <c r="R78" s="27">
        <v>7</v>
      </c>
      <c r="S78" s="27">
        <v>55</v>
      </c>
      <c r="T78" s="1">
        <v>8533</v>
      </c>
      <c r="U78" s="1">
        <v>31459</v>
      </c>
      <c r="V78" s="1">
        <v>289553</v>
      </c>
    </row>
    <row r="79" spans="2:22" x14ac:dyDescent="0.2">
      <c r="B79" s="15">
        <v>40210</v>
      </c>
      <c r="C79" s="1">
        <v>105</v>
      </c>
      <c r="D79" s="1">
        <v>84</v>
      </c>
      <c r="E79" s="1">
        <v>3</v>
      </c>
      <c r="F79" s="1">
        <v>307</v>
      </c>
      <c r="G79" s="1">
        <v>43</v>
      </c>
      <c r="H79" s="1">
        <v>3</v>
      </c>
      <c r="I79" s="1">
        <v>4</v>
      </c>
      <c r="J79" s="1">
        <v>415</v>
      </c>
      <c r="K79" s="1">
        <v>3936</v>
      </c>
      <c r="L79" s="1">
        <v>262</v>
      </c>
      <c r="M79" s="1">
        <v>18</v>
      </c>
      <c r="N79" s="1">
        <v>160</v>
      </c>
      <c r="O79" s="1">
        <v>6</v>
      </c>
      <c r="P79" s="1">
        <v>374</v>
      </c>
      <c r="Q79" s="1">
        <f t="shared" si="0"/>
        <v>5720</v>
      </c>
      <c r="R79" s="27">
        <v>7</v>
      </c>
      <c r="S79" s="27">
        <v>59</v>
      </c>
      <c r="T79" s="1">
        <v>8675</v>
      </c>
      <c r="U79" s="1">
        <v>31793</v>
      </c>
      <c r="V79" s="1">
        <v>292254</v>
      </c>
    </row>
    <row r="80" spans="2:22" x14ac:dyDescent="0.2">
      <c r="B80" s="15">
        <v>40238</v>
      </c>
      <c r="C80" s="1">
        <v>103</v>
      </c>
      <c r="D80" s="1">
        <v>86</v>
      </c>
      <c r="E80" s="1">
        <v>2</v>
      </c>
      <c r="F80" s="1">
        <v>316</v>
      </c>
      <c r="G80" s="1">
        <v>44</v>
      </c>
      <c r="H80" s="1">
        <v>4</v>
      </c>
      <c r="I80" s="1">
        <v>4</v>
      </c>
      <c r="J80" s="1">
        <v>426</v>
      </c>
      <c r="K80" s="1">
        <v>3994</v>
      </c>
      <c r="L80" s="1">
        <v>273</v>
      </c>
      <c r="M80" s="1">
        <v>16</v>
      </c>
      <c r="N80" s="1">
        <v>164</v>
      </c>
      <c r="O80" s="1">
        <v>6</v>
      </c>
      <c r="P80" s="1">
        <v>382</v>
      </c>
      <c r="Q80" s="1">
        <f t="shared" si="0"/>
        <v>5820</v>
      </c>
      <c r="R80" s="27">
        <v>7</v>
      </c>
      <c r="S80" s="27">
        <v>63</v>
      </c>
      <c r="T80" s="1">
        <v>8829</v>
      </c>
      <c r="U80" s="1">
        <v>32013</v>
      </c>
      <c r="V80" s="1">
        <v>293929</v>
      </c>
    </row>
    <row r="81" spans="2:22" x14ac:dyDescent="0.2">
      <c r="B81" s="15">
        <v>40269</v>
      </c>
      <c r="C81" s="1">
        <v>108</v>
      </c>
      <c r="D81" s="1">
        <v>87</v>
      </c>
      <c r="E81" s="1">
        <v>3</v>
      </c>
      <c r="F81" s="1">
        <v>311</v>
      </c>
      <c r="G81" s="1">
        <v>44</v>
      </c>
      <c r="H81" s="1">
        <v>4</v>
      </c>
      <c r="I81" s="1">
        <v>4</v>
      </c>
      <c r="J81" s="1">
        <v>430</v>
      </c>
      <c r="K81" s="1">
        <v>4047</v>
      </c>
      <c r="L81" s="1">
        <v>286</v>
      </c>
      <c r="M81" s="1">
        <v>17</v>
      </c>
      <c r="N81" s="1">
        <v>173</v>
      </c>
      <c r="O81" s="1">
        <v>6</v>
      </c>
      <c r="P81" s="1">
        <v>389</v>
      </c>
      <c r="Q81" s="1">
        <f t="shared" si="0"/>
        <v>5909</v>
      </c>
      <c r="R81" s="27">
        <v>7</v>
      </c>
      <c r="S81" s="27">
        <v>64</v>
      </c>
      <c r="T81" s="1">
        <v>8936</v>
      </c>
      <c r="U81" s="1">
        <v>32143</v>
      </c>
      <c r="V81" s="1">
        <v>295517</v>
      </c>
    </row>
    <row r="82" spans="2:22" x14ac:dyDescent="0.2">
      <c r="B82" s="15">
        <v>40299</v>
      </c>
      <c r="C82" s="1">
        <v>112</v>
      </c>
      <c r="D82" s="1">
        <v>87</v>
      </c>
      <c r="E82" s="1">
        <v>3</v>
      </c>
      <c r="F82" s="1">
        <v>312</v>
      </c>
      <c r="G82" s="1">
        <v>43</v>
      </c>
      <c r="H82" s="1">
        <v>5</v>
      </c>
      <c r="I82" s="1">
        <v>4</v>
      </c>
      <c r="J82" s="1">
        <v>443</v>
      </c>
      <c r="K82" s="1">
        <v>4069</v>
      </c>
      <c r="L82" s="1">
        <v>296</v>
      </c>
      <c r="M82" s="1">
        <v>17</v>
      </c>
      <c r="N82" s="1">
        <v>171</v>
      </c>
      <c r="O82" s="1">
        <v>5</v>
      </c>
      <c r="P82" s="1">
        <v>395</v>
      </c>
      <c r="Q82" s="1">
        <f t="shared" ref="Q82:Q147" si="1">SUM(C82:P82)</f>
        <v>5962</v>
      </c>
      <c r="R82" s="27">
        <v>7</v>
      </c>
      <c r="S82" s="27">
        <v>65</v>
      </c>
      <c r="T82" s="1">
        <v>9014</v>
      </c>
      <c r="U82" s="1">
        <v>32247</v>
      </c>
      <c r="V82" s="1">
        <v>296443</v>
      </c>
    </row>
    <row r="83" spans="2:22" x14ac:dyDescent="0.2">
      <c r="B83" s="15">
        <v>40330</v>
      </c>
      <c r="C83" s="1">
        <v>114</v>
      </c>
      <c r="D83" s="1">
        <v>86</v>
      </c>
      <c r="E83" s="1">
        <v>3</v>
      </c>
      <c r="F83" s="1">
        <v>318</v>
      </c>
      <c r="G83" s="1">
        <v>43</v>
      </c>
      <c r="H83" s="1">
        <v>5</v>
      </c>
      <c r="I83" s="1">
        <v>4</v>
      </c>
      <c r="J83" s="1">
        <v>447</v>
      </c>
      <c r="K83" s="1">
        <v>4061</v>
      </c>
      <c r="L83" s="1">
        <v>297</v>
      </c>
      <c r="M83" s="1">
        <v>15</v>
      </c>
      <c r="N83" s="1">
        <v>173</v>
      </c>
      <c r="O83" s="1">
        <v>6</v>
      </c>
      <c r="P83" s="1">
        <v>389</v>
      </c>
      <c r="Q83" s="1">
        <f t="shared" si="1"/>
        <v>5961</v>
      </c>
      <c r="R83" s="27">
        <v>6</v>
      </c>
      <c r="S83" s="27">
        <v>68</v>
      </c>
      <c r="T83" s="1">
        <v>9027</v>
      </c>
      <c r="U83" s="1">
        <v>32153</v>
      </c>
      <c r="V83" s="1">
        <v>295783</v>
      </c>
    </row>
    <row r="84" spans="2:22" x14ac:dyDescent="0.2">
      <c r="B84" s="15">
        <v>40360</v>
      </c>
      <c r="C84" s="1">
        <v>124</v>
      </c>
      <c r="D84" s="1">
        <v>85</v>
      </c>
      <c r="E84" s="1">
        <v>3</v>
      </c>
      <c r="F84" s="1">
        <v>319</v>
      </c>
      <c r="G84" s="1">
        <v>39</v>
      </c>
      <c r="H84" s="1">
        <v>7</v>
      </c>
      <c r="I84" s="1">
        <v>4</v>
      </c>
      <c r="J84" s="1">
        <v>434</v>
      </c>
      <c r="K84" s="1">
        <v>4074</v>
      </c>
      <c r="L84" s="1">
        <v>309</v>
      </c>
      <c r="M84" s="1">
        <v>15</v>
      </c>
      <c r="N84" s="1">
        <v>171</v>
      </c>
      <c r="O84" s="1">
        <v>6</v>
      </c>
      <c r="P84" s="1">
        <v>384</v>
      </c>
      <c r="Q84" s="1">
        <f t="shared" si="1"/>
        <v>5974</v>
      </c>
      <c r="R84" s="27">
        <v>6</v>
      </c>
      <c r="S84" s="27">
        <v>70</v>
      </c>
      <c r="T84" s="1">
        <v>9069</v>
      </c>
      <c r="U84" s="1">
        <v>32025</v>
      </c>
      <c r="V84" s="1">
        <v>294939</v>
      </c>
    </row>
    <row r="85" spans="2:22" x14ac:dyDescent="0.2">
      <c r="B85" s="15">
        <v>40391</v>
      </c>
      <c r="C85" s="1">
        <v>124</v>
      </c>
      <c r="D85" s="1">
        <v>87</v>
      </c>
      <c r="E85" s="1">
        <v>3</v>
      </c>
      <c r="F85" s="1">
        <v>318</v>
      </c>
      <c r="G85" s="1">
        <v>39</v>
      </c>
      <c r="H85" s="1">
        <v>5</v>
      </c>
      <c r="I85" s="1">
        <v>4</v>
      </c>
      <c r="J85" s="1">
        <v>438</v>
      </c>
      <c r="K85" s="1">
        <v>4060</v>
      </c>
      <c r="L85" s="1">
        <v>303</v>
      </c>
      <c r="M85" s="1">
        <v>15</v>
      </c>
      <c r="N85" s="1">
        <v>172</v>
      </c>
      <c r="O85" s="1">
        <v>6</v>
      </c>
      <c r="P85" s="1">
        <v>387</v>
      </c>
      <c r="Q85" s="1">
        <f t="shared" si="1"/>
        <v>5961</v>
      </c>
      <c r="R85" s="27">
        <v>6</v>
      </c>
      <c r="S85" s="27">
        <v>65</v>
      </c>
      <c r="T85" s="1">
        <v>9054</v>
      </c>
      <c r="U85" s="1">
        <v>31686</v>
      </c>
      <c r="V85" s="1">
        <v>292314</v>
      </c>
    </row>
    <row r="86" spans="2:22" x14ac:dyDescent="0.2">
      <c r="B86" s="15">
        <v>40422</v>
      </c>
      <c r="C86" s="1">
        <v>120</v>
      </c>
      <c r="D86" s="1">
        <v>83</v>
      </c>
      <c r="E86" s="1">
        <v>3</v>
      </c>
      <c r="F86" s="1">
        <v>321</v>
      </c>
      <c r="G86" s="1">
        <v>37</v>
      </c>
      <c r="H86" s="1">
        <v>5</v>
      </c>
      <c r="I86" s="1">
        <v>4</v>
      </c>
      <c r="J86" s="1">
        <v>441</v>
      </c>
      <c r="K86" s="1">
        <v>4030</v>
      </c>
      <c r="L86" s="1">
        <v>298</v>
      </c>
      <c r="M86" s="1">
        <v>14</v>
      </c>
      <c r="N86" s="1">
        <v>177</v>
      </c>
      <c r="O86" s="1">
        <v>6</v>
      </c>
      <c r="P86" s="1">
        <v>378</v>
      </c>
      <c r="Q86" s="1">
        <f t="shared" si="1"/>
        <v>5917</v>
      </c>
      <c r="R86" s="27">
        <v>7</v>
      </c>
      <c r="S86" s="27">
        <v>64</v>
      </c>
      <c r="T86" s="1">
        <v>8982</v>
      </c>
      <c r="U86" s="1">
        <v>31445</v>
      </c>
      <c r="V86" s="1">
        <v>291037</v>
      </c>
    </row>
    <row r="87" spans="2:22" x14ac:dyDescent="0.2">
      <c r="B87" s="15">
        <v>40452</v>
      </c>
      <c r="C87" s="1">
        <v>118</v>
      </c>
      <c r="D87" s="1">
        <v>87</v>
      </c>
      <c r="E87" s="1">
        <v>3</v>
      </c>
      <c r="F87" s="1">
        <v>314</v>
      </c>
      <c r="G87" s="1">
        <v>37</v>
      </c>
      <c r="H87" s="1">
        <v>5</v>
      </c>
      <c r="I87" s="1">
        <v>3</v>
      </c>
      <c r="J87" s="1">
        <v>431</v>
      </c>
      <c r="K87" s="1">
        <v>4006</v>
      </c>
      <c r="L87" s="1">
        <v>299</v>
      </c>
      <c r="M87" s="1">
        <v>15</v>
      </c>
      <c r="N87" s="1">
        <v>179</v>
      </c>
      <c r="O87" s="1">
        <v>6</v>
      </c>
      <c r="P87" s="1">
        <v>372</v>
      </c>
      <c r="Q87" s="1">
        <f t="shared" si="1"/>
        <v>5875</v>
      </c>
      <c r="R87" s="27">
        <v>6</v>
      </c>
      <c r="S87" s="27">
        <v>63</v>
      </c>
      <c r="T87" s="1">
        <v>8949</v>
      </c>
      <c r="U87" s="1">
        <v>31512</v>
      </c>
      <c r="V87" s="1">
        <v>292030</v>
      </c>
    </row>
    <row r="88" spans="2:22" x14ac:dyDescent="0.2">
      <c r="B88" s="15">
        <v>40483</v>
      </c>
      <c r="C88" s="1">
        <v>119</v>
      </c>
      <c r="D88" s="1">
        <v>85</v>
      </c>
      <c r="E88" s="1">
        <v>2</v>
      </c>
      <c r="F88" s="1">
        <v>306</v>
      </c>
      <c r="G88" s="1">
        <v>37</v>
      </c>
      <c r="H88" s="1">
        <v>3</v>
      </c>
      <c r="I88" s="1">
        <v>4</v>
      </c>
      <c r="J88" s="1">
        <v>417</v>
      </c>
      <c r="K88" s="1">
        <v>3951</v>
      </c>
      <c r="L88" s="1">
        <v>289</v>
      </c>
      <c r="M88" s="1">
        <v>15</v>
      </c>
      <c r="N88" s="1">
        <v>176</v>
      </c>
      <c r="O88" s="1">
        <v>5</v>
      </c>
      <c r="P88" s="1">
        <v>367</v>
      </c>
      <c r="Q88" s="1">
        <f t="shared" si="1"/>
        <v>5776</v>
      </c>
      <c r="R88" s="27">
        <v>6</v>
      </c>
      <c r="S88" s="27">
        <v>60</v>
      </c>
      <c r="T88" s="1">
        <v>8790</v>
      </c>
      <c r="U88" s="1">
        <v>31273</v>
      </c>
      <c r="V88" s="1">
        <v>291559</v>
      </c>
    </row>
    <row r="89" spans="2:22" x14ac:dyDescent="0.2">
      <c r="B89" s="15">
        <v>40513</v>
      </c>
      <c r="C89" s="1">
        <v>118</v>
      </c>
      <c r="D89" s="1">
        <v>84</v>
      </c>
      <c r="E89" s="1">
        <v>2</v>
      </c>
      <c r="F89" s="1">
        <v>296</v>
      </c>
      <c r="G89" s="1">
        <v>35</v>
      </c>
      <c r="H89" s="1">
        <v>3</v>
      </c>
      <c r="I89" s="1">
        <v>3</v>
      </c>
      <c r="J89" s="1">
        <v>406</v>
      </c>
      <c r="K89" s="1">
        <v>3944</v>
      </c>
      <c r="L89" s="1">
        <v>284</v>
      </c>
      <c r="M89" s="1">
        <v>16</v>
      </c>
      <c r="N89" s="1">
        <v>176</v>
      </c>
      <c r="O89" s="1">
        <v>5</v>
      </c>
      <c r="P89" s="1">
        <v>356</v>
      </c>
      <c r="Q89" s="1">
        <f t="shared" si="1"/>
        <v>5728</v>
      </c>
      <c r="R89" s="27">
        <v>6</v>
      </c>
      <c r="S89" s="27">
        <v>65</v>
      </c>
      <c r="T89" s="1">
        <v>8757</v>
      </c>
      <c r="U89" s="1">
        <v>31146</v>
      </c>
      <c r="V89" s="1">
        <v>291670</v>
      </c>
    </row>
    <row r="90" spans="2:22" x14ac:dyDescent="0.2">
      <c r="B90" s="15">
        <v>40544</v>
      </c>
      <c r="C90" s="24">
        <v>113</v>
      </c>
      <c r="D90" s="24">
        <v>83</v>
      </c>
      <c r="E90" s="24" t="s">
        <v>189</v>
      </c>
      <c r="F90" s="24">
        <v>284</v>
      </c>
      <c r="G90" s="24">
        <v>33</v>
      </c>
      <c r="H90" s="24" t="s">
        <v>189</v>
      </c>
      <c r="I90" s="24" t="s">
        <v>189</v>
      </c>
      <c r="J90" s="24">
        <v>405</v>
      </c>
      <c r="K90" s="24">
        <v>3898</v>
      </c>
      <c r="L90" s="24">
        <v>276</v>
      </c>
      <c r="M90" s="24">
        <v>14</v>
      </c>
      <c r="N90" s="24">
        <v>171</v>
      </c>
      <c r="O90" s="24">
        <v>5</v>
      </c>
      <c r="P90" s="24">
        <v>353</v>
      </c>
      <c r="Q90" s="1">
        <f t="shared" si="1"/>
        <v>5635</v>
      </c>
      <c r="R90" s="24">
        <v>6</v>
      </c>
      <c r="S90" s="24">
        <v>62</v>
      </c>
      <c r="T90" s="24">
        <v>8644</v>
      </c>
      <c r="U90" s="1">
        <v>30783</v>
      </c>
      <c r="V90" s="1">
        <v>290322</v>
      </c>
    </row>
    <row r="91" spans="2:22" x14ac:dyDescent="0.2">
      <c r="B91" s="15">
        <v>40575</v>
      </c>
      <c r="C91" s="24">
        <v>113</v>
      </c>
      <c r="D91" s="24">
        <v>83</v>
      </c>
      <c r="E91" s="24" t="s">
        <v>189</v>
      </c>
      <c r="F91" s="24">
        <v>290</v>
      </c>
      <c r="G91" s="24">
        <v>32</v>
      </c>
      <c r="H91" s="24" t="s">
        <v>189</v>
      </c>
      <c r="I91" s="24" t="s">
        <v>189</v>
      </c>
      <c r="J91" s="24">
        <v>410</v>
      </c>
      <c r="K91" s="24">
        <v>3895</v>
      </c>
      <c r="L91" s="24">
        <v>283</v>
      </c>
      <c r="M91" s="24">
        <v>15</v>
      </c>
      <c r="N91" s="24">
        <v>174</v>
      </c>
      <c r="O91" s="24">
        <v>5</v>
      </c>
      <c r="P91" s="24">
        <v>344</v>
      </c>
      <c r="Q91" s="1">
        <f t="shared" si="1"/>
        <v>5644</v>
      </c>
      <c r="R91" s="24">
        <v>6</v>
      </c>
      <c r="S91" s="24">
        <v>56</v>
      </c>
      <c r="T91" s="24">
        <v>8638</v>
      </c>
      <c r="U91" s="1">
        <v>31008</v>
      </c>
      <c r="V91" s="1">
        <v>292106</v>
      </c>
    </row>
    <row r="92" spans="2:22" x14ac:dyDescent="0.2">
      <c r="B92" s="15">
        <v>40603</v>
      </c>
      <c r="C92" s="24">
        <v>118</v>
      </c>
      <c r="D92" s="24">
        <v>80</v>
      </c>
      <c r="E92" s="24" t="s">
        <v>189</v>
      </c>
      <c r="F92" s="24">
        <v>287</v>
      </c>
      <c r="G92" s="24">
        <v>35</v>
      </c>
      <c r="H92" s="24" t="s">
        <v>189</v>
      </c>
      <c r="I92" s="24" t="s">
        <v>189</v>
      </c>
      <c r="J92" s="24">
        <v>406</v>
      </c>
      <c r="K92" s="24">
        <v>3870</v>
      </c>
      <c r="L92" s="24">
        <v>284</v>
      </c>
      <c r="M92" s="24">
        <v>15</v>
      </c>
      <c r="N92" s="24">
        <v>174</v>
      </c>
      <c r="O92" s="24">
        <v>5</v>
      </c>
      <c r="P92" s="24">
        <v>345</v>
      </c>
      <c r="Q92" s="1">
        <f t="shared" si="1"/>
        <v>5619</v>
      </c>
      <c r="R92" s="24">
        <v>6</v>
      </c>
      <c r="S92" s="24">
        <v>48</v>
      </c>
      <c r="T92" s="24">
        <v>8582</v>
      </c>
      <c r="U92" s="1">
        <v>31011</v>
      </c>
      <c r="V92" s="1">
        <v>293878</v>
      </c>
    </row>
    <row r="93" spans="2:22" x14ac:dyDescent="0.2">
      <c r="B93" s="15">
        <v>40634</v>
      </c>
      <c r="C93" s="24">
        <v>118</v>
      </c>
      <c r="D93" s="24">
        <v>83</v>
      </c>
      <c r="E93" s="24" t="s">
        <v>189</v>
      </c>
      <c r="F93" s="24">
        <v>288</v>
      </c>
      <c r="G93" s="24">
        <v>35</v>
      </c>
      <c r="H93" s="24" t="s">
        <v>189</v>
      </c>
      <c r="I93" s="24" t="s">
        <v>189</v>
      </c>
      <c r="J93" s="24">
        <v>405</v>
      </c>
      <c r="K93" s="24">
        <v>3898</v>
      </c>
      <c r="L93" s="24">
        <v>283</v>
      </c>
      <c r="M93" s="24">
        <v>15</v>
      </c>
      <c r="N93" s="24">
        <v>178</v>
      </c>
      <c r="O93" s="24">
        <v>5</v>
      </c>
      <c r="P93" s="24">
        <v>342</v>
      </c>
      <c r="Q93" s="1">
        <f t="shared" si="1"/>
        <v>5650</v>
      </c>
      <c r="R93" s="24">
        <v>7</v>
      </c>
      <c r="S93" s="24">
        <v>52</v>
      </c>
      <c r="T93" s="24">
        <v>8617</v>
      </c>
      <c r="U93" s="1">
        <v>31151</v>
      </c>
      <c r="V93" s="1">
        <v>296034</v>
      </c>
    </row>
    <row r="94" spans="2:22" x14ac:dyDescent="0.2">
      <c r="B94" s="15">
        <v>40664</v>
      </c>
      <c r="C94" s="24">
        <v>120</v>
      </c>
      <c r="D94" s="24">
        <v>82</v>
      </c>
      <c r="E94" s="24" t="s">
        <v>189</v>
      </c>
      <c r="F94" s="24">
        <v>283</v>
      </c>
      <c r="G94" s="24">
        <v>37</v>
      </c>
      <c r="H94" s="24" t="s">
        <v>189</v>
      </c>
      <c r="I94" s="24" t="s">
        <v>189</v>
      </c>
      <c r="J94" s="24">
        <v>409</v>
      </c>
      <c r="K94" s="24">
        <v>3905</v>
      </c>
      <c r="L94" s="24">
        <v>276</v>
      </c>
      <c r="M94" s="24">
        <v>16</v>
      </c>
      <c r="N94" s="24">
        <v>180</v>
      </c>
      <c r="O94" s="24">
        <v>5</v>
      </c>
      <c r="P94" s="24">
        <v>344</v>
      </c>
      <c r="Q94" s="1">
        <f t="shared" si="1"/>
        <v>5657</v>
      </c>
      <c r="R94" s="24">
        <v>6</v>
      </c>
      <c r="S94" s="24">
        <v>52</v>
      </c>
      <c r="T94" s="24">
        <v>8663</v>
      </c>
      <c r="U94" s="1">
        <v>31256</v>
      </c>
      <c r="V94" s="1">
        <v>296498</v>
      </c>
    </row>
    <row r="95" spans="2:22" x14ac:dyDescent="0.2">
      <c r="B95" s="15">
        <v>40695</v>
      </c>
      <c r="C95" s="24">
        <v>120</v>
      </c>
      <c r="D95" s="24">
        <v>79</v>
      </c>
      <c r="E95" s="24" t="s">
        <v>189</v>
      </c>
      <c r="F95" s="24">
        <v>276</v>
      </c>
      <c r="G95" s="24">
        <v>39</v>
      </c>
      <c r="H95" s="24" t="s">
        <v>189</v>
      </c>
      <c r="I95" s="24" t="s">
        <v>189</v>
      </c>
      <c r="J95" s="24">
        <v>409</v>
      </c>
      <c r="K95" s="24">
        <v>3922</v>
      </c>
      <c r="L95" s="24">
        <v>283</v>
      </c>
      <c r="M95" s="24">
        <v>16</v>
      </c>
      <c r="N95" s="24">
        <v>183</v>
      </c>
      <c r="O95" s="24">
        <v>5</v>
      </c>
      <c r="P95" s="24">
        <v>351</v>
      </c>
      <c r="Q95" s="1">
        <f t="shared" si="1"/>
        <v>5683</v>
      </c>
      <c r="R95" s="24">
        <v>5</v>
      </c>
      <c r="S95" s="24">
        <v>55</v>
      </c>
      <c r="T95" s="24">
        <v>8692</v>
      </c>
      <c r="U95" s="1">
        <v>31270</v>
      </c>
      <c r="V95" s="1">
        <v>297549</v>
      </c>
    </row>
    <row r="96" spans="2:22" s="36" customFormat="1" x14ac:dyDescent="0.2">
      <c r="B96" s="35">
        <v>40725</v>
      </c>
      <c r="C96" s="24">
        <v>125</v>
      </c>
      <c r="D96" s="24">
        <v>79</v>
      </c>
      <c r="E96" s="24" t="s">
        <v>189</v>
      </c>
      <c r="F96" s="24">
        <v>272</v>
      </c>
      <c r="G96" s="24">
        <v>39</v>
      </c>
      <c r="H96" s="24" t="s">
        <v>189</v>
      </c>
      <c r="I96" s="24" t="s">
        <v>189</v>
      </c>
      <c r="J96" s="24">
        <v>408</v>
      </c>
      <c r="K96" s="24">
        <v>3971</v>
      </c>
      <c r="L96" s="24">
        <v>288</v>
      </c>
      <c r="M96" s="24">
        <v>17</v>
      </c>
      <c r="N96" s="24">
        <v>189</v>
      </c>
      <c r="O96" s="24">
        <v>5</v>
      </c>
      <c r="P96" s="24">
        <v>360</v>
      </c>
      <c r="Q96" s="1">
        <f t="shared" si="1"/>
        <v>5753</v>
      </c>
      <c r="R96" s="24">
        <v>5</v>
      </c>
      <c r="S96" s="24">
        <v>54</v>
      </c>
      <c r="T96" s="24">
        <v>8762</v>
      </c>
      <c r="U96" s="24">
        <v>31305</v>
      </c>
      <c r="V96" s="24">
        <v>298137</v>
      </c>
    </row>
    <row r="97" spans="2:22" x14ac:dyDescent="0.2">
      <c r="B97" s="15">
        <v>40756</v>
      </c>
      <c r="C97" s="24">
        <v>122</v>
      </c>
      <c r="D97" s="24">
        <v>76</v>
      </c>
      <c r="E97" s="24" t="s">
        <v>189</v>
      </c>
      <c r="F97" s="24">
        <v>269</v>
      </c>
      <c r="G97" s="24">
        <v>39</v>
      </c>
      <c r="H97" s="24" t="s">
        <v>189</v>
      </c>
      <c r="I97" s="24">
        <v>5</v>
      </c>
      <c r="J97" s="24">
        <v>403</v>
      </c>
      <c r="K97" s="24">
        <v>3935</v>
      </c>
      <c r="L97" s="24">
        <v>292</v>
      </c>
      <c r="M97" s="24">
        <v>17</v>
      </c>
      <c r="N97" s="24">
        <v>190</v>
      </c>
      <c r="O97" s="24">
        <v>5</v>
      </c>
      <c r="P97" s="24">
        <v>358</v>
      </c>
      <c r="Q97" s="1">
        <f t="shared" si="1"/>
        <v>5711</v>
      </c>
      <c r="R97" s="24">
        <v>5</v>
      </c>
      <c r="S97" s="24">
        <v>55</v>
      </c>
      <c r="T97" s="24">
        <v>8708</v>
      </c>
      <c r="U97" s="1">
        <v>31032</v>
      </c>
      <c r="V97" s="1">
        <v>296546</v>
      </c>
    </row>
    <row r="98" spans="2:22" x14ac:dyDescent="0.2">
      <c r="B98" s="15">
        <v>40787</v>
      </c>
      <c r="C98" s="24">
        <v>114</v>
      </c>
      <c r="D98" s="24">
        <v>75</v>
      </c>
      <c r="E98" s="24" t="s">
        <v>189</v>
      </c>
      <c r="F98" s="24">
        <v>277</v>
      </c>
      <c r="G98" s="24">
        <v>36</v>
      </c>
      <c r="H98" s="24" t="s">
        <v>189</v>
      </c>
      <c r="I98" s="24">
        <v>5</v>
      </c>
      <c r="J98" s="24">
        <v>402</v>
      </c>
      <c r="K98" s="24">
        <v>3953</v>
      </c>
      <c r="L98" s="24">
        <v>290</v>
      </c>
      <c r="M98" s="24">
        <v>16</v>
      </c>
      <c r="N98" s="24">
        <v>190</v>
      </c>
      <c r="O98" s="24">
        <v>5</v>
      </c>
      <c r="P98" s="24">
        <v>360</v>
      </c>
      <c r="Q98" s="1">
        <f t="shared" si="1"/>
        <v>5723</v>
      </c>
      <c r="R98" s="24">
        <v>5</v>
      </c>
      <c r="S98" s="24">
        <v>53</v>
      </c>
      <c r="T98" s="24">
        <v>8722</v>
      </c>
      <c r="U98" s="1">
        <v>30955</v>
      </c>
      <c r="V98" s="1">
        <v>295359</v>
      </c>
    </row>
    <row r="99" spans="2:22" x14ac:dyDescent="0.2">
      <c r="B99" s="15">
        <v>40817</v>
      </c>
      <c r="C99" s="24">
        <v>117</v>
      </c>
      <c r="D99" s="24">
        <v>75</v>
      </c>
      <c r="E99" s="24" t="s">
        <v>189</v>
      </c>
      <c r="F99" s="24">
        <v>278</v>
      </c>
      <c r="G99" s="24">
        <v>36</v>
      </c>
      <c r="H99" s="24">
        <v>5</v>
      </c>
      <c r="I99" s="24">
        <v>6</v>
      </c>
      <c r="J99" s="24">
        <v>401</v>
      </c>
      <c r="K99" s="24">
        <v>3979</v>
      </c>
      <c r="L99" s="24">
        <v>291</v>
      </c>
      <c r="M99" s="24">
        <v>16</v>
      </c>
      <c r="N99" s="24">
        <v>190</v>
      </c>
      <c r="O99" s="24">
        <v>5</v>
      </c>
      <c r="P99" s="24">
        <v>359</v>
      </c>
      <c r="Q99" s="1">
        <f t="shared" si="1"/>
        <v>5758</v>
      </c>
      <c r="R99" s="24">
        <v>5</v>
      </c>
      <c r="S99" s="24">
        <v>56</v>
      </c>
      <c r="T99" s="24">
        <v>8768</v>
      </c>
      <c r="U99" s="1">
        <v>31165</v>
      </c>
      <c r="V99" s="1">
        <v>296985</v>
      </c>
    </row>
    <row r="100" spans="2:22" x14ac:dyDescent="0.2">
      <c r="B100" s="15">
        <v>40848</v>
      </c>
      <c r="C100" s="24">
        <v>117</v>
      </c>
      <c r="D100" s="24">
        <v>72</v>
      </c>
      <c r="E100" s="24" t="s">
        <v>189</v>
      </c>
      <c r="F100" s="24">
        <v>270</v>
      </c>
      <c r="G100" s="24">
        <v>34</v>
      </c>
      <c r="H100" s="24" t="s">
        <v>189</v>
      </c>
      <c r="I100" s="24">
        <v>6</v>
      </c>
      <c r="J100" s="24">
        <v>387</v>
      </c>
      <c r="K100" s="24">
        <v>3981</v>
      </c>
      <c r="L100" s="24">
        <v>280</v>
      </c>
      <c r="M100" s="24">
        <v>17</v>
      </c>
      <c r="N100" s="24">
        <v>189</v>
      </c>
      <c r="O100" s="24">
        <v>5</v>
      </c>
      <c r="P100" s="24">
        <v>345</v>
      </c>
      <c r="Q100" s="1">
        <f t="shared" si="1"/>
        <v>5703</v>
      </c>
      <c r="R100" s="24">
        <v>5</v>
      </c>
      <c r="S100" s="24">
        <v>54</v>
      </c>
      <c r="T100" s="24">
        <v>8699</v>
      </c>
      <c r="U100" s="1">
        <v>31069</v>
      </c>
      <c r="V100" s="1">
        <v>297252</v>
      </c>
    </row>
    <row r="101" spans="2:22" x14ac:dyDescent="0.2">
      <c r="B101" s="15">
        <v>40878</v>
      </c>
      <c r="C101" s="24">
        <v>116</v>
      </c>
      <c r="D101" s="24">
        <v>76</v>
      </c>
      <c r="E101" s="24" t="s">
        <v>189</v>
      </c>
      <c r="F101" s="24">
        <v>277</v>
      </c>
      <c r="G101" s="24">
        <v>31</v>
      </c>
      <c r="H101" s="24" t="s">
        <v>189</v>
      </c>
      <c r="I101" s="24">
        <v>5</v>
      </c>
      <c r="J101" s="24">
        <v>387</v>
      </c>
      <c r="K101" s="24">
        <v>3962</v>
      </c>
      <c r="L101" s="24">
        <v>286</v>
      </c>
      <c r="M101" s="24">
        <v>17</v>
      </c>
      <c r="N101" s="24">
        <v>194</v>
      </c>
      <c r="O101" s="24">
        <v>5</v>
      </c>
      <c r="P101" s="24">
        <v>344</v>
      </c>
      <c r="Q101" s="1">
        <f t="shared" si="1"/>
        <v>5700</v>
      </c>
      <c r="R101" s="24">
        <v>5</v>
      </c>
      <c r="S101" s="24">
        <v>55</v>
      </c>
      <c r="T101" s="24">
        <v>8674</v>
      </c>
      <c r="U101" s="1">
        <v>30880</v>
      </c>
      <c r="V101" s="1">
        <v>294916</v>
      </c>
    </row>
    <row r="102" spans="2:22" x14ac:dyDescent="0.2">
      <c r="B102" s="15">
        <v>40909</v>
      </c>
      <c r="C102" s="24">
        <v>117</v>
      </c>
      <c r="D102" s="24">
        <v>74</v>
      </c>
      <c r="E102" s="24" t="s">
        <v>189</v>
      </c>
      <c r="F102" s="24">
        <v>259</v>
      </c>
      <c r="G102" s="24">
        <v>29</v>
      </c>
      <c r="H102" s="24" t="s">
        <v>189</v>
      </c>
      <c r="I102" s="24">
        <v>5</v>
      </c>
      <c r="J102" s="24">
        <v>350</v>
      </c>
      <c r="K102" s="24">
        <v>3822</v>
      </c>
      <c r="L102" s="24">
        <v>250</v>
      </c>
      <c r="M102" s="24">
        <v>17</v>
      </c>
      <c r="N102" s="24">
        <v>191</v>
      </c>
      <c r="O102" s="24">
        <v>5</v>
      </c>
      <c r="P102" s="24">
        <v>312</v>
      </c>
      <c r="Q102" s="1">
        <f t="shared" si="1"/>
        <v>5431</v>
      </c>
      <c r="R102" s="24">
        <v>5</v>
      </c>
      <c r="S102" s="24">
        <v>52</v>
      </c>
      <c r="T102" s="24">
        <v>8208</v>
      </c>
      <c r="U102" s="1">
        <v>29059</v>
      </c>
      <c r="V102" s="37">
        <v>278784</v>
      </c>
    </row>
    <row r="103" spans="2:22" x14ac:dyDescent="0.2">
      <c r="B103" s="15">
        <v>40940</v>
      </c>
      <c r="C103" s="24">
        <v>118</v>
      </c>
      <c r="D103" s="24">
        <v>70</v>
      </c>
      <c r="E103" s="24" t="s">
        <v>189</v>
      </c>
      <c r="F103" s="24">
        <v>270</v>
      </c>
      <c r="G103" s="24">
        <v>32</v>
      </c>
      <c r="H103" s="24" t="s">
        <v>189</v>
      </c>
      <c r="I103" s="24" t="s">
        <v>189</v>
      </c>
      <c r="J103" s="24">
        <v>363</v>
      </c>
      <c r="K103" s="24">
        <v>3858</v>
      </c>
      <c r="L103" s="24">
        <v>276</v>
      </c>
      <c r="M103" s="24">
        <v>17</v>
      </c>
      <c r="N103" s="24">
        <v>190</v>
      </c>
      <c r="O103" s="24">
        <v>5</v>
      </c>
      <c r="P103" s="24">
        <v>321</v>
      </c>
      <c r="Q103" s="1">
        <f t="shared" si="1"/>
        <v>5520</v>
      </c>
      <c r="R103" s="24">
        <v>5</v>
      </c>
      <c r="S103" s="24">
        <v>49</v>
      </c>
      <c r="T103" s="24">
        <v>8312</v>
      </c>
      <c r="U103" s="1">
        <v>30103</v>
      </c>
      <c r="V103" s="1">
        <v>288122</v>
      </c>
    </row>
    <row r="104" spans="2:22" x14ac:dyDescent="0.2">
      <c r="B104" s="15">
        <v>40969</v>
      </c>
      <c r="C104" s="24">
        <v>137</v>
      </c>
      <c r="D104" s="24">
        <v>72</v>
      </c>
      <c r="E104" s="24" t="s">
        <v>189</v>
      </c>
      <c r="F104" s="24">
        <v>285</v>
      </c>
      <c r="G104" s="24">
        <v>33</v>
      </c>
      <c r="H104" s="24" t="s">
        <v>189</v>
      </c>
      <c r="I104" s="24" t="s">
        <v>189</v>
      </c>
      <c r="J104" s="24">
        <v>388</v>
      </c>
      <c r="K104" s="24">
        <v>4031</v>
      </c>
      <c r="L104" s="24">
        <v>284</v>
      </c>
      <c r="M104" s="24">
        <v>15</v>
      </c>
      <c r="N104" s="24">
        <v>212</v>
      </c>
      <c r="O104" s="24">
        <v>5</v>
      </c>
      <c r="P104" s="24">
        <v>342</v>
      </c>
      <c r="Q104" s="1">
        <f t="shared" si="1"/>
        <v>5804</v>
      </c>
      <c r="R104" s="24">
        <v>5</v>
      </c>
      <c r="S104" s="24">
        <v>52</v>
      </c>
      <c r="T104" s="1">
        <v>8798</v>
      </c>
      <c r="U104" s="1">
        <v>32349</v>
      </c>
      <c r="V104" s="1">
        <v>308386</v>
      </c>
    </row>
    <row r="105" spans="2:22" x14ac:dyDescent="0.2">
      <c r="B105" s="15">
        <v>41000</v>
      </c>
      <c r="C105" s="1">
        <v>131</v>
      </c>
      <c r="D105" s="1">
        <v>74</v>
      </c>
      <c r="E105" s="24" t="s">
        <v>189</v>
      </c>
      <c r="F105" s="24">
        <v>279</v>
      </c>
      <c r="G105" s="1">
        <v>33</v>
      </c>
      <c r="H105" s="24" t="s">
        <v>189</v>
      </c>
      <c r="I105" s="24" t="s">
        <v>189</v>
      </c>
      <c r="J105" s="24">
        <v>377</v>
      </c>
      <c r="K105" s="24">
        <v>3991</v>
      </c>
      <c r="L105" s="24">
        <v>281</v>
      </c>
      <c r="M105" s="1">
        <v>13</v>
      </c>
      <c r="N105" s="1">
        <v>226</v>
      </c>
      <c r="O105" s="1">
        <v>5</v>
      </c>
      <c r="P105" s="24">
        <v>337</v>
      </c>
      <c r="Q105" s="1">
        <f t="shared" si="1"/>
        <v>5747</v>
      </c>
      <c r="R105" s="24" t="s">
        <v>189</v>
      </c>
      <c r="S105" s="1">
        <v>51</v>
      </c>
      <c r="T105" s="1">
        <v>8677</v>
      </c>
      <c r="U105" s="1">
        <v>32188</v>
      </c>
      <c r="V105" s="1">
        <v>304849</v>
      </c>
    </row>
    <row r="106" spans="2:22" x14ac:dyDescent="0.2">
      <c r="B106" s="15">
        <v>41030</v>
      </c>
      <c r="C106" s="1">
        <v>135</v>
      </c>
      <c r="D106" s="1">
        <v>78</v>
      </c>
      <c r="E106" s="24" t="s">
        <v>189</v>
      </c>
      <c r="F106" s="1">
        <v>265</v>
      </c>
      <c r="G106" s="1">
        <v>40</v>
      </c>
      <c r="H106" s="24" t="s">
        <v>189</v>
      </c>
      <c r="I106" s="24" t="s">
        <v>189</v>
      </c>
      <c r="J106" s="1">
        <v>390</v>
      </c>
      <c r="K106" s="1">
        <v>3903</v>
      </c>
      <c r="L106" s="1">
        <v>268</v>
      </c>
      <c r="M106" s="1">
        <v>14</v>
      </c>
      <c r="N106" s="1">
        <v>229</v>
      </c>
      <c r="O106" s="1">
        <v>5</v>
      </c>
      <c r="P106" s="1">
        <v>348</v>
      </c>
      <c r="Q106" s="1">
        <f t="shared" si="1"/>
        <v>5675</v>
      </c>
      <c r="R106" s="24" t="s">
        <v>189</v>
      </c>
      <c r="S106" s="1">
        <v>57</v>
      </c>
      <c r="T106" s="1">
        <v>8534</v>
      </c>
      <c r="U106" s="1">
        <v>32004</v>
      </c>
      <c r="V106" s="1">
        <v>300900</v>
      </c>
    </row>
    <row r="107" spans="2:22" x14ac:dyDescent="0.2">
      <c r="B107" s="15">
        <v>41061</v>
      </c>
      <c r="C107" s="1">
        <v>157</v>
      </c>
      <c r="D107" s="1">
        <v>80</v>
      </c>
      <c r="E107" s="1">
        <v>5</v>
      </c>
      <c r="F107" s="1">
        <v>332</v>
      </c>
      <c r="G107" s="1">
        <v>41</v>
      </c>
      <c r="H107" s="1">
        <v>5</v>
      </c>
      <c r="I107" s="1">
        <v>5</v>
      </c>
      <c r="J107" s="1">
        <v>429</v>
      </c>
      <c r="K107" s="1">
        <v>4747</v>
      </c>
      <c r="L107" s="1">
        <v>283</v>
      </c>
      <c r="M107" s="1">
        <v>9</v>
      </c>
      <c r="N107" s="1">
        <v>292</v>
      </c>
      <c r="O107" s="24" t="s">
        <v>189</v>
      </c>
      <c r="P107" s="1">
        <v>414</v>
      </c>
      <c r="Q107" s="1">
        <f t="shared" si="1"/>
        <v>6799</v>
      </c>
      <c r="R107" s="24">
        <v>5</v>
      </c>
      <c r="S107" s="1">
        <v>71</v>
      </c>
      <c r="T107" s="1">
        <v>10087</v>
      </c>
      <c r="U107" s="1">
        <v>38125</v>
      </c>
      <c r="V107" s="1">
        <v>351393</v>
      </c>
    </row>
    <row r="108" spans="2:22" x14ac:dyDescent="0.2">
      <c r="B108" s="15">
        <v>41091</v>
      </c>
      <c r="C108" s="1">
        <v>180</v>
      </c>
      <c r="D108" s="1">
        <v>56</v>
      </c>
      <c r="E108" s="1">
        <v>6</v>
      </c>
      <c r="F108" s="1">
        <v>350</v>
      </c>
      <c r="G108" s="1">
        <v>39</v>
      </c>
      <c r="H108" s="24" t="s">
        <v>189</v>
      </c>
      <c r="I108" s="1">
        <v>5</v>
      </c>
      <c r="J108" s="1">
        <v>442</v>
      </c>
      <c r="K108" s="1">
        <v>5130</v>
      </c>
      <c r="L108" s="1">
        <v>281</v>
      </c>
      <c r="M108" s="1">
        <v>10</v>
      </c>
      <c r="N108" s="1">
        <v>332</v>
      </c>
      <c r="O108" s="1">
        <v>0</v>
      </c>
      <c r="P108" s="1">
        <v>426</v>
      </c>
      <c r="Q108" s="1">
        <f t="shared" si="1"/>
        <v>7257</v>
      </c>
      <c r="R108" s="1">
        <v>7</v>
      </c>
      <c r="S108" s="1">
        <v>76</v>
      </c>
      <c r="T108" s="1">
        <v>10752</v>
      </c>
      <c r="U108" s="1">
        <v>41877</v>
      </c>
      <c r="V108" s="1">
        <v>370763</v>
      </c>
    </row>
    <row r="109" spans="2:22" x14ac:dyDescent="0.2">
      <c r="B109" s="15">
        <v>41122</v>
      </c>
      <c r="C109" s="1">
        <v>189</v>
      </c>
      <c r="D109" s="1">
        <v>56</v>
      </c>
      <c r="E109" s="1">
        <v>6</v>
      </c>
      <c r="F109" s="1">
        <v>357</v>
      </c>
      <c r="G109" s="1">
        <v>41</v>
      </c>
      <c r="H109" s="1">
        <v>6</v>
      </c>
      <c r="I109" s="1">
        <v>5</v>
      </c>
      <c r="J109" s="1">
        <v>460</v>
      </c>
      <c r="K109" s="1">
        <v>5305</v>
      </c>
      <c r="L109" s="1">
        <v>298</v>
      </c>
      <c r="M109" s="1">
        <v>13</v>
      </c>
      <c r="N109" s="1">
        <v>344</v>
      </c>
      <c r="O109" s="1">
        <v>0</v>
      </c>
      <c r="P109" s="1">
        <v>437</v>
      </c>
      <c r="Q109" s="1">
        <f t="shared" si="1"/>
        <v>7517</v>
      </c>
      <c r="R109" s="1">
        <v>9</v>
      </c>
      <c r="S109" s="1">
        <v>80</v>
      </c>
      <c r="T109" s="1">
        <v>11156</v>
      </c>
      <c r="U109" s="1">
        <v>43107</v>
      </c>
      <c r="V109" s="1">
        <v>378427</v>
      </c>
    </row>
    <row r="110" spans="2:22" x14ac:dyDescent="0.2">
      <c r="B110" s="15">
        <v>41153</v>
      </c>
      <c r="C110" s="1">
        <v>193</v>
      </c>
      <c r="D110" s="1">
        <v>59</v>
      </c>
      <c r="E110" s="1">
        <v>7</v>
      </c>
      <c r="F110" s="1">
        <v>380</v>
      </c>
      <c r="G110" s="1">
        <v>49</v>
      </c>
      <c r="H110" s="1">
        <v>6</v>
      </c>
      <c r="I110" s="1">
        <v>6</v>
      </c>
      <c r="J110" s="1">
        <v>485</v>
      </c>
      <c r="K110" s="1">
        <v>5470</v>
      </c>
      <c r="L110" s="1">
        <v>307</v>
      </c>
      <c r="M110" s="1">
        <v>13</v>
      </c>
      <c r="N110" s="1">
        <v>357</v>
      </c>
      <c r="O110" s="1">
        <v>0</v>
      </c>
      <c r="P110" s="1">
        <v>448</v>
      </c>
      <c r="Q110" s="1">
        <f t="shared" si="1"/>
        <v>7780</v>
      </c>
      <c r="R110" s="1">
        <v>9</v>
      </c>
      <c r="S110" s="1">
        <v>85</v>
      </c>
      <c r="T110" s="1">
        <v>11548</v>
      </c>
      <c r="U110" s="1">
        <v>45029</v>
      </c>
      <c r="V110" s="1">
        <v>390939</v>
      </c>
    </row>
    <row r="111" spans="2:22" x14ac:dyDescent="0.2">
      <c r="B111" s="15">
        <v>41183</v>
      </c>
      <c r="C111" s="1">
        <v>200</v>
      </c>
      <c r="D111" s="1">
        <v>62</v>
      </c>
      <c r="E111" s="1">
        <v>8</v>
      </c>
      <c r="F111" s="1">
        <v>394</v>
      </c>
      <c r="G111" s="1">
        <v>50</v>
      </c>
      <c r="H111" s="1">
        <v>6</v>
      </c>
      <c r="I111" s="1">
        <v>6</v>
      </c>
      <c r="J111" s="1">
        <v>501</v>
      </c>
      <c r="K111" s="1">
        <v>5629</v>
      </c>
      <c r="L111" s="1">
        <v>302</v>
      </c>
      <c r="M111" s="1">
        <v>14</v>
      </c>
      <c r="N111" s="1">
        <v>373</v>
      </c>
      <c r="O111" s="1">
        <v>0</v>
      </c>
      <c r="P111" s="1">
        <v>452</v>
      </c>
      <c r="Q111" s="1">
        <f t="shared" si="1"/>
        <v>7997</v>
      </c>
      <c r="R111" s="1">
        <v>11</v>
      </c>
      <c r="S111" s="1">
        <v>93</v>
      </c>
      <c r="T111" s="1">
        <v>11864</v>
      </c>
      <c r="U111" s="1">
        <v>46911</v>
      </c>
      <c r="V111" s="1">
        <v>403791</v>
      </c>
    </row>
    <row r="112" spans="2:22" x14ac:dyDescent="0.2">
      <c r="B112" s="15">
        <v>41214</v>
      </c>
      <c r="C112" s="36">
        <v>203</v>
      </c>
      <c r="D112" s="36">
        <v>58</v>
      </c>
      <c r="E112" s="36">
        <v>6</v>
      </c>
      <c r="F112" s="36">
        <v>405</v>
      </c>
      <c r="G112" s="36">
        <v>48</v>
      </c>
      <c r="H112" s="36">
        <v>6</v>
      </c>
      <c r="I112" s="36" t="s">
        <v>189</v>
      </c>
      <c r="J112" s="36">
        <v>509</v>
      </c>
      <c r="K112" s="1">
        <v>5730</v>
      </c>
      <c r="L112" s="1">
        <v>306</v>
      </c>
      <c r="M112" s="1">
        <v>15</v>
      </c>
      <c r="N112" s="1">
        <v>389</v>
      </c>
      <c r="O112" s="1">
        <v>0</v>
      </c>
      <c r="P112" s="1">
        <v>462</v>
      </c>
      <c r="Q112" s="1">
        <f t="shared" si="1"/>
        <v>8137</v>
      </c>
      <c r="R112" s="1">
        <v>11</v>
      </c>
      <c r="S112" s="1">
        <v>96</v>
      </c>
      <c r="T112" s="1">
        <v>12042</v>
      </c>
      <c r="U112" s="1">
        <v>47872</v>
      </c>
      <c r="V112" s="1">
        <v>411511</v>
      </c>
    </row>
    <row r="113" spans="2:22" x14ac:dyDescent="0.2">
      <c r="B113" s="15">
        <v>41244</v>
      </c>
      <c r="C113" s="65">
        <v>206</v>
      </c>
      <c r="D113" s="65">
        <v>57</v>
      </c>
      <c r="E113" s="65">
        <v>6</v>
      </c>
      <c r="F113" s="65">
        <v>418</v>
      </c>
      <c r="G113" s="65">
        <v>49</v>
      </c>
      <c r="H113" s="65">
        <v>5</v>
      </c>
      <c r="I113" s="65">
        <v>5</v>
      </c>
      <c r="J113" s="65">
        <v>517</v>
      </c>
      <c r="K113" s="1">
        <v>5793</v>
      </c>
      <c r="L113" s="1">
        <v>311</v>
      </c>
      <c r="M113" s="1">
        <v>16</v>
      </c>
      <c r="N113" s="1">
        <v>395</v>
      </c>
      <c r="O113" s="1">
        <v>0</v>
      </c>
      <c r="P113" s="1">
        <v>468</v>
      </c>
      <c r="Q113" s="1">
        <f t="shared" si="1"/>
        <v>8246</v>
      </c>
      <c r="R113" s="1">
        <v>12</v>
      </c>
      <c r="S113" s="1">
        <v>99</v>
      </c>
      <c r="T113" s="1">
        <v>12180</v>
      </c>
      <c r="U113" s="1">
        <v>48484</v>
      </c>
      <c r="V113" s="1">
        <v>416124</v>
      </c>
    </row>
    <row r="114" spans="2:22" x14ac:dyDescent="0.2">
      <c r="B114" s="15">
        <v>41275</v>
      </c>
      <c r="C114" s="36">
        <v>209</v>
      </c>
      <c r="D114" s="36">
        <v>58</v>
      </c>
      <c r="E114" s="36">
        <v>5</v>
      </c>
      <c r="F114" s="36">
        <v>414</v>
      </c>
      <c r="G114" s="36">
        <v>48</v>
      </c>
      <c r="H114" s="36" t="s">
        <v>189</v>
      </c>
      <c r="I114" s="36" t="s">
        <v>189</v>
      </c>
      <c r="J114" s="36">
        <v>514</v>
      </c>
      <c r="K114" s="24">
        <v>5757</v>
      </c>
      <c r="L114" s="24">
        <v>297</v>
      </c>
      <c r="M114" s="24">
        <v>17</v>
      </c>
      <c r="N114" s="24">
        <v>393</v>
      </c>
      <c r="O114" s="24">
        <v>0</v>
      </c>
      <c r="P114" s="24">
        <v>458</v>
      </c>
      <c r="Q114" s="1">
        <f t="shared" si="1"/>
        <v>8170</v>
      </c>
      <c r="R114" s="1">
        <v>14</v>
      </c>
      <c r="S114" s="1">
        <v>98</v>
      </c>
      <c r="T114" s="1">
        <v>12100</v>
      </c>
      <c r="U114" s="1">
        <v>48322</v>
      </c>
      <c r="V114" s="1">
        <v>415637</v>
      </c>
    </row>
    <row r="115" spans="2:22" x14ac:dyDescent="0.2">
      <c r="B115" s="15">
        <v>41306</v>
      </c>
      <c r="C115" s="65">
        <v>212</v>
      </c>
      <c r="D115" s="65">
        <v>60</v>
      </c>
      <c r="E115" s="65">
        <v>5</v>
      </c>
      <c r="F115" s="65">
        <v>421</v>
      </c>
      <c r="G115" s="65">
        <v>55</v>
      </c>
      <c r="H115" s="36" t="s">
        <v>189</v>
      </c>
      <c r="I115" s="36" t="s">
        <v>189</v>
      </c>
      <c r="J115" s="65">
        <v>518</v>
      </c>
      <c r="K115" s="24">
        <v>5813</v>
      </c>
      <c r="L115" s="65">
        <v>300</v>
      </c>
      <c r="M115" s="65">
        <v>18</v>
      </c>
      <c r="N115" s="65">
        <v>394</v>
      </c>
      <c r="O115" s="65">
        <v>0</v>
      </c>
      <c r="P115" s="65">
        <v>469</v>
      </c>
      <c r="Q115" s="1">
        <f t="shared" si="1"/>
        <v>8265</v>
      </c>
      <c r="R115" s="1">
        <v>14</v>
      </c>
      <c r="S115" s="1">
        <v>101</v>
      </c>
      <c r="T115" s="1">
        <v>12232</v>
      </c>
      <c r="U115" s="1">
        <v>48925</v>
      </c>
      <c r="V115" s="1">
        <v>420272</v>
      </c>
    </row>
    <row r="116" spans="2:22" x14ac:dyDescent="0.2">
      <c r="B116" s="15">
        <v>41334</v>
      </c>
      <c r="C116" s="65">
        <v>213</v>
      </c>
      <c r="D116" s="65">
        <v>58</v>
      </c>
      <c r="E116" s="65">
        <v>6</v>
      </c>
      <c r="F116" s="65">
        <v>437</v>
      </c>
      <c r="G116" s="65">
        <v>58</v>
      </c>
      <c r="H116" s="65">
        <v>5</v>
      </c>
      <c r="I116" s="65">
        <v>5</v>
      </c>
      <c r="J116" s="65">
        <v>518</v>
      </c>
      <c r="K116" s="24">
        <v>5867</v>
      </c>
      <c r="L116" s="24">
        <v>309</v>
      </c>
      <c r="M116" s="24">
        <v>18</v>
      </c>
      <c r="N116" s="24">
        <v>400</v>
      </c>
      <c r="O116" s="24">
        <v>0</v>
      </c>
      <c r="P116" s="24">
        <v>475</v>
      </c>
      <c r="Q116" s="1">
        <f t="shared" si="1"/>
        <v>8369</v>
      </c>
      <c r="R116" s="24">
        <v>12</v>
      </c>
      <c r="S116" s="24">
        <v>102</v>
      </c>
      <c r="T116" s="24">
        <v>12362</v>
      </c>
      <c r="U116" s="24">
        <v>49238</v>
      </c>
      <c r="V116" s="24">
        <v>424060</v>
      </c>
    </row>
    <row r="117" spans="2:22" x14ac:dyDescent="0.2">
      <c r="B117" s="15">
        <v>41365</v>
      </c>
      <c r="C117" s="65">
        <v>213</v>
      </c>
      <c r="D117" s="65">
        <v>60</v>
      </c>
      <c r="E117" s="65">
        <v>7</v>
      </c>
      <c r="F117" s="65">
        <v>439</v>
      </c>
      <c r="G117" s="65">
        <v>54</v>
      </c>
      <c r="H117" s="65">
        <v>6</v>
      </c>
      <c r="I117" s="65">
        <v>5</v>
      </c>
      <c r="J117" s="65">
        <v>519</v>
      </c>
      <c r="K117" s="24">
        <v>5880</v>
      </c>
      <c r="L117" s="24">
        <v>315</v>
      </c>
      <c r="M117" s="24">
        <v>18</v>
      </c>
      <c r="N117" s="24">
        <v>403</v>
      </c>
      <c r="O117" s="24">
        <v>0</v>
      </c>
      <c r="P117" s="24">
        <v>476</v>
      </c>
      <c r="Q117" s="1">
        <f t="shared" si="1"/>
        <v>8395</v>
      </c>
      <c r="R117" s="24">
        <v>12</v>
      </c>
      <c r="S117" s="24">
        <v>104</v>
      </c>
      <c r="T117" s="24">
        <v>12415</v>
      </c>
      <c r="U117" s="24">
        <v>49287</v>
      </c>
      <c r="V117" s="24">
        <v>424544</v>
      </c>
    </row>
    <row r="118" spans="2:22" x14ac:dyDescent="0.2">
      <c r="B118" s="15">
        <v>41395</v>
      </c>
      <c r="C118" s="24">
        <v>221</v>
      </c>
      <c r="D118" s="24">
        <v>62</v>
      </c>
      <c r="E118" s="24">
        <v>5</v>
      </c>
      <c r="F118" s="24">
        <v>439</v>
      </c>
      <c r="G118" s="24">
        <v>52</v>
      </c>
      <c r="H118" s="24">
        <v>5</v>
      </c>
      <c r="I118" s="24" t="s">
        <v>189</v>
      </c>
      <c r="J118" s="24">
        <v>518</v>
      </c>
      <c r="K118" s="24">
        <v>5921</v>
      </c>
      <c r="L118" s="24">
        <v>316</v>
      </c>
      <c r="M118" s="24">
        <v>17</v>
      </c>
      <c r="N118" s="24">
        <v>395</v>
      </c>
      <c r="O118" s="24">
        <v>0</v>
      </c>
      <c r="P118" s="24">
        <v>469</v>
      </c>
      <c r="Q118" s="1">
        <f t="shared" si="1"/>
        <v>8420</v>
      </c>
      <c r="R118" s="24">
        <v>12</v>
      </c>
      <c r="S118" s="24">
        <v>101</v>
      </c>
      <c r="T118" s="24">
        <v>12452</v>
      </c>
      <c r="U118" s="24">
        <v>49331</v>
      </c>
      <c r="V118" s="24">
        <v>425536</v>
      </c>
    </row>
    <row r="119" spans="2:22" x14ac:dyDescent="0.2">
      <c r="B119" s="15">
        <v>41426</v>
      </c>
      <c r="C119" s="24">
        <v>221</v>
      </c>
      <c r="D119" s="24">
        <v>62</v>
      </c>
      <c r="E119" s="24">
        <v>5</v>
      </c>
      <c r="F119" s="24">
        <v>442</v>
      </c>
      <c r="G119" s="24">
        <v>51</v>
      </c>
      <c r="H119" s="24">
        <v>6</v>
      </c>
      <c r="I119" s="24" t="s">
        <v>189</v>
      </c>
      <c r="J119" s="24">
        <v>525</v>
      </c>
      <c r="K119" s="24">
        <v>5967</v>
      </c>
      <c r="L119" s="24">
        <v>321</v>
      </c>
      <c r="M119" s="24">
        <v>17</v>
      </c>
      <c r="N119" s="24">
        <v>388</v>
      </c>
      <c r="O119" s="24">
        <v>0</v>
      </c>
      <c r="P119" s="24">
        <v>470</v>
      </c>
      <c r="Q119" s="1">
        <f t="shared" si="1"/>
        <v>8475</v>
      </c>
      <c r="R119" s="24">
        <v>12</v>
      </c>
      <c r="S119" s="24">
        <v>104</v>
      </c>
      <c r="T119" s="24">
        <v>12541</v>
      </c>
      <c r="U119" s="24">
        <v>49258</v>
      </c>
      <c r="V119" s="24">
        <v>426429</v>
      </c>
    </row>
    <row r="120" spans="2:22" x14ac:dyDescent="0.2">
      <c r="B120" s="15">
        <v>41456</v>
      </c>
      <c r="C120" s="24">
        <v>222</v>
      </c>
      <c r="D120" s="24">
        <v>59</v>
      </c>
      <c r="E120" s="24">
        <v>5</v>
      </c>
      <c r="F120" s="24">
        <v>433</v>
      </c>
      <c r="G120" s="24">
        <v>46</v>
      </c>
      <c r="H120" s="24">
        <v>6</v>
      </c>
      <c r="I120" s="24" t="s">
        <v>189</v>
      </c>
      <c r="J120" s="24">
        <v>530</v>
      </c>
      <c r="K120" s="24">
        <v>5920</v>
      </c>
      <c r="L120" s="24">
        <v>315</v>
      </c>
      <c r="M120" s="24">
        <v>17</v>
      </c>
      <c r="N120" s="24">
        <v>386</v>
      </c>
      <c r="O120" s="24">
        <v>0</v>
      </c>
      <c r="P120" s="24">
        <v>461</v>
      </c>
      <c r="Q120" s="1">
        <f t="shared" si="1"/>
        <v>8400</v>
      </c>
      <c r="R120" s="24">
        <v>13</v>
      </c>
      <c r="S120" s="24">
        <v>103</v>
      </c>
      <c r="T120" s="24">
        <v>12474</v>
      </c>
      <c r="U120" s="24">
        <v>48500</v>
      </c>
      <c r="V120" s="24">
        <v>421749</v>
      </c>
    </row>
    <row r="121" spans="2:22" x14ac:dyDescent="0.2">
      <c r="B121" s="15">
        <v>41487</v>
      </c>
      <c r="C121" s="36">
        <v>222</v>
      </c>
      <c r="D121" s="36">
        <v>59</v>
      </c>
      <c r="E121" s="36">
        <v>5</v>
      </c>
      <c r="F121" s="36">
        <v>427</v>
      </c>
      <c r="G121" s="36">
        <v>47</v>
      </c>
      <c r="H121" s="36">
        <v>8</v>
      </c>
      <c r="I121" s="36" t="s">
        <v>189</v>
      </c>
      <c r="J121" s="36">
        <v>537</v>
      </c>
      <c r="K121" s="24">
        <v>5896</v>
      </c>
      <c r="L121" s="24">
        <v>319</v>
      </c>
      <c r="M121" s="24">
        <v>18</v>
      </c>
      <c r="N121" s="24">
        <v>385</v>
      </c>
      <c r="O121" s="24">
        <v>0</v>
      </c>
      <c r="P121" s="24">
        <v>462</v>
      </c>
      <c r="Q121" s="24">
        <f t="shared" si="1"/>
        <v>8385</v>
      </c>
      <c r="R121" s="24">
        <v>12</v>
      </c>
      <c r="S121" s="24">
        <v>107</v>
      </c>
      <c r="T121" s="24">
        <v>12447</v>
      </c>
      <c r="U121" s="24">
        <v>48217</v>
      </c>
      <c r="V121" s="24">
        <v>420680</v>
      </c>
    </row>
    <row r="122" spans="2:22" x14ac:dyDescent="0.2">
      <c r="B122" s="15">
        <v>41518</v>
      </c>
      <c r="C122" s="36">
        <v>216</v>
      </c>
      <c r="D122" s="36">
        <v>59</v>
      </c>
      <c r="E122" s="36">
        <v>5</v>
      </c>
      <c r="F122" s="36">
        <v>420</v>
      </c>
      <c r="G122" s="36">
        <v>45</v>
      </c>
      <c r="H122" s="36">
        <v>8</v>
      </c>
      <c r="I122" s="36" t="s">
        <v>189</v>
      </c>
      <c r="J122" s="36">
        <v>523</v>
      </c>
      <c r="K122" s="24">
        <v>5897</v>
      </c>
      <c r="L122" s="24">
        <v>317</v>
      </c>
      <c r="M122" s="24">
        <v>17</v>
      </c>
      <c r="N122" s="24">
        <v>384</v>
      </c>
      <c r="O122" s="24">
        <v>0</v>
      </c>
      <c r="P122" s="24">
        <v>458</v>
      </c>
      <c r="Q122" s="24">
        <f t="shared" si="1"/>
        <v>8349</v>
      </c>
      <c r="R122" s="24">
        <v>13</v>
      </c>
      <c r="S122" s="24">
        <v>107</v>
      </c>
      <c r="T122" s="24">
        <v>12401</v>
      </c>
      <c r="U122" s="24">
        <v>47998</v>
      </c>
      <c r="V122" s="24">
        <v>418890</v>
      </c>
    </row>
    <row r="123" spans="2:22" x14ac:dyDescent="0.2">
      <c r="B123" s="15">
        <v>41548</v>
      </c>
      <c r="C123" s="36">
        <v>216</v>
      </c>
      <c r="D123" s="36">
        <v>57</v>
      </c>
      <c r="E123" s="36">
        <v>5</v>
      </c>
      <c r="F123" s="36">
        <v>424</v>
      </c>
      <c r="G123" s="36">
        <v>43</v>
      </c>
      <c r="H123" s="36">
        <v>7</v>
      </c>
      <c r="I123" s="36" t="s">
        <v>189</v>
      </c>
      <c r="J123" s="36">
        <v>518</v>
      </c>
      <c r="K123" s="24">
        <v>5945</v>
      </c>
      <c r="L123" s="24">
        <v>324</v>
      </c>
      <c r="M123" s="24">
        <v>16</v>
      </c>
      <c r="N123" s="24">
        <v>386</v>
      </c>
      <c r="O123" s="24">
        <v>0</v>
      </c>
      <c r="P123" s="24">
        <v>458</v>
      </c>
      <c r="Q123" s="24">
        <f t="shared" si="1"/>
        <v>8399</v>
      </c>
      <c r="R123" s="24">
        <v>11</v>
      </c>
      <c r="S123" s="24">
        <v>107</v>
      </c>
      <c r="T123" s="24">
        <v>12432</v>
      </c>
      <c r="U123" s="24">
        <v>48225</v>
      </c>
      <c r="V123" s="24">
        <v>421106</v>
      </c>
    </row>
    <row r="124" spans="2:22" x14ac:dyDescent="0.2">
      <c r="B124" s="15">
        <v>41579</v>
      </c>
      <c r="C124" s="36">
        <v>214</v>
      </c>
      <c r="D124" s="36">
        <v>54</v>
      </c>
      <c r="E124" s="36">
        <v>5</v>
      </c>
      <c r="F124" s="36">
        <v>425</v>
      </c>
      <c r="G124" s="36">
        <v>44</v>
      </c>
      <c r="H124" s="36">
        <v>7</v>
      </c>
      <c r="I124" s="36" t="s">
        <v>189</v>
      </c>
      <c r="J124" s="36">
        <v>513</v>
      </c>
      <c r="K124" s="24">
        <v>6002</v>
      </c>
      <c r="L124" s="24">
        <v>320</v>
      </c>
      <c r="M124" s="24">
        <v>16</v>
      </c>
      <c r="N124" s="24">
        <v>383</v>
      </c>
      <c r="O124" s="24">
        <v>0</v>
      </c>
      <c r="P124" s="24">
        <v>453</v>
      </c>
      <c r="Q124" s="24">
        <f t="shared" si="1"/>
        <v>8436</v>
      </c>
      <c r="R124" s="24">
        <v>12</v>
      </c>
      <c r="S124" s="24">
        <v>107</v>
      </c>
      <c r="T124" s="24">
        <v>12479</v>
      </c>
      <c r="U124" s="24">
        <v>48474</v>
      </c>
      <c r="V124" s="24">
        <v>423692</v>
      </c>
    </row>
    <row r="125" spans="2:22" x14ac:dyDescent="0.2">
      <c r="B125" s="15">
        <v>41609</v>
      </c>
      <c r="C125" s="36">
        <v>212</v>
      </c>
      <c r="D125" s="36">
        <v>57</v>
      </c>
      <c r="E125" s="36" t="s">
        <v>189</v>
      </c>
      <c r="F125" s="36">
        <v>428</v>
      </c>
      <c r="G125" s="36">
        <v>45</v>
      </c>
      <c r="H125" s="36">
        <v>6</v>
      </c>
      <c r="I125" s="36" t="s">
        <v>189</v>
      </c>
      <c r="J125" s="36">
        <v>498</v>
      </c>
      <c r="K125" s="24">
        <v>5976</v>
      </c>
      <c r="L125" s="24">
        <v>310</v>
      </c>
      <c r="M125" s="24">
        <v>15</v>
      </c>
      <c r="N125" s="24">
        <v>383</v>
      </c>
      <c r="O125" s="24">
        <v>0</v>
      </c>
      <c r="P125" s="24">
        <v>452</v>
      </c>
      <c r="Q125" s="24">
        <f t="shared" si="1"/>
        <v>8382</v>
      </c>
      <c r="R125" s="24">
        <v>13</v>
      </c>
      <c r="S125" s="24">
        <v>107</v>
      </c>
      <c r="T125" s="24">
        <v>12427</v>
      </c>
      <c r="U125" s="24">
        <v>48288</v>
      </c>
      <c r="V125" s="24">
        <v>422915</v>
      </c>
    </row>
    <row r="126" spans="2:22" x14ac:dyDescent="0.2">
      <c r="B126" s="15">
        <v>41640</v>
      </c>
      <c r="C126" s="36">
        <v>213</v>
      </c>
      <c r="D126" s="36">
        <v>55</v>
      </c>
      <c r="E126" s="36" t="s">
        <v>189</v>
      </c>
      <c r="F126" s="36">
        <v>425</v>
      </c>
      <c r="G126" s="36">
        <v>47</v>
      </c>
      <c r="H126" s="36">
        <v>5</v>
      </c>
      <c r="I126" s="36" t="s">
        <v>189</v>
      </c>
      <c r="J126" s="36">
        <v>495</v>
      </c>
      <c r="K126" s="24">
        <v>5935</v>
      </c>
      <c r="L126" s="24">
        <v>306</v>
      </c>
      <c r="M126" s="24">
        <v>14</v>
      </c>
      <c r="N126" s="24">
        <v>380</v>
      </c>
      <c r="O126" s="24">
        <v>0</v>
      </c>
      <c r="P126" s="24">
        <v>445</v>
      </c>
      <c r="Q126" s="24">
        <f t="shared" si="1"/>
        <v>8320</v>
      </c>
      <c r="R126" s="24">
        <v>13</v>
      </c>
      <c r="S126" s="24">
        <v>107</v>
      </c>
      <c r="T126" s="24">
        <v>12325</v>
      </c>
      <c r="U126" s="24">
        <v>47946</v>
      </c>
      <c r="V126" s="24">
        <v>420964</v>
      </c>
    </row>
    <row r="127" spans="2:22" x14ac:dyDescent="0.2">
      <c r="B127" s="15">
        <v>41671</v>
      </c>
      <c r="C127" s="36">
        <v>222</v>
      </c>
      <c r="D127" s="36">
        <v>53</v>
      </c>
      <c r="E127" s="36" t="s">
        <v>189</v>
      </c>
      <c r="F127" s="36">
        <v>432</v>
      </c>
      <c r="G127" s="36">
        <v>46</v>
      </c>
      <c r="H127" s="36" t="s">
        <v>189</v>
      </c>
      <c r="I127" s="36" t="s">
        <v>189</v>
      </c>
      <c r="J127" s="36">
        <v>496</v>
      </c>
      <c r="K127" s="24">
        <v>6008</v>
      </c>
      <c r="L127" s="36">
        <v>308</v>
      </c>
      <c r="M127" s="36">
        <v>16</v>
      </c>
      <c r="N127" s="36">
        <v>369</v>
      </c>
      <c r="O127" s="36">
        <v>0</v>
      </c>
      <c r="P127" s="36">
        <v>448</v>
      </c>
      <c r="Q127" s="24">
        <f t="shared" si="1"/>
        <v>8398</v>
      </c>
      <c r="R127" s="65">
        <v>13</v>
      </c>
      <c r="S127" s="65">
        <v>107</v>
      </c>
      <c r="T127" s="24">
        <v>12452</v>
      </c>
      <c r="U127" s="24">
        <v>48350</v>
      </c>
      <c r="V127" s="24">
        <v>425054</v>
      </c>
    </row>
    <row r="128" spans="2:22" x14ac:dyDescent="0.2">
      <c r="B128" s="15">
        <v>41699</v>
      </c>
      <c r="C128" s="36">
        <v>226</v>
      </c>
      <c r="D128" s="36">
        <v>51</v>
      </c>
      <c r="E128" s="36" t="s">
        <v>189</v>
      </c>
      <c r="F128" s="36">
        <v>437</v>
      </c>
      <c r="G128" s="36">
        <v>45</v>
      </c>
      <c r="H128" s="36" t="s">
        <v>189</v>
      </c>
      <c r="I128" s="36" t="s">
        <v>189</v>
      </c>
      <c r="J128" s="36">
        <v>490</v>
      </c>
      <c r="K128" s="24">
        <v>6016</v>
      </c>
      <c r="L128" s="36">
        <v>310</v>
      </c>
      <c r="M128" s="36">
        <v>15</v>
      </c>
      <c r="N128" s="36">
        <v>368</v>
      </c>
      <c r="O128" s="36">
        <v>0</v>
      </c>
      <c r="P128" s="36">
        <v>442</v>
      </c>
      <c r="Q128" s="24">
        <f t="shared" si="1"/>
        <v>8400</v>
      </c>
      <c r="R128" s="65">
        <v>13</v>
      </c>
      <c r="S128" s="65">
        <v>111</v>
      </c>
      <c r="T128" s="24">
        <v>12499</v>
      </c>
      <c r="U128" s="24">
        <v>48527</v>
      </c>
      <c r="V128" s="24">
        <v>428080</v>
      </c>
    </row>
    <row r="129" spans="2:22" x14ac:dyDescent="0.2">
      <c r="B129" s="15">
        <v>41730</v>
      </c>
      <c r="C129" s="65">
        <v>228</v>
      </c>
      <c r="D129" s="65">
        <v>54</v>
      </c>
      <c r="E129" s="36" t="s">
        <v>189</v>
      </c>
      <c r="F129" s="36">
        <v>430</v>
      </c>
      <c r="G129" s="36">
        <v>46</v>
      </c>
      <c r="H129" s="36">
        <v>5</v>
      </c>
      <c r="I129" s="36" t="s">
        <v>189</v>
      </c>
      <c r="J129" s="65">
        <v>488</v>
      </c>
      <c r="K129" s="24">
        <v>6045</v>
      </c>
      <c r="L129" s="65">
        <v>307</v>
      </c>
      <c r="M129" s="65">
        <v>16</v>
      </c>
      <c r="N129" s="65">
        <v>365</v>
      </c>
      <c r="O129" s="65">
        <v>0</v>
      </c>
      <c r="P129" s="65">
        <v>427</v>
      </c>
      <c r="Q129" s="24">
        <f t="shared" si="1"/>
        <v>8411</v>
      </c>
      <c r="R129" s="65">
        <v>14</v>
      </c>
      <c r="S129" s="65">
        <v>109</v>
      </c>
      <c r="T129" s="24">
        <v>12490</v>
      </c>
      <c r="U129" s="24">
        <v>48505</v>
      </c>
      <c r="V129" s="24">
        <v>429287</v>
      </c>
    </row>
    <row r="130" spans="2:22" x14ac:dyDescent="0.2">
      <c r="B130" s="15">
        <v>41760</v>
      </c>
      <c r="C130" s="24">
        <v>225</v>
      </c>
      <c r="D130" s="24">
        <v>52</v>
      </c>
      <c r="E130" s="24" t="s">
        <v>189</v>
      </c>
      <c r="F130" s="24">
        <v>434</v>
      </c>
      <c r="G130" s="24">
        <v>47</v>
      </c>
      <c r="H130" s="24">
        <v>5</v>
      </c>
      <c r="I130" s="24" t="s">
        <v>189</v>
      </c>
      <c r="J130" s="24">
        <v>495</v>
      </c>
      <c r="K130" s="24">
        <v>6100</v>
      </c>
      <c r="L130" s="24">
        <v>307</v>
      </c>
      <c r="M130" s="24">
        <v>16</v>
      </c>
      <c r="N130" s="24">
        <v>364</v>
      </c>
      <c r="O130" s="24">
        <v>0</v>
      </c>
      <c r="P130" s="24">
        <v>428</v>
      </c>
      <c r="Q130" s="24">
        <f t="shared" si="1"/>
        <v>8473</v>
      </c>
      <c r="R130" s="24">
        <v>15</v>
      </c>
      <c r="S130" s="24">
        <v>113</v>
      </c>
      <c r="T130" s="24">
        <v>12572</v>
      </c>
      <c r="U130" s="24">
        <v>48664</v>
      </c>
      <c r="V130" s="24">
        <v>430645</v>
      </c>
    </row>
    <row r="131" spans="2:22" x14ac:dyDescent="0.2">
      <c r="B131" s="15">
        <v>41791</v>
      </c>
      <c r="C131" s="24">
        <v>216</v>
      </c>
      <c r="D131" s="24">
        <v>47</v>
      </c>
      <c r="E131" s="24" t="s">
        <v>189</v>
      </c>
      <c r="F131" s="24">
        <v>434</v>
      </c>
      <c r="G131" s="24">
        <v>45</v>
      </c>
      <c r="H131" s="24" t="s">
        <v>189</v>
      </c>
      <c r="I131" s="24" t="s">
        <v>189</v>
      </c>
      <c r="J131" s="24">
        <v>493</v>
      </c>
      <c r="K131" s="24">
        <v>6069</v>
      </c>
      <c r="L131" s="24">
        <v>315</v>
      </c>
      <c r="M131" s="24">
        <v>16</v>
      </c>
      <c r="N131" s="24">
        <v>370</v>
      </c>
      <c r="O131" s="24">
        <v>0</v>
      </c>
      <c r="P131" s="24">
        <v>425</v>
      </c>
      <c r="Q131" s="24">
        <f t="shared" si="1"/>
        <v>8430</v>
      </c>
      <c r="R131" s="24">
        <v>15</v>
      </c>
      <c r="S131" s="24">
        <v>110</v>
      </c>
      <c r="T131" s="24">
        <v>12526</v>
      </c>
      <c r="U131" s="24">
        <v>48264</v>
      </c>
      <c r="V131" s="24">
        <v>428595</v>
      </c>
    </row>
    <row r="132" spans="2:22" x14ac:dyDescent="0.2">
      <c r="B132" s="15">
        <v>41821</v>
      </c>
      <c r="C132" s="24">
        <v>215</v>
      </c>
      <c r="D132" s="24">
        <v>47</v>
      </c>
      <c r="E132" s="24" t="s">
        <v>189</v>
      </c>
      <c r="F132" s="24">
        <v>427</v>
      </c>
      <c r="G132" s="24">
        <v>47</v>
      </c>
      <c r="H132" s="24" t="s">
        <v>189</v>
      </c>
      <c r="I132" s="24" t="s">
        <v>189</v>
      </c>
      <c r="J132" s="24">
        <v>485</v>
      </c>
      <c r="K132" s="24">
        <v>6059</v>
      </c>
      <c r="L132" s="24">
        <v>312</v>
      </c>
      <c r="M132" s="24">
        <v>15</v>
      </c>
      <c r="N132" s="24">
        <v>369</v>
      </c>
      <c r="O132" s="24">
        <v>0</v>
      </c>
      <c r="P132" s="24">
        <v>425</v>
      </c>
      <c r="Q132" s="24">
        <f t="shared" si="1"/>
        <v>8401</v>
      </c>
      <c r="R132" s="24">
        <v>15</v>
      </c>
      <c r="S132" s="24">
        <v>110</v>
      </c>
      <c r="T132" s="24">
        <v>12492</v>
      </c>
      <c r="U132" s="24">
        <v>47765</v>
      </c>
      <c r="V132" s="24">
        <v>425795</v>
      </c>
    </row>
    <row r="133" spans="2:22" x14ac:dyDescent="0.2">
      <c r="B133" s="15">
        <v>41852</v>
      </c>
      <c r="C133" s="36">
        <v>216</v>
      </c>
      <c r="D133" s="36">
        <v>50</v>
      </c>
      <c r="E133" s="36" t="s">
        <v>189</v>
      </c>
      <c r="F133" s="36">
        <v>430</v>
      </c>
      <c r="G133" s="36">
        <v>46</v>
      </c>
      <c r="H133" s="36" t="s">
        <v>189</v>
      </c>
      <c r="I133" s="36" t="s">
        <v>189</v>
      </c>
      <c r="J133" s="36">
        <v>488</v>
      </c>
      <c r="K133" s="24">
        <v>6056</v>
      </c>
      <c r="L133" s="36">
        <v>311</v>
      </c>
      <c r="M133" s="36">
        <v>15</v>
      </c>
      <c r="N133" s="36">
        <v>374</v>
      </c>
      <c r="O133" s="36">
        <v>0</v>
      </c>
      <c r="P133" s="36">
        <v>430</v>
      </c>
      <c r="Q133" s="24">
        <f t="shared" si="1"/>
        <v>8416</v>
      </c>
      <c r="R133" s="36">
        <v>13</v>
      </c>
      <c r="S133" s="36">
        <v>108</v>
      </c>
      <c r="T133" s="24">
        <v>12513</v>
      </c>
      <c r="U133" s="24">
        <v>47588</v>
      </c>
      <c r="V133" s="24">
        <v>424703</v>
      </c>
    </row>
    <row r="134" spans="2:22" x14ac:dyDescent="0.2">
      <c r="B134" s="15">
        <v>41883</v>
      </c>
      <c r="C134" s="65">
        <v>211</v>
      </c>
      <c r="D134" s="65">
        <v>50</v>
      </c>
      <c r="E134" s="36" t="s">
        <v>189</v>
      </c>
      <c r="F134" s="36">
        <v>442</v>
      </c>
      <c r="G134" s="36">
        <v>46</v>
      </c>
      <c r="H134" s="36" t="s">
        <v>189</v>
      </c>
      <c r="I134" s="36">
        <v>5</v>
      </c>
      <c r="J134" s="36">
        <v>480</v>
      </c>
      <c r="K134" s="24">
        <v>6013</v>
      </c>
      <c r="L134" s="36">
        <v>310</v>
      </c>
      <c r="M134" s="36">
        <v>15</v>
      </c>
      <c r="N134" s="36">
        <v>371</v>
      </c>
      <c r="O134" s="36">
        <v>0</v>
      </c>
      <c r="P134" s="36">
        <v>431</v>
      </c>
      <c r="Q134" s="24">
        <f t="shared" si="1"/>
        <v>8374</v>
      </c>
      <c r="R134" s="36">
        <v>13</v>
      </c>
      <c r="S134" s="36">
        <v>102</v>
      </c>
      <c r="T134" s="24">
        <v>12421</v>
      </c>
      <c r="U134" s="24">
        <v>47353</v>
      </c>
      <c r="V134" s="24">
        <v>422828</v>
      </c>
    </row>
    <row r="135" spans="2:22" x14ac:dyDescent="0.2">
      <c r="B135" s="15">
        <v>41913</v>
      </c>
      <c r="C135" s="36">
        <v>210</v>
      </c>
      <c r="D135" s="36">
        <v>51</v>
      </c>
      <c r="E135" s="36" t="s">
        <v>189</v>
      </c>
      <c r="F135" s="36">
        <v>440</v>
      </c>
      <c r="G135" s="36">
        <v>46</v>
      </c>
      <c r="H135" s="36">
        <v>6</v>
      </c>
      <c r="I135" s="36">
        <v>5</v>
      </c>
      <c r="J135" s="36">
        <v>478</v>
      </c>
      <c r="K135" s="24">
        <v>6027</v>
      </c>
      <c r="L135" s="36">
        <v>307</v>
      </c>
      <c r="M135" s="36">
        <v>16</v>
      </c>
      <c r="N135" s="36">
        <v>370</v>
      </c>
      <c r="O135" s="36">
        <v>0</v>
      </c>
      <c r="P135" s="36">
        <v>427</v>
      </c>
      <c r="Q135" s="24">
        <f t="shared" si="1"/>
        <v>8383</v>
      </c>
      <c r="R135" s="36">
        <v>13</v>
      </c>
      <c r="S135" s="36">
        <v>101</v>
      </c>
      <c r="T135" s="24">
        <v>12429</v>
      </c>
      <c r="U135" s="24">
        <v>47554</v>
      </c>
      <c r="V135" s="24">
        <v>425964</v>
      </c>
    </row>
    <row r="136" spans="2:22" x14ac:dyDescent="0.2">
      <c r="B136" s="15">
        <v>41944</v>
      </c>
      <c r="C136" s="24">
        <v>215</v>
      </c>
      <c r="D136" s="24">
        <v>51</v>
      </c>
      <c r="E136" s="24" t="s">
        <v>189</v>
      </c>
      <c r="F136" s="24">
        <v>440</v>
      </c>
      <c r="G136" s="24">
        <v>46</v>
      </c>
      <c r="H136" s="24">
        <v>8</v>
      </c>
      <c r="I136" s="24" t="s">
        <v>189</v>
      </c>
      <c r="J136" s="24">
        <v>478</v>
      </c>
      <c r="K136" s="24">
        <v>6060</v>
      </c>
      <c r="L136" s="24">
        <v>309</v>
      </c>
      <c r="M136" s="24">
        <v>17</v>
      </c>
      <c r="N136" s="24">
        <v>365</v>
      </c>
      <c r="O136" s="24">
        <v>0</v>
      </c>
      <c r="P136" s="24">
        <v>430</v>
      </c>
      <c r="Q136" s="24">
        <f t="shared" si="1"/>
        <v>8419</v>
      </c>
      <c r="R136" s="24">
        <v>12</v>
      </c>
      <c r="S136" s="24">
        <v>101</v>
      </c>
      <c r="T136" s="24">
        <v>12468</v>
      </c>
      <c r="U136" s="24">
        <v>47730</v>
      </c>
      <c r="V136" s="24">
        <v>429343</v>
      </c>
    </row>
    <row r="137" spans="2:22" x14ac:dyDescent="0.2">
      <c r="B137" s="15">
        <v>41974</v>
      </c>
      <c r="C137" s="24">
        <v>215</v>
      </c>
      <c r="D137" s="24">
        <v>51</v>
      </c>
      <c r="E137" s="24" t="s">
        <v>189</v>
      </c>
      <c r="F137" s="24">
        <v>435</v>
      </c>
      <c r="G137" s="24">
        <v>46</v>
      </c>
      <c r="H137" s="24">
        <v>8</v>
      </c>
      <c r="I137" s="24" t="s">
        <v>189</v>
      </c>
      <c r="J137" s="24">
        <v>479</v>
      </c>
      <c r="K137" s="24">
        <v>6041</v>
      </c>
      <c r="L137" s="24">
        <v>312</v>
      </c>
      <c r="M137" s="24">
        <v>15</v>
      </c>
      <c r="N137" s="24">
        <v>359</v>
      </c>
      <c r="O137" s="24">
        <v>0</v>
      </c>
      <c r="P137" s="24">
        <v>432</v>
      </c>
      <c r="Q137" s="24">
        <f t="shared" si="1"/>
        <v>8393</v>
      </c>
      <c r="R137" s="24">
        <v>12</v>
      </c>
      <c r="S137" s="24">
        <v>102</v>
      </c>
      <c r="T137" s="24">
        <v>12453</v>
      </c>
      <c r="U137" s="24">
        <v>47630</v>
      </c>
      <c r="V137" s="24">
        <v>428905</v>
      </c>
    </row>
    <row r="138" spans="2:22" x14ac:dyDescent="0.2">
      <c r="B138" s="15">
        <v>42005</v>
      </c>
      <c r="C138" s="36">
        <v>212</v>
      </c>
      <c r="D138" s="36">
        <v>53</v>
      </c>
      <c r="E138" s="36" t="s">
        <v>189</v>
      </c>
      <c r="F138" s="36">
        <v>430</v>
      </c>
      <c r="G138" s="36">
        <v>46</v>
      </c>
      <c r="H138" s="36">
        <v>10</v>
      </c>
      <c r="I138" s="36" t="s">
        <v>189</v>
      </c>
      <c r="J138" s="36">
        <v>469</v>
      </c>
      <c r="K138" s="24">
        <v>6012</v>
      </c>
      <c r="L138" s="24">
        <v>315</v>
      </c>
      <c r="M138" s="24">
        <v>14</v>
      </c>
      <c r="N138" s="24">
        <v>345</v>
      </c>
      <c r="O138" s="24">
        <v>0</v>
      </c>
      <c r="P138" s="24">
        <v>438</v>
      </c>
      <c r="Q138" s="24">
        <f t="shared" si="1"/>
        <v>8344</v>
      </c>
      <c r="R138" s="24">
        <v>12</v>
      </c>
      <c r="S138" s="24">
        <v>101</v>
      </c>
      <c r="T138" s="24">
        <v>12361</v>
      </c>
      <c r="U138" s="24">
        <v>47302</v>
      </c>
      <c r="V138" s="24">
        <v>427030</v>
      </c>
    </row>
    <row r="139" spans="2:22" x14ac:dyDescent="0.2">
      <c r="B139" s="15">
        <v>42036</v>
      </c>
      <c r="C139" s="36">
        <v>212</v>
      </c>
      <c r="D139" s="36">
        <v>56</v>
      </c>
      <c r="E139" s="36" t="s">
        <v>189</v>
      </c>
      <c r="F139" s="36">
        <v>427</v>
      </c>
      <c r="G139" s="36">
        <v>44</v>
      </c>
      <c r="H139" s="36">
        <v>8</v>
      </c>
      <c r="I139" s="36" t="s">
        <v>189</v>
      </c>
      <c r="J139" s="36">
        <v>465</v>
      </c>
      <c r="K139" s="24">
        <v>6071</v>
      </c>
      <c r="L139" s="24">
        <v>317</v>
      </c>
      <c r="M139" s="24">
        <v>15</v>
      </c>
      <c r="N139" s="24">
        <v>349</v>
      </c>
      <c r="O139" s="24">
        <v>0</v>
      </c>
      <c r="P139" s="24">
        <v>445</v>
      </c>
      <c r="Q139" s="24">
        <f t="shared" si="1"/>
        <v>8409</v>
      </c>
      <c r="R139" s="24">
        <v>14</v>
      </c>
      <c r="S139" s="24">
        <v>104</v>
      </c>
      <c r="T139" s="24">
        <v>12461</v>
      </c>
      <c r="U139" s="24">
        <v>47472</v>
      </c>
      <c r="V139" s="24">
        <v>429432</v>
      </c>
    </row>
    <row r="140" spans="2:22" x14ac:dyDescent="0.2">
      <c r="B140" s="15">
        <v>42064</v>
      </c>
      <c r="C140" s="36">
        <v>215</v>
      </c>
      <c r="D140" s="36">
        <v>58</v>
      </c>
      <c r="E140" s="36" t="s">
        <v>189</v>
      </c>
      <c r="F140" s="36">
        <v>426</v>
      </c>
      <c r="G140" s="36">
        <v>43</v>
      </c>
      <c r="H140" s="36">
        <v>7</v>
      </c>
      <c r="I140" s="36" t="s">
        <v>189</v>
      </c>
      <c r="J140" s="36">
        <v>468</v>
      </c>
      <c r="K140" s="24">
        <v>6087</v>
      </c>
      <c r="L140" s="24">
        <v>319</v>
      </c>
      <c r="M140" s="24">
        <v>14</v>
      </c>
      <c r="N140" s="24">
        <v>355</v>
      </c>
      <c r="O140" s="24">
        <v>0</v>
      </c>
      <c r="P140" s="24">
        <v>436</v>
      </c>
      <c r="Q140" s="24">
        <f t="shared" si="1"/>
        <v>8428</v>
      </c>
      <c r="R140" s="24">
        <v>15</v>
      </c>
      <c r="S140" s="24">
        <v>99</v>
      </c>
      <c r="T140" s="24">
        <v>12448</v>
      </c>
      <c r="U140" s="24">
        <v>47509</v>
      </c>
      <c r="V140" s="24">
        <v>430030</v>
      </c>
    </row>
    <row r="141" spans="2:22" x14ac:dyDescent="0.2">
      <c r="B141" s="15">
        <v>42095</v>
      </c>
      <c r="C141" s="24">
        <v>216</v>
      </c>
      <c r="D141" s="24">
        <v>56</v>
      </c>
      <c r="E141" s="24" t="s">
        <v>189</v>
      </c>
      <c r="F141" s="24">
        <v>422</v>
      </c>
      <c r="G141" s="24">
        <v>45</v>
      </c>
      <c r="H141" s="24">
        <v>7</v>
      </c>
      <c r="I141" s="24" t="s">
        <v>189</v>
      </c>
      <c r="J141" s="24">
        <v>463</v>
      </c>
      <c r="K141" s="24">
        <v>6099</v>
      </c>
      <c r="L141" s="24">
        <v>312</v>
      </c>
      <c r="M141" s="24">
        <v>15</v>
      </c>
      <c r="N141" s="24">
        <v>352</v>
      </c>
      <c r="O141" s="24">
        <v>0</v>
      </c>
      <c r="P141" s="24">
        <v>438</v>
      </c>
      <c r="Q141" s="24">
        <f t="shared" si="1"/>
        <v>8425</v>
      </c>
      <c r="R141" s="24">
        <v>15</v>
      </c>
      <c r="S141" s="24">
        <v>97</v>
      </c>
      <c r="T141" s="24">
        <v>12446</v>
      </c>
      <c r="U141" s="24">
        <v>47510</v>
      </c>
      <c r="V141" s="24">
        <v>431009</v>
      </c>
    </row>
    <row r="142" spans="2:22" x14ac:dyDescent="0.2">
      <c r="B142" s="15">
        <v>42125</v>
      </c>
      <c r="C142" s="24">
        <v>212</v>
      </c>
      <c r="D142" s="24">
        <v>60</v>
      </c>
      <c r="E142" s="24" t="s">
        <v>189</v>
      </c>
      <c r="F142" s="24">
        <v>433</v>
      </c>
      <c r="G142" s="24">
        <v>46</v>
      </c>
      <c r="H142" s="24">
        <v>7</v>
      </c>
      <c r="I142" s="24">
        <v>5</v>
      </c>
      <c r="J142" s="24">
        <v>464</v>
      </c>
      <c r="K142" s="24">
        <v>6088</v>
      </c>
      <c r="L142" s="24">
        <v>303</v>
      </c>
      <c r="M142" s="24">
        <v>16</v>
      </c>
      <c r="N142" s="24">
        <v>350</v>
      </c>
      <c r="O142" s="24">
        <v>0</v>
      </c>
      <c r="P142" s="24">
        <v>432</v>
      </c>
      <c r="Q142" s="24">
        <f t="shared" si="1"/>
        <v>8416</v>
      </c>
      <c r="R142" s="24">
        <v>14</v>
      </c>
      <c r="S142" s="24">
        <v>98</v>
      </c>
      <c r="T142" s="24">
        <v>12478</v>
      </c>
      <c r="U142" s="24">
        <v>47579</v>
      </c>
      <c r="V142" s="24">
        <v>432910</v>
      </c>
    </row>
    <row r="143" spans="2:22" x14ac:dyDescent="0.2">
      <c r="B143" s="15">
        <v>42156</v>
      </c>
      <c r="C143" s="24">
        <v>208</v>
      </c>
      <c r="D143" s="24">
        <v>58</v>
      </c>
      <c r="E143" s="24" t="s">
        <v>189</v>
      </c>
      <c r="F143" s="24">
        <v>425</v>
      </c>
      <c r="G143" s="24">
        <v>45</v>
      </c>
      <c r="H143" s="24" t="s">
        <v>189</v>
      </c>
      <c r="I143" s="24">
        <v>5</v>
      </c>
      <c r="J143" s="24">
        <v>460</v>
      </c>
      <c r="K143" s="24">
        <v>6075</v>
      </c>
      <c r="L143" s="24">
        <v>306</v>
      </c>
      <c r="M143" s="24">
        <v>16</v>
      </c>
      <c r="N143" s="24">
        <v>357</v>
      </c>
      <c r="O143" s="24">
        <v>0</v>
      </c>
      <c r="P143" s="24">
        <v>429</v>
      </c>
      <c r="Q143" s="24">
        <f t="shared" si="1"/>
        <v>8384</v>
      </c>
      <c r="R143" s="24">
        <v>16</v>
      </c>
      <c r="S143" s="24">
        <v>94</v>
      </c>
      <c r="T143" s="24">
        <v>12405</v>
      </c>
      <c r="U143" s="24">
        <v>47281</v>
      </c>
      <c r="V143" s="24">
        <v>430860</v>
      </c>
    </row>
    <row r="144" spans="2:22" x14ac:dyDescent="0.2">
      <c r="B144" s="15">
        <v>42186</v>
      </c>
      <c r="C144" s="24">
        <v>204</v>
      </c>
      <c r="D144" s="24">
        <v>58</v>
      </c>
      <c r="E144" s="24" t="s">
        <v>189</v>
      </c>
      <c r="F144" s="24">
        <v>417</v>
      </c>
      <c r="G144" s="24">
        <v>43</v>
      </c>
      <c r="H144" s="24">
        <v>6</v>
      </c>
      <c r="I144" s="24">
        <v>5</v>
      </c>
      <c r="J144" s="24">
        <v>456</v>
      </c>
      <c r="K144" s="24">
        <v>6050</v>
      </c>
      <c r="L144" s="24">
        <v>301</v>
      </c>
      <c r="M144" s="24">
        <v>15</v>
      </c>
      <c r="N144" s="24">
        <v>355</v>
      </c>
      <c r="O144" s="24">
        <v>0</v>
      </c>
      <c r="P144" s="24">
        <v>425</v>
      </c>
      <c r="Q144" s="24">
        <f t="shared" si="1"/>
        <v>8335</v>
      </c>
      <c r="R144" s="24">
        <v>16</v>
      </c>
      <c r="S144" s="24">
        <v>97</v>
      </c>
      <c r="T144" s="24">
        <v>12368</v>
      </c>
      <c r="U144" s="24">
        <v>46752</v>
      </c>
      <c r="V144" s="24">
        <v>427249</v>
      </c>
    </row>
    <row r="145" spans="2:22" x14ac:dyDescent="0.2">
      <c r="B145" s="15">
        <v>42217</v>
      </c>
      <c r="C145" s="24">
        <v>196</v>
      </c>
      <c r="D145" s="24">
        <v>54</v>
      </c>
      <c r="E145" s="24" t="s">
        <v>189</v>
      </c>
      <c r="F145" s="24">
        <v>427</v>
      </c>
      <c r="G145" s="24">
        <v>43</v>
      </c>
      <c r="H145" s="24">
        <v>6</v>
      </c>
      <c r="I145" s="24" t="s">
        <v>189</v>
      </c>
      <c r="J145" s="24">
        <v>451</v>
      </c>
      <c r="K145" s="24">
        <v>5986</v>
      </c>
      <c r="L145" s="24">
        <v>299</v>
      </c>
      <c r="M145" s="24">
        <v>16</v>
      </c>
      <c r="N145" s="24">
        <v>348</v>
      </c>
      <c r="O145" s="24">
        <v>0</v>
      </c>
      <c r="P145" s="24">
        <v>419</v>
      </c>
      <c r="Q145" s="24">
        <f t="shared" si="1"/>
        <v>8245</v>
      </c>
      <c r="R145" s="24">
        <v>15</v>
      </c>
      <c r="S145" s="24">
        <v>93</v>
      </c>
      <c r="T145" s="24">
        <v>12261</v>
      </c>
      <c r="U145" s="24">
        <v>46318</v>
      </c>
      <c r="V145" s="24">
        <v>424423</v>
      </c>
    </row>
    <row r="146" spans="2:22" x14ac:dyDescent="0.2">
      <c r="B146" s="15">
        <v>42248</v>
      </c>
      <c r="C146" s="36">
        <v>200</v>
      </c>
      <c r="D146" s="36">
        <v>57</v>
      </c>
      <c r="E146" s="36" t="s">
        <v>189</v>
      </c>
      <c r="F146" s="36">
        <v>427</v>
      </c>
      <c r="G146" s="36">
        <v>44</v>
      </c>
      <c r="H146" s="36">
        <v>6</v>
      </c>
      <c r="I146" s="36" t="s">
        <v>189</v>
      </c>
      <c r="J146" s="36">
        <v>450</v>
      </c>
      <c r="K146" s="24">
        <v>5935</v>
      </c>
      <c r="L146" s="24">
        <v>305</v>
      </c>
      <c r="M146" s="24">
        <v>17</v>
      </c>
      <c r="N146" s="24">
        <v>344</v>
      </c>
      <c r="O146" s="24">
        <v>0</v>
      </c>
      <c r="P146" s="24">
        <v>422</v>
      </c>
      <c r="Q146" s="24">
        <f t="shared" si="1"/>
        <v>8207</v>
      </c>
      <c r="R146" s="24">
        <v>15</v>
      </c>
      <c r="S146" s="24">
        <v>93</v>
      </c>
      <c r="T146" s="24">
        <v>12201</v>
      </c>
      <c r="U146" s="24">
        <v>46288</v>
      </c>
      <c r="V146" s="24">
        <v>424225</v>
      </c>
    </row>
    <row r="147" spans="2:22" x14ac:dyDescent="0.2">
      <c r="B147" s="15">
        <v>42278</v>
      </c>
      <c r="C147" s="36">
        <v>208</v>
      </c>
      <c r="D147" s="36">
        <v>55</v>
      </c>
      <c r="E147" s="36" t="s">
        <v>189</v>
      </c>
      <c r="F147" s="36">
        <v>421</v>
      </c>
      <c r="G147" s="36">
        <v>43</v>
      </c>
      <c r="H147" s="36">
        <v>6</v>
      </c>
      <c r="I147" s="36" t="s">
        <v>189</v>
      </c>
      <c r="J147" s="36">
        <v>446</v>
      </c>
      <c r="K147" s="24">
        <v>5997</v>
      </c>
      <c r="L147" s="24">
        <v>304</v>
      </c>
      <c r="M147" s="24">
        <v>17</v>
      </c>
      <c r="N147" s="24">
        <v>344</v>
      </c>
      <c r="O147" s="24">
        <v>0</v>
      </c>
      <c r="P147" s="24">
        <v>424</v>
      </c>
      <c r="Q147" s="24">
        <f t="shared" si="1"/>
        <v>8265</v>
      </c>
      <c r="R147" s="24">
        <v>17</v>
      </c>
      <c r="S147" s="24">
        <v>93</v>
      </c>
      <c r="T147" s="24">
        <v>12276</v>
      </c>
      <c r="U147" s="24">
        <v>46694</v>
      </c>
      <c r="V147" s="24">
        <v>428131</v>
      </c>
    </row>
    <row r="148" spans="2:22" x14ac:dyDescent="0.2">
      <c r="B148" s="15">
        <v>42309</v>
      </c>
      <c r="C148" s="36">
        <v>208</v>
      </c>
      <c r="D148" s="36">
        <v>53</v>
      </c>
      <c r="E148" s="36" t="s">
        <v>189</v>
      </c>
      <c r="F148" s="36">
        <v>416</v>
      </c>
      <c r="G148" s="36">
        <v>42</v>
      </c>
      <c r="H148" s="36">
        <v>6</v>
      </c>
      <c r="I148" s="36" t="s">
        <v>189</v>
      </c>
      <c r="J148" s="36">
        <v>454</v>
      </c>
      <c r="K148" s="24">
        <v>6009</v>
      </c>
      <c r="L148" s="36">
        <v>303</v>
      </c>
      <c r="M148" s="36">
        <v>17</v>
      </c>
      <c r="N148" s="36">
        <v>339</v>
      </c>
      <c r="O148" s="36">
        <v>0</v>
      </c>
      <c r="P148" s="36">
        <v>419</v>
      </c>
      <c r="Q148" s="24">
        <f t="shared" ref="Q148:Q195" si="2">SUM(C148:P148)</f>
        <v>8266</v>
      </c>
      <c r="R148" s="24">
        <v>17</v>
      </c>
      <c r="S148" s="24">
        <v>90</v>
      </c>
      <c r="T148" s="24">
        <v>12270</v>
      </c>
      <c r="U148" s="24">
        <v>46701</v>
      </c>
      <c r="V148" s="24">
        <v>428896</v>
      </c>
    </row>
    <row r="149" spans="2:22" x14ac:dyDescent="0.2">
      <c r="B149" s="15">
        <v>42339</v>
      </c>
      <c r="C149" s="36">
        <v>211</v>
      </c>
      <c r="D149" s="36">
        <v>54</v>
      </c>
      <c r="E149" s="36" t="s">
        <v>189</v>
      </c>
      <c r="F149" s="36">
        <v>418</v>
      </c>
      <c r="G149" s="36">
        <v>41</v>
      </c>
      <c r="H149" s="36">
        <v>7</v>
      </c>
      <c r="I149" s="36" t="s">
        <v>189</v>
      </c>
      <c r="J149" s="36">
        <v>450</v>
      </c>
      <c r="K149" s="24">
        <v>5996</v>
      </c>
      <c r="L149" s="24">
        <v>305</v>
      </c>
      <c r="M149" s="24">
        <v>17</v>
      </c>
      <c r="N149" s="24">
        <v>338</v>
      </c>
      <c r="O149" s="24">
        <v>0</v>
      </c>
      <c r="P149" s="24">
        <v>418</v>
      </c>
      <c r="Q149" s="24">
        <f t="shared" si="2"/>
        <v>8255</v>
      </c>
      <c r="R149" s="24">
        <v>16</v>
      </c>
      <c r="S149" s="24">
        <v>88</v>
      </c>
      <c r="T149" s="24">
        <v>12238</v>
      </c>
      <c r="U149" s="24">
        <v>46613</v>
      </c>
      <c r="V149" s="24">
        <v>429175</v>
      </c>
    </row>
    <row r="150" spans="2:22" x14ac:dyDescent="0.2">
      <c r="B150" s="15">
        <v>42370</v>
      </c>
      <c r="C150" s="24">
        <v>212</v>
      </c>
      <c r="D150" s="24">
        <v>54</v>
      </c>
      <c r="E150" s="24" t="s">
        <v>189</v>
      </c>
      <c r="F150" s="24">
        <v>417</v>
      </c>
      <c r="G150" s="24">
        <v>42</v>
      </c>
      <c r="H150" s="24">
        <v>8</v>
      </c>
      <c r="I150" s="24" t="s">
        <v>189</v>
      </c>
      <c r="J150" s="24">
        <v>452</v>
      </c>
      <c r="K150" s="24">
        <v>5978</v>
      </c>
      <c r="L150" s="24">
        <v>305</v>
      </c>
      <c r="M150" s="24">
        <v>17</v>
      </c>
      <c r="N150" s="24">
        <v>345</v>
      </c>
      <c r="O150" s="24">
        <v>0</v>
      </c>
      <c r="P150" s="24">
        <v>414</v>
      </c>
      <c r="Q150" s="24">
        <f t="shared" si="2"/>
        <v>8244</v>
      </c>
      <c r="R150" s="24">
        <v>17</v>
      </c>
      <c r="S150" s="24">
        <v>86</v>
      </c>
      <c r="T150" s="24">
        <v>12212</v>
      </c>
      <c r="U150" s="24">
        <v>46437</v>
      </c>
      <c r="V150" s="24">
        <v>427801</v>
      </c>
    </row>
    <row r="151" spans="2:22" x14ac:dyDescent="0.2">
      <c r="B151" s="15">
        <v>42401</v>
      </c>
      <c r="C151" s="24">
        <v>214</v>
      </c>
      <c r="D151" s="24">
        <v>55</v>
      </c>
      <c r="E151" s="24" t="s">
        <v>189</v>
      </c>
      <c r="F151" s="24">
        <v>427</v>
      </c>
      <c r="G151" s="24">
        <v>46</v>
      </c>
      <c r="H151" s="24">
        <v>8</v>
      </c>
      <c r="I151" s="24" t="s">
        <v>189</v>
      </c>
      <c r="J151" s="24">
        <v>454</v>
      </c>
      <c r="K151" s="24">
        <v>5996</v>
      </c>
      <c r="L151" s="24">
        <v>306</v>
      </c>
      <c r="M151" s="24">
        <v>16</v>
      </c>
      <c r="N151" s="24">
        <v>349</v>
      </c>
      <c r="O151" s="24">
        <v>0</v>
      </c>
      <c r="P151" s="24">
        <v>411</v>
      </c>
      <c r="Q151" s="24">
        <f t="shared" si="2"/>
        <v>8282</v>
      </c>
      <c r="R151" s="24">
        <v>16</v>
      </c>
      <c r="S151" s="24">
        <v>84</v>
      </c>
      <c r="T151" s="24">
        <v>12262</v>
      </c>
      <c r="U151" s="24">
        <v>46668</v>
      </c>
      <c r="V151" s="24">
        <v>429110</v>
      </c>
    </row>
    <row r="152" spans="2:22" x14ac:dyDescent="0.2">
      <c r="B152" s="15">
        <v>42430</v>
      </c>
      <c r="C152" s="36">
        <v>217</v>
      </c>
      <c r="D152" s="36">
        <v>54</v>
      </c>
      <c r="E152" s="36" t="s">
        <v>189</v>
      </c>
      <c r="F152" s="36">
        <v>428</v>
      </c>
      <c r="G152" s="36">
        <v>45</v>
      </c>
      <c r="H152" s="36">
        <v>8</v>
      </c>
      <c r="I152" s="36" t="s">
        <v>189</v>
      </c>
      <c r="J152" s="36">
        <v>450</v>
      </c>
      <c r="K152" s="24">
        <v>6014</v>
      </c>
      <c r="L152" s="24">
        <v>300</v>
      </c>
      <c r="M152" s="24">
        <v>15</v>
      </c>
      <c r="N152" s="24">
        <v>349</v>
      </c>
      <c r="O152" s="24">
        <v>0</v>
      </c>
      <c r="P152" s="24">
        <v>415</v>
      </c>
      <c r="Q152" s="24">
        <f t="shared" si="2"/>
        <v>8295</v>
      </c>
      <c r="R152" s="24">
        <v>16</v>
      </c>
      <c r="S152" s="24">
        <v>84</v>
      </c>
      <c r="T152" s="24">
        <v>12289</v>
      </c>
      <c r="U152" s="24">
        <v>46769</v>
      </c>
      <c r="V152" s="24">
        <v>430066</v>
      </c>
    </row>
    <row r="153" spans="2:22" x14ac:dyDescent="0.2">
      <c r="B153" s="15">
        <v>42461</v>
      </c>
      <c r="C153" s="24">
        <v>222</v>
      </c>
      <c r="D153" s="24">
        <v>55</v>
      </c>
      <c r="E153" s="24" t="s">
        <v>189</v>
      </c>
      <c r="F153" s="24">
        <v>434</v>
      </c>
      <c r="G153" s="24">
        <v>42</v>
      </c>
      <c r="H153" s="24">
        <v>8</v>
      </c>
      <c r="I153" s="24" t="s">
        <v>189</v>
      </c>
      <c r="J153" s="24">
        <v>457</v>
      </c>
      <c r="K153" s="24">
        <v>6060</v>
      </c>
      <c r="L153" s="24">
        <v>310</v>
      </c>
      <c r="M153" s="24">
        <v>16</v>
      </c>
      <c r="N153" s="24">
        <v>350</v>
      </c>
      <c r="O153" s="24">
        <v>0</v>
      </c>
      <c r="P153" s="24">
        <v>413</v>
      </c>
      <c r="Q153" s="24">
        <f t="shared" si="2"/>
        <v>8367</v>
      </c>
      <c r="R153" s="24">
        <v>17</v>
      </c>
      <c r="S153" s="24">
        <v>83</v>
      </c>
      <c r="T153" s="24">
        <v>12366</v>
      </c>
      <c r="U153" s="24">
        <v>47028</v>
      </c>
      <c r="V153" s="24">
        <v>432255</v>
      </c>
    </row>
    <row r="154" spans="2:22" x14ac:dyDescent="0.2">
      <c r="B154" s="15">
        <v>42491</v>
      </c>
      <c r="C154" s="24">
        <v>223</v>
      </c>
      <c r="D154" s="24">
        <v>53</v>
      </c>
      <c r="E154" s="24" t="s">
        <v>189</v>
      </c>
      <c r="F154" s="24">
        <v>434</v>
      </c>
      <c r="G154" s="24">
        <v>44</v>
      </c>
      <c r="H154" s="24">
        <v>8</v>
      </c>
      <c r="I154" s="24" t="s">
        <v>189</v>
      </c>
      <c r="J154" s="24">
        <v>457</v>
      </c>
      <c r="K154" s="24">
        <v>6067</v>
      </c>
      <c r="L154" s="24">
        <v>310</v>
      </c>
      <c r="M154" s="24">
        <v>16</v>
      </c>
      <c r="N154" s="24">
        <v>351</v>
      </c>
      <c r="O154" s="24">
        <v>0</v>
      </c>
      <c r="P154" s="24">
        <v>408</v>
      </c>
      <c r="Q154" s="24">
        <f t="shared" si="2"/>
        <v>8371</v>
      </c>
      <c r="R154" s="24">
        <v>17</v>
      </c>
      <c r="S154" s="24">
        <v>84</v>
      </c>
      <c r="T154" s="24">
        <v>12376</v>
      </c>
      <c r="U154" s="24">
        <v>47016</v>
      </c>
      <c r="V154" s="24">
        <v>431701</v>
      </c>
    </row>
    <row r="155" spans="2:22" x14ac:dyDescent="0.2">
      <c r="B155" s="15">
        <v>42522</v>
      </c>
      <c r="C155" s="24">
        <v>217</v>
      </c>
      <c r="D155" s="24">
        <v>52</v>
      </c>
      <c r="E155" s="24" t="s">
        <v>189</v>
      </c>
      <c r="F155" s="24">
        <v>437</v>
      </c>
      <c r="G155" s="24">
        <v>44</v>
      </c>
      <c r="H155" s="24">
        <v>6</v>
      </c>
      <c r="I155" s="24" t="s">
        <v>189</v>
      </c>
      <c r="J155" s="24">
        <v>463</v>
      </c>
      <c r="K155" s="24">
        <v>6049</v>
      </c>
      <c r="L155" s="24">
        <v>306</v>
      </c>
      <c r="M155" s="24">
        <v>15</v>
      </c>
      <c r="N155" s="24">
        <v>354</v>
      </c>
      <c r="O155" s="24">
        <v>0</v>
      </c>
      <c r="P155" s="24">
        <v>413</v>
      </c>
      <c r="Q155" s="24">
        <f t="shared" si="2"/>
        <v>8356</v>
      </c>
      <c r="R155" s="24">
        <v>15</v>
      </c>
      <c r="S155" s="24">
        <v>83</v>
      </c>
      <c r="T155" s="24">
        <v>12353</v>
      </c>
      <c r="U155" s="24">
        <v>46663</v>
      </c>
      <c r="V155" s="24">
        <v>429663</v>
      </c>
    </row>
    <row r="156" spans="2:22" x14ac:dyDescent="0.2">
      <c r="B156" s="15">
        <v>42552</v>
      </c>
      <c r="C156" s="24">
        <v>215</v>
      </c>
      <c r="D156" s="24">
        <v>51</v>
      </c>
      <c r="E156" s="24" t="s">
        <v>189</v>
      </c>
      <c r="F156" s="24">
        <v>440</v>
      </c>
      <c r="G156" s="24">
        <v>41</v>
      </c>
      <c r="H156" s="24">
        <v>6</v>
      </c>
      <c r="I156" s="24" t="s">
        <v>189</v>
      </c>
      <c r="J156" s="24">
        <v>454</v>
      </c>
      <c r="K156" s="24">
        <v>6024</v>
      </c>
      <c r="L156" s="24">
        <v>313</v>
      </c>
      <c r="M156" s="24">
        <v>16</v>
      </c>
      <c r="N156" s="24">
        <v>354</v>
      </c>
      <c r="O156" s="24">
        <v>0</v>
      </c>
      <c r="P156" s="24">
        <v>411</v>
      </c>
      <c r="Q156" s="24">
        <f t="shared" si="2"/>
        <v>8325</v>
      </c>
      <c r="R156" s="24">
        <v>17</v>
      </c>
      <c r="S156" s="24">
        <v>85</v>
      </c>
      <c r="T156" s="24">
        <v>12346</v>
      </c>
      <c r="U156" s="24">
        <v>46408</v>
      </c>
      <c r="V156" s="24">
        <v>428300</v>
      </c>
    </row>
    <row r="157" spans="2:22" x14ac:dyDescent="0.2">
      <c r="B157" s="15">
        <v>42583</v>
      </c>
      <c r="C157" s="24">
        <v>213</v>
      </c>
      <c r="D157" s="24">
        <v>52</v>
      </c>
      <c r="E157" s="24" t="s">
        <v>189</v>
      </c>
      <c r="F157" s="24">
        <v>437</v>
      </c>
      <c r="G157" s="24">
        <v>41</v>
      </c>
      <c r="H157" s="24">
        <v>6</v>
      </c>
      <c r="I157" s="24" t="s">
        <v>189</v>
      </c>
      <c r="J157" s="24">
        <v>455</v>
      </c>
      <c r="K157" s="24">
        <v>5929</v>
      </c>
      <c r="L157" s="24">
        <v>312</v>
      </c>
      <c r="M157" s="24">
        <v>16</v>
      </c>
      <c r="N157" s="24">
        <v>355</v>
      </c>
      <c r="O157" s="24">
        <v>0</v>
      </c>
      <c r="P157" s="24">
        <v>395</v>
      </c>
      <c r="Q157" s="24">
        <f t="shared" si="2"/>
        <v>8211</v>
      </c>
      <c r="R157" s="24">
        <v>17</v>
      </c>
      <c r="S157" s="24">
        <v>79</v>
      </c>
      <c r="T157" s="24">
        <v>12203</v>
      </c>
      <c r="U157" s="24">
        <v>45786</v>
      </c>
      <c r="V157" s="24">
        <v>422692</v>
      </c>
    </row>
    <row r="158" spans="2:22" x14ac:dyDescent="0.2">
      <c r="B158" s="15">
        <v>42614</v>
      </c>
      <c r="C158" s="24">
        <v>212</v>
      </c>
      <c r="D158" s="24">
        <v>51</v>
      </c>
      <c r="E158" s="24" t="s">
        <v>189</v>
      </c>
      <c r="F158" s="24">
        <v>431</v>
      </c>
      <c r="G158" s="24">
        <v>43</v>
      </c>
      <c r="H158" s="24">
        <v>5</v>
      </c>
      <c r="I158" s="24" t="s">
        <v>189</v>
      </c>
      <c r="J158" s="24">
        <v>457</v>
      </c>
      <c r="K158" s="24">
        <v>5926</v>
      </c>
      <c r="L158" s="24">
        <v>305</v>
      </c>
      <c r="M158" s="24">
        <v>15</v>
      </c>
      <c r="N158" s="24">
        <v>359</v>
      </c>
      <c r="O158" s="24">
        <v>0</v>
      </c>
      <c r="P158" s="24">
        <v>394</v>
      </c>
      <c r="Q158" s="24">
        <f t="shared" si="2"/>
        <v>8198</v>
      </c>
      <c r="R158" s="24">
        <v>18</v>
      </c>
      <c r="S158" s="24">
        <v>79</v>
      </c>
      <c r="T158" s="24">
        <v>12164</v>
      </c>
      <c r="U158" s="24">
        <v>45826</v>
      </c>
      <c r="V158" s="24">
        <v>422114</v>
      </c>
    </row>
    <row r="159" spans="2:22" x14ac:dyDescent="0.2">
      <c r="B159" s="17">
        <v>42644</v>
      </c>
      <c r="C159" s="24">
        <v>215</v>
      </c>
      <c r="D159" s="24">
        <v>50</v>
      </c>
      <c r="E159" s="24" t="s">
        <v>189</v>
      </c>
      <c r="F159" s="24">
        <v>440</v>
      </c>
      <c r="G159" s="24">
        <v>44</v>
      </c>
      <c r="H159" s="24">
        <v>6</v>
      </c>
      <c r="I159" s="24" t="s">
        <v>189</v>
      </c>
      <c r="J159" s="24">
        <v>460</v>
      </c>
      <c r="K159" s="24">
        <v>5978</v>
      </c>
      <c r="L159" s="24">
        <v>300</v>
      </c>
      <c r="M159" s="24">
        <v>14</v>
      </c>
      <c r="N159" s="24">
        <v>367</v>
      </c>
      <c r="O159" s="24">
        <v>0</v>
      </c>
      <c r="P159" s="24">
        <v>395</v>
      </c>
      <c r="Q159" s="24">
        <f t="shared" si="2"/>
        <v>8269</v>
      </c>
      <c r="R159" s="24">
        <v>17</v>
      </c>
      <c r="S159" s="24">
        <v>81</v>
      </c>
      <c r="T159" s="24">
        <v>12228</v>
      </c>
      <c r="U159" s="24">
        <v>46256</v>
      </c>
      <c r="V159" s="24">
        <v>425456</v>
      </c>
    </row>
    <row r="160" spans="2:22" x14ac:dyDescent="0.2">
      <c r="B160" s="15">
        <v>42675</v>
      </c>
      <c r="C160" s="24">
        <v>211</v>
      </c>
      <c r="D160" s="24">
        <v>49</v>
      </c>
      <c r="E160" s="24" t="s">
        <v>189</v>
      </c>
      <c r="F160" s="24">
        <v>450</v>
      </c>
      <c r="G160" s="24">
        <v>43</v>
      </c>
      <c r="H160" s="24">
        <v>6</v>
      </c>
      <c r="I160" s="24" t="s">
        <v>189</v>
      </c>
      <c r="J160" s="24">
        <v>458</v>
      </c>
      <c r="K160" s="24">
        <v>6006</v>
      </c>
      <c r="L160" s="24">
        <v>304</v>
      </c>
      <c r="M160" s="24">
        <v>14</v>
      </c>
      <c r="N160" s="24">
        <v>372</v>
      </c>
      <c r="O160" s="24">
        <v>0</v>
      </c>
      <c r="P160" s="24">
        <v>393</v>
      </c>
      <c r="Q160" s="24">
        <f t="shared" si="2"/>
        <v>8306</v>
      </c>
      <c r="R160" s="24">
        <v>17</v>
      </c>
      <c r="S160" s="24">
        <v>86</v>
      </c>
      <c r="T160" s="24">
        <v>12280</v>
      </c>
      <c r="U160" s="24">
        <v>46620</v>
      </c>
      <c r="V160" s="24">
        <v>426776</v>
      </c>
    </row>
    <row r="161" spans="2:22" x14ac:dyDescent="0.2">
      <c r="B161" s="17">
        <v>42705</v>
      </c>
      <c r="C161" s="24">
        <v>214</v>
      </c>
      <c r="D161" s="24">
        <v>50</v>
      </c>
      <c r="E161" s="24" t="s">
        <v>189</v>
      </c>
      <c r="F161" s="24">
        <v>441</v>
      </c>
      <c r="G161" s="24">
        <v>42</v>
      </c>
      <c r="H161" s="24">
        <v>6</v>
      </c>
      <c r="I161" s="24" t="s">
        <v>189</v>
      </c>
      <c r="J161" s="24">
        <v>453</v>
      </c>
      <c r="K161" s="24">
        <v>6013</v>
      </c>
      <c r="L161" s="24">
        <v>303</v>
      </c>
      <c r="M161" s="24">
        <v>14</v>
      </c>
      <c r="N161" s="24">
        <v>372</v>
      </c>
      <c r="O161" s="24">
        <v>0</v>
      </c>
      <c r="P161" s="24">
        <v>400</v>
      </c>
      <c r="Q161" s="24">
        <f t="shared" si="2"/>
        <v>8308</v>
      </c>
      <c r="R161" s="24">
        <v>16</v>
      </c>
      <c r="S161" s="24">
        <v>86</v>
      </c>
      <c r="T161" s="24">
        <v>12262</v>
      </c>
      <c r="U161" s="24">
        <v>46548</v>
      </c>
      <c r="V161" s="24">
        <v>426765</v>
      </c>
    </row>
    <row r="162" spans="2:22" x14ac:dyDescent="0.2">
      <c r="B162" s="15">
        <v>42736</v>
      </c>
      <c r="C162" s="24">
        <v>210</v>
      </c>
      <c r="D162" s="24">
        <v>51</v>
      </c>
      <c r="E162" s="24" t="s">
        <v>189</v>
      </c>
      <c r="F162" s="24">
        <v>437</v>
      </c>
      <c r="G162" s="24">
        <v>41</v>
      </c>
      <c r="H162" s="24">
        <v>6</v>
      </c>
      <c r="I162" s="24" t="s">
        <v>189</v>
      </c>
      <c r="J162" s="24">
        <v>454</v>
      </c>
      <c r="K162" s="24">
        <v>5981</v>
      </c>
      <c r="L162" s="24">
        <v>294</v>
      </c>
      <c r="M162" s="24">
        <v>13</v>
      </c>
      <c r="N162" s="24">
        <v>357</v>
      </c>
      <c r="O162" s="24">
        <v>0</v>
      </c>
      <c r="P162" s="24">
        <v>391</v>
      </c>
      <c r="Q162" s="24">
        <f t="shared" si="2"/>
        <v>8235</v>
      </c>
      <c r="R162" s="24">
        <v>15</v>
      </c>
      <c r="S162" s="24">
        <v>86</v>
      </c>
      <c r="T162" s="24">
        <v>12135</v>
      </c>
      <c r="U162" s="24">
        <v>46074</v>
      </c>
      <c r="V162" s="24">
        <v>423505</v>
      </c>
    </row>
    <row r="163" spans="2:22" x14ac:dyDescent="0.2">
      <c r="B163" s="17">
        <v>42767</v>
      </c>
      <c r="C163" s="36">
        <v>213</v>
      </c>
      <c r="D163" s="36">
        <v>51</v>
      </c>
      <c r="E163" s="36" t="s">
        <v>189</v>
      </c>
      <c r="F163" s="36">
        <v>438</v>
      </c>
      <c r="G163" s="24">
        <v>42</v>
      </c>
      <c r="H163" s="24">
        <v>7</v>
      </c>
      <c r="I163" s="24" t="s">
        <v>189</v>
      </c>
      <c r="J163" s="24">
        <v>455</v>
      </c>
      <c r="K163" s="24">
        <v>6058</v>
      </c>
      <c r="L163" s="24">
        <v>295</v>
      </c>
      <c r="M163" s="24">
        <v>13</v>
      </c>
      <c r="N163" s="24">
        <v>366</v>
      </c>
      <c r="O163" s="24">
        <v>0</v>
      </c>
      <c r="P163" s="24">
        <v>396</v>
      </c>
      <c r="Q163" s="24">
        <f t="shared" si="2"/>
        <v>8334</v>
      </c>
      <c r="R163" s="24">
        <v>15</v>
      </c>
      <c r="S163" s="24">
        <v>85</v>
      </c>
      <c r="T163" s="24">
        <v>12248</v>
      </c>
      <c r="U163" s="24">
        <v>46493</v>
      </c>
      <c r="V163" s="24">
        <v>425975</v>
      </c>
    </row>
    <row r="164" spans="2:22" x14ac:dyDescent="0.2">
      <c r="B164" s="15">
        <v>42795</v>
      </c>
      <c r="C164" s="36">
        <v>212</v>
      </c>
      <c r="D164" s="36">
        <v>53</v>
      </c>
      <c r="E164" s="36" t="s">
        <v>189</v>
      </c>
      <c r="F164" s="36">
        <v>431</v>
      </c>
      <c r="G164" s="36">
        <v>41</v>
      </c>
      <c r="H164" s="36">
        <v>9</v>
      </c>
      <c r="I164" s="36" t="s">
        <v>189</v>
      </c>
      <c r="J164" s="36">
        <v>449</v>
      </c>
      <c r="K164" s="24">
        <v>6037</v>
      </c>
      <c r="L164" s="24">
        <v>295</v>
      </c>
      <c r="M164" s="24">
        <v>14</v>
      </c>
      <c r="N164" s="24">
        <v>374</v>
      </c>
      <c r="O164" s="24">
        <v>0</v>
      </c>
      <c r="P164" s="24">
        <v>400</v>
      </c>
      <c r="Q164" s="24">
        <f t="shared" si="2"/>
        <v>8315</v>
      </c>
      <c r="R164" s="24">
        <v>17</v>
      </c>
      <c r="S164" s="24">
        <v>86</v>
      </c>
      <c r="T164" s="24">
        <v>12222</v>
      </c>
      <c r="U164" s="24">
        <v>46531</v>
      </c>
      <c r="V164" s="24">
        <v>426682</v>
      </c>
    </row>
    <row r="165" spans="2:22" x14ac:dyDescent="0.2">
      <c r="B165" s="15">
        <v>42826</v>
      </c>
      <c r="C165" s="24">
        <v>210</v>
      </c>
      <c r="D165" s="24">
        <v>53</v>
      </c>
      <c r="E165" s="24" t="s">
        <v>189</v>
      </c>
      <c r="F165" s="24">
        <v>427</v>
      </c>
      <c r="G165" s="24">
        <v>39</v>
      </c>
      <c r="H165" s="24">
        <v>8</v>
      </c>
      <c r="I165" s="24">
        <v>5</v>
      </c>
      <c r="J165" s="24">
        <v>453</v>
      </c>
      <c r="K165" s="24">
        <v>6084</v>
      </c>
      <c r="L165" s="24">
        <v>301</v>
      </c>
      <c r="M165" s="24">
        <v>15</v>
      </c>
      <c r="N165" s="24">
        <v>374</v>
      </c>
      <c r="O165" s="24">
        <v>0</v>
      </c>
      <c r="P165" s="24">
        <v>400</v>
      </c>
      <c r="Q165" s="24">
        <f t="shared" si="2"/>
        <v>8369</v>
      </c>
      <c r="R165" s="24">
        <v>18</v>
      </c>
      <c r="S165" s="24">
        <v>85</v>
      </c>
      <c r="T165" s="24">
        <v>12291</v>
      </c>
      <c r="U165" s="24">
        <v>46792</v>
      </c>
      <c r="V165" s="24">
        <v>428957</v>
      </c>
    </row>
    <row r="166" spans="2:22" x14ac:dyDescent="0.2">
      <c r="B166" s="17">
        <v>42856</v>
      </c>
      <c r="C166" s="24">
        <v>210</v>
      </c>
      <c r="D166" s="24">
        <v>55</v>
      </c>
      <c r="E166" s="24" t="s">
        <v>189</v>
      </c>
      <c r="F166" s="24">
        <v>433</v>
      </c>
      <c r="G166" s="24">
        <v>44</v>
      </c>
      <c r="H166" s="24">
        <v>8</v>
      </c>
      <c r="I166" s="24" t="s">
        <v>189</v>
      </c>
      <c r="J166" s="24">
        <v>455</v>
      </c>
      <c r="K166" s="24">
        <v>6082</v>
      </c>
      <c r="L166" s="24">
        <v>304</v>
      </c>
      <c r="M166" s="24">
        <v>14</v>
      </c>
      <c r="N166" s="24">
        <v>373</v>
      </c>
      <c r="O166" s="24">
        <v>0</v>
      </c>
      <c r="P166" s="24">
        <v>395</v>
      </c>
      <c r="Q166" s="24">
        <f t="shared" si="2"/>
        <v>8373</v>
      </c>
      <c r="R166" s="24">
        <v>18</v>
      </c>
      <c r="S166" s="24">
        <v>81</v>
      </c>
      <c r="T166" s="24">
        <v>12271</v>
      </c>
      <c r="U166" s="24">
        <v>46602</v>
      </c>
      <c r="V166" s="24">
        <v>426969</v>
      </c>
    </row>
    <row r="167" spans="2:22" x14ac:dyDescent="0.2">
      <c r="B167" s="15">
        <v>42887</v>
      </c>
      <c r="C167" s="24">
        <v>204</v>
      </c>
      <c r="D167" s="24">
        <v>55</v>
      </c>
      <c r="E167" s="24" t="s">
        <v>189</v>
      </c>
      <c r="F167" s="24">
        <v>440</v>
      </c>
      <c r="G167" s="24">
        <v>43</v>
      </c>
      <c r="H167" s="24">
        <v>8</v>
      </c>
      <c r="I167" s="24" t="s">
        <v>189</v>
      </c>
      <c r="J167" s="24">
        <v>458</v>
      </c>
      <c r="K167" s="24">
        <v>6054</v>
      </c>
      <c r="L167" s="24">
        <v>304</v>
      </c>
      <c r="M167" s="24">
        <v>15</v>
      </c>
      <c r="N167" s="24">
        <v>376</v>
      </c>
      <c r="O167" s="24">
        <v>0</v>
      </c>
      <c r="P167" s="24">
        <v>393</v>
      </c>
      <c r="Q167" s="24">
        <f t="shared" si="2"/>
        <v>8350</v>
      </c>
      <c r="R167" s="24">
        <v>17</v>
      </c>
      <c r="S167" s="24">
        <v>85</v>
      </c>
      <c r="T167" s="24">
        <v>12252</v>
      </c>
      <c r="U167" s="24">
        <v>46182</v>
      </c>
      <c r="V167" s="24">
        <v>424395</v>
      </c>
    </row>
    <row r="168" spans="2:22" x14ac:dyDescent="0.2">
      <c r="B168" s="15">
        <v>42917</v>
      </c>
      <c r="C168" s="24">
        <v>203</v>
      </c>
      <c r="D168" s="24">
        <v>55</v>
      </c>
      <c r="E168" s="24" t="s">
        <v>189</v>
      </c>
      <c r="F168" s="24">
        <v>433</v>
      </c>
      <c r="G168" s="24">
        <v>42</v>
      </c>
      <c r="H168" s="24">
        <v>7</v>
      </c>
      <c r="I168" s="24" t="s">
        <v>189</v>
      </c>
      <c r="J168" s="24">
        <v>456</v>
      </c>
      <c r="K168" s="24">
        <v>6023</v>
      </c>
      <c r="L168" s="24">
        <v>308</v>
      </c>
      <c r="M168" s="24">
        <v>14</v>
      </c>
      <c r="N168" s="24">
        <v>387</v>
      </c>
      <c r="O168" s="24">
        <v>0</v>
      </c>
      <c r="P168" s="24">
        <v>396</v>
      </c>
      <c r="Q168" s="24">
        <f t="shared" si="2"/>
        <v>8324</v>
      </c>
      <c r="R168" s="24">
        <v>17</v>
      </c>
      <c r="S168" s="24">
        <v>86</v>
      </c>
      <c r="T168" s="24">
        <v>12247</v>
      </c>
      <c r="U168" s="24">
        <v>45913</v>
      </c>
      <c r="V168" s="24">
        <v>422103</v>
      </c>
    </row>
    <row r="169" spans="2:22" x14ac:dyDescent="0.2">
      <c r="B169" s="15">
        <v>42948</v>
      </c>
      <c r="C169" s="24">
        <v>205</v>
      </c>
      <c r="D169" s="24">
        <v>54</v>
      </c>
      <c r="E169" s="24" t="s">
        <v>189</v>
      </c>
      <c r="F169" s="24">
        <v>425</v>
      </c>
      <c r="G169" s="24">
        <v>43</v>
      </c>
      <c r="H169" s="24">
        <v>7</v>
      </c>
      <c r="I169" s="24">
        <v>5</v>
      </c>
      <c r="J169" s="24">
        <v>458</v>
      </c>
      <c r="K169" s="24">
        <v>5979</v>
      </c>
      <c r="L169" s="24">
        <v>312</v>
      </c>
      <c r="M169" s="24">
        <v>14</v>
      </c>
      <c r="N169" s="24">
        <v>383</v>
      </c>
      <c r="O169" s="24">
        <v>0</v>
      </c>
      <c r="P169" s="24">
        <v>382</v>
      </c>
      <c r="Q169" s="24">
        <f t="shared" si="2"/>
        <v>8267</v>
      </c>
      <c r="R169" s="24">
        <v>16</v>
      </c>
      <c r="S169" s="24">
        <v>87</v>
      </c>
      <c r="T169" s="24">
        <v>12147</v>
      </c>
      <c r="U169" s="24">
        <v>45420</v>
      </c>
      <c r="V169" s="24">
        <v>417738</v>
      </c>
    </row>
    <row r="170" spans="2:22" x14ac:dyDescent="0.2">
      <c r="B170" s="15">
        <v>42979</v>
      </c>
      <c r="C170" s="24">
        <v>206</v>
      </c>
      <c r="D170" s="24">
        <v>56</v>
      </c>
      <c r="E170" s="24" t="s">
        <v>189</v>
      </c>
      <c r="F170" s="24">
        <v>428</v>
      </c>
      <c r="G170" s="24">
        <v>42</v>
      </c>
      <c r="H170" s="24">
        <v>7</v>
      </c>
      <c r="I170" s="24" t="s">
        <v>189</v>
      </c>
      <c r="J170" s="24">
        <v>464</v>
      </c>
      <c r="K170" s="24">
        <v>5986</v>
      </c>
      <c r="L170" s="24">
        <v>313</v>
      </c>
      <c r="M170" s="24">
        <v>13</v>
      </c>
      <c r="N170" s="24">
        <v>383</v>
      </c>
      <c r="O170" s="24">
        <v>0</v>
      </c>
      <c r="P170" s="24">
        <v>376</v>
      </c>
      <c r="Q170" s="24">
        <f t="shared" si="2"/>
        <v>8274</v>
      </c>
      <c r="R170" s="24">
        <v>16</v>
      </c>
      <c r="S170" s="24">
        <v>85</v>
      </c>
      <c r="T170" s="24">
        <v>12151</v>
      </c>
      <c r="U170" s="24">
        <v>45596</v>
      </c>
      <c r="V170" s="24">
        <v>418796</v>
      </c>
    </row>
    <row r="171" spans="2:22" x14ac:dyDescent="0.2">
      <c r="B171" s="15">
        <v>43009</v>
      </c>
      <c r="C171" s="24">
        <v>202</v>
      </c>
      <c r="D171" s="24">
        <v>51</v>
      </c>
      <c r="E171" s="24">
        <v>0</v>
      </c>
      <c r="F171" s="24">
        <v>421</v>
      </c>
      <c r="G171" s="24">
        <v>42</v>
      </c>
      <c r="H171" s="24">
        <v>8</v>
      </c>
      <c r="I171" s="24" t="s">
        <v>189</v>
      </c>
      <c r="J171" s="24">
        <v>452</v>
      </c>
      <c r="K171" s="24">
        <v>5989</v>
      </c>
      <c r="L171" s="24">
        <v>303</v>
      </c>
      <c r="M171" s="24">
        <v>14</v>
      </c>
      <c r="N171" s="24">
        <v>382</v>
      </c>
      <c r="O171" s="24">
        <v>0</v>
      </c>
      <c r="P171" s="24">
        <v>377</v>
      </c>
      <c r="Q171" s="24">
        <f t="shared" si="2"/>
        <v>8241</v>
      </c>
      <c r="R171" s="24">
        <v>16</v>
      </c>
      <c r="S171" s="24">
        <v>84</v>
      </c>
      <c r="T171" s="24">
        <v>12116</v>
      </c>
      <c r="U171" s="24">
        <v>45577</v>
      </c>
      <c r="V171" s="24">
        <v>417963</v>
      </c>
    </row>
    <row r="172" spans="2:22" x14ac:dyDescent="0.2">
      <c r="B172" s="15">
        <v>43040</v>
      </c>
      <c r="C172" s="24">
        <v>203</v>
      </c>
      <c r="D172" s="24">
        <v>51</v>
      </c>
      <c r="E172" s="24">
        <v>0</v>
      </c>
      <c r="F172" s="24">
        <v>415</v>
      </c>
      <c r="G172" s="24">
        <v>41</v>
      </c>
      <c r="H172" s="24">
        <v>8</v>
      </c>
      <c r="I172" s="24" t="s">
        <v>189</v>
      </c>
      <c r="J172" s="24">
        <v>452</v>
      </c>
      <c r="K172" s="24">
        <v>6021</v>
      </c>
      <c r="L172" s="24">
        <v>302</v>
      </c>
      <c r="M172" s="24">
        <v>15</v>
      </c>
      <c r="N172" s="24">
        <v>383</v>
      </c>
      <c r="O172" s="24">
        <v>0</v>
      </c>
      <c r="P172" s="24">
        <v>375</v>
      </c>
      <c r="Q172" s="24">
        <f t="shared" si="2"/>
        <v>8266</v>
      </c>
      <c r="R172" s="24">
        <v>17</v>
      </c>
      <c r="S172" s="24">
        <v>83</v>
      </c>
      <c r="T172" s="24">
        <v>12195</v>
      </c>
      <c r="U172" s="24">
        <v>45880</v>
      </c>
      <c r="V172" s="24">
        <v>419046</v>
      </c>
    </row>
    <row r="173" spans="2:22" x14ac:dyDescent="0.2">
      <c r="B173" s="15">
        <v>43070</v>
      </c>
      <c r="C173" s="24">
        <v>202</v>
      </c>
      <c r="D173" s="24">
        <v>53</v>
      </c>
      <c r="E173" s="24">
        <v>0</v>
      </c>
      <c r="F173" s="24">
        <v>417</v>
      </c>
      <c r="G173" s="24">
        <v>41</v>
      </c>
      <c r="H173" s="24">
        <v>9</v>
      </c>
      <c r="I173" s="24" t="s">
        <v>189</v>
      </c>
      <c r="J173" s="24">
        <v>446</v>
      </c>
      <c r="K173" s="24">
        <v>6025</v>
      </c>
      <c r="L173" s="24">
        <v>303</v>
      </c>
      <c r="M173" s="24">
        <v>15</v>
      </c>
      <c r="N173" s="24">
        <v>375</v>
      </c>
      <c r="O173" s="24">
        <v>0</v>
      </c>
      <c r="P173" s="24">
        <v>374</v>
      </c>
      <c r="Q173" s="24">
        <f t="shared" si="2"/>
        <v>8260</v>
      </c>
      <c r="R173" s="24">
        <v>19</v>
      </c>
      <c r="S173" s="24">
        <v>81</v>
      </c>
      <c r="T173" s="24">
        <v>12170</v>
      </c>
      <c r="U173" s="24">
        <v>45795</v>
      </c>
      <c r="V173" s="24">
        <v>418964</v>
      </c>
    </row>
    <row r="174" spans="2:22" x14ac:dyDescent="0.2">
      <c r="B174" s="15">
        <v>43101</v>
      </c>
      <c r="C174" s="24">
        <v>196</v>
      </c>
      <c r="D174" s="24">
        <v>54</v>
      </c>
      <c r="E174" s="24">
        <v>0</v>
      </c>
      <c r="F174" s="24">
        <v>410</v>
      </c>
      <c r="G174" s="24">
        <v>42</v>
      </c>
      <c r="H174" s="24">
        <v>8</v>
      </c>
      <c r="I174" s="24" t="s">
        <v>189</v>
      </c>
      <c r="J174" s="24">
        <v>455</v>
      </c>
      <c r="K174" s="24">
        <v>5978</v>
      </c>
      <c r="L174" s="24">
        <v>307</v>
      </c>
      <c r="M174" s="24">
        <v>15</v>
      </c>
      <c r="N174" s="24">
        <v>370</v>
      </c>
      <c r="O174" s="24">
        <v>0</v>
      </c>
      <c r="P174" s="24">
        <v>379</v>
      </c>
      <c r="Q174" s="24">
        <f t="shared" si="2"/>
        <v>8214</v>
      </c>
      <c r="R174" s="24">
        <v>20</v>
      </c>
      <c r="S174" s="24">
        <v>81</v>
      </c>
      <c r="T174" s="24">
        <v>12106</v>
      </c>
      <c r="U174" s="24">
        <v>45480</v>
      </c>
      <c r="V174" s="24">
        <v>415868</v>
      </c>
    </row>
    <row r="175" spans="2:22" x14ac:dyDescent="0.2">
      <c r="B175" s="15">
        <v>43132</v>
      </c>
      <c r="C175" s="24">
        <v>199</v>
      </c>
      <c r="D175" s="24">
        <v>57</v>
      </c>
      <c r="E175" s="24" t="s">
        <v>189</v>
      </c>
      <c r="F175" s="24">
        <v>417</v>
      </c>
      <c r="G175" s="24">
        <v>45</v>
      </c>
      <c r="H175" s="24">
        <v>8</v>
      </c>
      <c r="I175" s="24" t="s">
        <v>189</v>
      </c>
      <c r="J175" s="24">
        <v>455</v>
      </c>
      <c r="K175" s="24">
        <v>5979</v>
      </c>
      <c r="L175" s="24">
        <v>311</v>
      </c>
      <c r="M175" s="24">
        <v>15</v>
      </c>
      <c r="N175" s="24">
        <v>379</v>
      </c>
      <c r="O175" s="24">
        <v>0</v>
      </c>
      <c r="P175" s="24">
        <v>382</v>
      </c>
      <c r="Q175" s="24">
        <f t="shared" si="2"/>
        <v>8247</v>
      </c>
      <c r="R175" s="24">
        <v>18</v>
      </c>
      <c r="S175" s="24">
        <v>79</v>
      </c>
      <c r="T175" s="24">
        <v>12126</v>
      </c>
      <c r="U175" s="24">
        <v>45706</v>
      </c>
      <c r="V175" s="24">
        <v>417539</v>
      </c>
    </row>
    <row r="176" spans="2:22" x14ac:dyDescent="0.2">
      <c r="B176" s="15">
        <v>43160</v>
      </c>
      <c r="C176" s="24">
        <v>197</v>
      </c>
      <c r="D176" s="24">
        <v>58</v>
      </c>
      <c r="E176" s="24" t="s">
        <v>189</v>
      </c>
      <c r="F176" s="24">
        <v>418</v>
      </c>
      <c r="G176" s="24">
        <v>43</v>
      </c>
      <c r="H176" s="24">
        <v>8</v>
      </c>
      <c r="I176" s="24">
        <v>5</v>
      </c>
      <c r="J176" s="24">
        <v>460</v>
      </c>
      <c r="K176" s="24">
        <v>6018</v>
      </c>
      <c r="L176" s="24">
        <v>311</v>
      </c>
      <c r="M176" s="24">
        <v>14</v>
      </c>
      <c r="N176" s="24">
        <v>381</v>
      </c>
      <c r="O176" s="24">
        <v>0</v>
      </c>
      <c r="P176" s="24">
        <v>379</v>
      </c>
      <c r="Q176" s="24">
        <f t="shared" si="2"/>
        <v>8292</v>
      </c>
      <c r="R176" s="24">
        <v>19</v>
      </c>
      <c r="S176" s="24">
        <v>83</v>
      </c>
      <c r="T176" s="24">
        <v>12210</v>
      </c>
      <c r="U176" s="24">
        <v>45969</v>
      </c>
      <c r="V176" s="24">
        <v>420064</v>
      </c>
    </row>
    <row r="177" spans="2:22" x14ac:dyDescent="0.2">
      <c r="B177" s="15">
        <v>43191</v>
      </c>
      <c r="C177" s="24">
        <v>201</v>
      </c>
      <c r="D177" s="24">
        <v>56</v>
      </c>
      <c r="E177" s="24">
        <v>0</v>
      </c>
      <c r="F177" s="24">
        <v>409</v>
      </c>
      <c r="G177" s="24">
        <v>43</v>
      </c>
      <c r="H177" s="24">
        <v>8</v>
      </c>
      <c r="I177" s="24">
        <v>5</v>
      </c>
      <c r="J177" s="24">
        <v>459</v>
      </c>
      <c r="K177" s="24">
        <v>6002</v>
      </c>
      <c r="L177" s="24">
        <v>308</v>
      </c>
      <c r="M177" s="24">
        <v>14</v>
      </c>
      <c r="N177" s="24">
        <v>383</v>
      </c>
      <c r="O177" s="24">
        <v>0</v>
      </c>
      <c r="P177" s="24">
        <v>384</v>
      </c>
      <c r="Q177" s="24">
        <f t="shared" si="2"/>
        <v>8272</v>
      </c>
      <c r="R177" s="24">
        <v>20</v>
      </c>
      <c r="S177" s="24">
        <v>87</v>
      </c>
      <c r="T177" s="24">
        <v>12194</v>
      </c>
      <c r="U177" s="24">
        <v>45847</v>
      </c>
      <c r="V177" s="24">
        <v>418408</v>
      </c>
    </row>
    <row r="178" spans="2:22" x14ac:dyDescent="0.2">
      <c r="B178" s="15">
        <v>43221</v>
      </c>
      <c r="C178" s="24">
        <v>198</v>
      </c>
      <c r="D178" s="24">
        <v>57</v>
      </c>
      <c r="E178" s="24">
        <v>0</v>
      </c>
      <c r="F178" s="24">
        <v>410</v>
      </c>
      <c r="G178" s="24">
        <v>40</v>
      </c>
      <c r="H178" s="24">
        <v>7</v>
      </c>
      <c r="I178" s="24" t="s">
        <v>189</v>
      </c>
      <c r="J178" s="24">
        <v>453</v>
      </c>
      <c r="K178" s="24">
        <v>5981</v>
      </c>
      <c r="L178" s="24">
        <v>309</v>
      </c>
      <c r="M178" s="24">
        <v>13</v>
      </c>
      <c r="N178" s="24">
        <v>384</v>
      </c>
      <c r="O178" s="24">
        <v>0</v>
      </c>
      <c r="P178" s="24">
        <v>386</v>
      </c>
      <c r="Q178" s="24">
        <f t="shared" si="2"/>
        <v>8238</v>
      </c>
      <c r="R178" s="65">
        <v>15</v>
      </c>
      <c r="S178" s="65">
        <v>84</v>
      </c>
      <c r="T178" s="24">
        <v>12167</v>
      </c>
      <c r="U178" s="24">
        <v>45799</v>
      </c>
      <c r="V178" s="24">
        <v>417753</v>
      </c>
    </row>
    <row r="179" spans="2:22" x14ac:dyDescent="0.2">
      <c r="B179" s="15">
        <v>43252</v>
      </c>
      <c r="C179" s="1">
        <v>196</v>
      </c>
      <c r="D179" s="1">
        <v>54</v>
      </c>
      <c r="E179" s="1">
        <v>0</v>
      </c>
      <c r="F179" s="1">
        <v>412</v>
      </c>
      <c r="G179" s="1">
        <v>41</v>
      </c>
      <c r="H179" s="1">
        <v>6</v>
      </c>
      <c r="I179" s="24">
        <v>5</v>
      </c>
      <c r="J179" s="1">
        <v>448</v>
      </c>
      <c r="K179" s="1">
        <v>5986</v>
      </c>
      <c r="L179" s="1">
        <v>304</v>
      </c>
      <c r="M179" s="1">
        <v>13</v>
      </c>
      <c r="N179" s="1">
        <v>380</v>
      </c>
      <c r="O179" s="1">
        <v>0</v>
      </c>
      <c r="P179" s="1">
        <v>389</v>
      </c>
      <c r="Q179" s="24">
        <f t="shared" si="2"/>
        <v>8234</v>
      </c>
      <c r="R179" s="1">
        <v>17</v>
      </c>
      <c r="S179" s="1">
        <v>85</v>
      </c>
      <c r="T179" s="24">
        <v>12159</v>
      </c>
      <c r="U179" s="24">
        <v>45720</v>
      </c>
      <c r="V179" s="24">
        <v>418074</v>
      </c>
    </row>
    <row r="180" spans="2:22" x14ac:dyDescent="0.2">
      <c r="B180" s="15">
        <v>43282</v>
      </c>
      <c r="C180" s="65">
        <v>190</v>
      </c>
      <c r="D180" s="65">
        <v>54</v>
      </c>
      <c r="E180" s="65">
        <v>0</v>
      </c>
      <c r="F180" s="65">
        <v>405</v>
      </c>
      <c r="G180" s="65">
        <v>42</v>
      </c>
      <c r="H180" s="65">
        <v>8</v>
      </c>
      <c r="I180" s="36" t="s">
        <v>189</v>
      </c>
      <c r="J180" s="65">
        <v>438</v>
      </c>
      <c r="K180" s="65">
        <v>5918</v>
      </c>
      <c r="L180" s="65">
        <v>304</v>
      </c>
      <c r="M180" s="65">
        <v>12</v>
      </c>
      <c r="N180" s="65">
        <v>371</v>
      </c>
      <c r="O180" s="65">
        <v>0</v>
      </c>
      <c r="P180" s="65">
        <v>390</v>
      </c>
      <c r="Q180" s="24">
        <f t="shared" si="2"/>
        <v>8132</v>
      </c>
      <c r="R180" s="65">
        <v>16</v>
      </c>
      <c r="S180" s="65">
        <v>81</v>
      </c>
      <c r="T180" s="24">
        <v>12043</v>
      </c>
      <c r="U180" s="24">
        <v>45065</v>
      </c>
      <c r="V180" s="24">
        <v>412306</v>
      </c>
    </row>
    <row r="181" spans="2:22" x14ac:dyDescent="0.2">
      <c r="B181" s="15">
        <v>43313</v>
      </c>
      <c r="C181" s="1">
        <v>193</v>
      </c>
      <c r="D181" s="1">
        <v>55</v>
      </c>
      <c r="E181" s="1">
        <v>0</v>
      </c>
      <c r="F181" s="1">
        <v>397</v>
      </c>
      <c r="G181" s="1">
        <v>41</v>
      </c>
      <c r="H181" s="1">
        <v>9</v>
      </c>
      <c r="I181" s="24" t="s">
        <v>189</v>
      </c>
      <c r="J181" s="1">
        <v>440</v>
      </c>
      <c r="K181" s="1">
        <v>5881</v>
      </c>
      <c r="L181" s="1">
        <v>299</v>
      </c>
      <c r="M181" s="1">
        <v>13</v>
      </c>
      <c r="N181" s="1">
        <v>369</v>
      </c>
      <c r="O181" s="1">
        <v>0</v>
      </c>
      <c r="P181" s="1">
        <v>392</v>
      </c>
      <c r="Q181" s="24">
        <f t="shared" si="2"/>
        <v>8089</v>
      </c>
      <c r="R181" s="1">
        <v>16</v>
      </c>
      <c r="S181" s="1">
        <v>81</v>
      </c>
      <c r="T181" s="24">
        <v>11970</v>
      </c>
      <c r="U181" s="24">
        <v>44556</v>
      </c>
      <c r="V181" s="24">
        <v>407583</v>
      </c>
    </row>
    <row r="182" spans="2:22" x14ac:dyDescent="0.2">
      <c r="B182" s="15">
        <v>43344</v>
      </c>
      <c r="C182" s="1">
        <v>196</v>
      </c>
      <c r="D182" s="1">
        <v>55</v>
      </c>
      <c r="E182" s="24" t="s">
        <v>189</v>
      </c>
      <c r="F182" s="24">
        <v>395</v>
      </c>
      <c r="G182" s="64">
        <v>44</v>
      </c>
      <c r="H182" s="24">
        <v>9</v>
      </c>
      <c r="I182" s="24" t="s">
        <v>189</v>
      </c>
      <c r="J182" s="1">
        <v>441</v>
      </c>
      <c r="K182" s="1">
        <v>5899</v>
      </c>
      <c r="L182" s="1">
        <v>298</v>
      </c>
      <c r="M182" s="1">
        <v>12</v>
      </c>
      <c r="N182" s="1">
        <v>369</v>
      </c>
      <c r="O182" s="1">
        <v>0</v>
      </c>
      <c r="P182" s="1">
        <v>390</v>
      </c>
      <c r="Q182" s="24">
        <f t="shared" si="2"/>
        <v>8108</v>
      </c>
      <c r="R182" s="1">
        <v>17</v>
      </c>
      <c r="S182" s="1">
        <v>78</v>
      </c>
      <c r="T182" s="24">
        <v>11990</v>
      </c>
      <c r="U182" s="24">
        <v>44764</v>
      </c>
      <c r="V182" s="24">
        <v>409509</v>
      </c>
    </row>
    <row r="183" spans="2:22" x14ac:dyDescent="0.2">
      <c r="B183" s="15">
        <v>43374</v>
      </c>
      <c r="C183" s="36">
        <v>195</v>
      </c>
      <c r="D183" s="36">
        <v>56</v>
      </c>
      <c r="E183" s="36" t="s">
        <v>189</v>
      </c>
      <c r="F183" s="36">
        <v>388</v>
      </c>
      <c r="G183" s="36">
        <v>45</v>
      </c>
      <c r="H183" s="36">
        <v>9</v>
      </c>
      <c r="I183" s="36" t="s">
        <v>189</v>
      </c>
      <c r="J183" s="36">
        <v>439</v>
      </c>
      <c r="K183" s="1">
        <v>5862</v>
      </c>
      <c r="L183" s="1">
        <v>295</v>
      </c>
      <c r="M183" s="1">
        <v>10</v>
      </c>
      <c r="N183" s="1">
        <v>362</v>
      </c>
      <c r="O183" s="1">
        <v>0</v>
      </c>
      <c r="P183" s="1">
        <v>388</v>
      </c>
      <c r="Q183" s="24">
        <f t="shared" si="2"/>
        <v>8049</v>
      </c>
      <c r="R183" s="1">
        <v>17</v>
      </c>
      <c r="S183" s="1">
        <v>73</v>
      </c>
      <c r="T183" s="24">
        <v>11909</v>
      </c>
      <c r="U183" s="24">
        <v>44698</v>
      </c>
      <c r="V183" s="24">
        <v>408487</v>
      </c>
    </row>
    <row r="184" spans="2:22" x14ac:dyDescent="0.2">
      <c r="B184" s="15">
        <v>43405</v>
      </c>
      <c r="C184" s="36">
        <v>195</v>
      </c>
      <c r="D184" s="36">
        <v>52</v>
      </c>
      <c r="E184" s="36" t="s">
        <v>189</v>
      </c>
      <c r="F184" s="36">
        <v>394</v>
      </c>
      <c r="G184" s="36">
        <v>45</v>
      </c>
      <c r="H184" s="36">
        <v>10</v>
      </c>
      <c r="I184" s="36" t="s">
        <v>189</v>
      </c>
      <c r="J184" s="36">
        <v>439</v>
      </c>
      <c r="K184" s="24">
        <v>5850</v>
      </c>
      <c r="L184" s="24">
        <v>292</v>
      </c>
      <c r="M184" s="24">
        <v>10</v>
      </c>
      <c r="N184" s="24">
        <v>354</v>
      </c>
      <c r="O184" s="24">
        <v>0</v>
      </c>
      <c r="P184" s="24">
        <v>384</v>
      </c>
      <c r="Q184" s="24">
        <f t="shared" si="2"/>
        <v>8025</v>
      </c>
      <c r="R184" s="24">
        <v>17</v>
      </c>
      <c r="S184" s="24">
        <v>74</v>
      </c>
      <c r="T184" s="24">
        <v>11888</v>
      </c>
      <c r="U184" s="24">
        <v>44717</v>
      </c>
      <c r="V184" s="24">
        <v>408997</v>
      </c>
    </row>
    <row r="185" spans="2:22" x14ac:dyDescent="0.2">
      <c r="B185" s="15">
        <v>43435</v>
      </c>
      <c r="C185" s="24">
        <v>195</v>
      </c>
      <c r="D185" s="24">
        <v>53</v>
      </c>
      <c r="E185" s="24" t="s">
        <v>189</v>
      </c>
      <c r="F185" s="24">
        <v>390</v>
      </c>
      <c r="G185" s="24">
        <v>43</v>
      </c>
      <c r="H185" s="24">
        <v>10</v>
      </c>
      <c r="I185" s="24" t="s">
        <v>189</v>
      </c>
      <c r="J185" s="24">
        <v>427</v>
      </c>
      <c r="K185" s="24">
        <v>5851</v>
      </c>
      <c r="L185" s="24">
        <v>292</v>
      </c>
      <c r="M185" s="24">
        <v>10</v>
      </c>
      <c r="N185" s="24">
        <v>361</v>
      </c>
      <c r="O185" s="24">
        <v>0</v>
      </c>
      <c r="P185" s="24">
        <v>383</v>
      </c>
      <c r="Q185" s="24">
        <f t="shared" si="2"/>
        <v>8015</v>
      </c>
      <c r="R185" s="24">
        <v>17</v>
      </c>
      <c r="S185" s="24">
        <v>74</v>
      </c>
      <c r="T185" s="24">
        <v>11848</v>
      </c>
      <c r="U185" s="24">
        <v>44746</v>
      </c>
      <c r="V185" s="24">
        <v>409679</v>
      </c>
    </row>
    <row r="186" spans="2:22" x14ac:dyDescent="0.2">
      <c r="B186" s="15">
        <v>43466</v>
      </c>
      <c r="C186" s="36">
        <v>195</v>
      </c>
      <c r="D186" s="36">
        <v>50</v>
      </c>
      <c r="E186" s="36" t="s">
        <v>189</v>
      </c>
      <c r="F186" s="36">
        <v>386</v>
      </c>
      <c r="G186" s="36">
        <v>43</v>
      </c>
      <c r="H186" s="36">
        <v>10</v>
      </c>
      <c r="I186" s="36" t="s">
        <v>189</v>
      </c>
      <c r="J186" s="36">
        <v>425</v>
      </c>
      <c r="K186" s="24">
        <v>5805</v>
      </c>
      <c r="L186" s="24">
        <v>293</v>
      </c>
      <c r="M186" s="24">
        <v>9</v>
      </c>
      <c r="N186" s="24">
        <v>358</v>
      </c>
      <c r="O186" s="24">
        <v>0</v>
      </c>
      <c r="P186" s="24">
        <v>377</v>
      </c>
      <c r="Q186" s="24">
        <v>7951</v>
      </c>
      <c r="R186" s="24">
        <v>17</v>
      </c>
      <c r="S186" s="24">
        <v>76</v>
      </c>
      <c r="T186" s="24">
        <v>11725</v>
      </c>
      <c r="U186" s="24">
        <v>44204</v>
      </c>
      <c r="V186" s="24">
        <v>404890</v>
      </c>
    </row>
    <row r="187" spans="2:22" x14ac:dyDescent="0.2">
      <c r="B187" s="15">
        <v>43497</v>
      </c>
      <c r="C187" s="24">
        <v>195</v>
      </c>
      <c r="D187" s="24">
        <v>52</v>
      </c>
      <c r="E187" s="24" t="s">
        <v>189</v>
      </c>
      <c r="F187" s="24">
        <v>391</v>
      </c>
      <c r="G187" s="24">
        <v>45</v>
      </c>
      <c r="H187" s="24">
        <v>11</v>
      </c>
      <c r="I187" s="24" t="s">
        <v>189</v>
      </c>
      <c r="J187" s="24">
        <v>429</v>
      </c>
      <c r="K187" s="24">
        <v>5814</v>
      </c>
      <c r="L187" s="24">
        <v>294</v>
      </c>
      <c r="M187" s="24">
        <v>9</v>
      </c>
      <c r="N187" s="24">
        <v>356</v>
      </c>
      <c r="O187" s="24">
        <v>0</v>
      </c>
      <c r="P187" s="24">
        <v>370</v>
      </c>
      <c r="Q187" s="24">
        <f t="shared" si="2"/>
        <v>7966</v>
      </c>
      <c r="R187" s="24">
        <v>19</v>
      </c>
      <c r="S187" s="24">
        <v>77</v>
      </c>
      <c r="T187" s="24">
        <v>11759</v>
      </c>
      <c r="U187" s="1">
        <v>44379</v>
      </c>
      <c r="V187" s="24">
        <v>405947</v>
      </c>
    </row>
    <row r="188" spans="2:22" x14ac:dyDescent="0.2">
      <c r="B188" s="15">
        <v>43525</v>
      </c>
      <c r="C188" s="24">
        <v>200</v>
      </c>
      <c r="D188" s="24">
        <v>54</v>
      </c>
      <c r="E188" s="24" t="s">
        <v>189</v>
      </c>
      <c r="F188" s="24">
        <v>393</v>
      </c>
      <c r="G188" s="24">
        <v>44</v>
      </c>
      <c r="H188" s="24">
        <v>10</v>
      </c>
      <c r="I188" s="24" t="s">
        <v>189</v>
      </c>
      <c r="J188" s="24">
        <v>430</v>
      </c>
      <c r="K188" s="24">
        <v>5846</v>
      </c>
      <c r="L188" s="24">
        <v>292</v>
      </c>
      <c r="M188" s="24">
        <v>9</v>
      </c>
      <c r="N188" s="24">
        <v>364</v>
      </c>
      <c r="O188" s="24">
        <v>0</v>
      </c>
      <c r="P188" s="24">
        <v>375</v>
      </c>
      <c r="Q188" s="24">
        <f t="shared" si="2"/>
        <v>8017</v>
      </c>
      <c r="R188" s="24">
        <v>17</v>
      </c>
      <c r="S188" s="24">
        <v>73</v>
      </c>
      <c r="T188" s="24">
        <v>11816</v>
      </c>
      <c r="U188" s="1">
        <v>44594</v>
      </c>
      <c r="V188" s="24">
        <v>407831</v>
      </c>
    </row>
    <row r="189" spans="2:22" x14ac:dyDescent="0.2">
      <c r="B189" s="15">
        <v>43556</v>
      </c>
      <c r="C189" s="24">
        <v>201</v>
      </c>
      <c r="D189" s="24">
        <v>53</v>
      </c>
      <c r="E189" s="24" t="s">
        <v>189</v>
      </c>
      <c r="F189" s="24">
        <v>386</v>
      </c>
      <c r="G189" s="24">
        <v>43</v>
      </c>
      <c r="H189" s="24">
        <v>12</v>
      </c>
      <c r="I189" s="24" t="s">
        <v>189</v>
      </c>
      <c r="J189" s="24">
        <v>423</v>
      </c>
      <c r="K189" s="24">
        <v>5842</v>
      </c>
      <c r="L189" s="24">
        <v>285</v>
      </c>
      <c r="M189" s="24">
        <v>9</v>
      </c>
      <c r="N189" s="24">
        <v>353</v>
      </c>
      <c r="O189" s="24">
        <v>0</v>
      </c>
      <c r="P189" s="24">
        <v>376</v>
      </c>
      <c r="Q189" s="24">
        <f t="shared" si="2"/>
        <v>7983</v>
      </c>
      <c r="R189" s="24">
        <v>19</v>
      </c>
      <c r="S189" s="24">
        <v>70</v>
      </c>
      <c r="T189" s="24">
        <v>11752</v>
      </c>
      <c r="U189" s="1">
        <v>44326</v>
      </c>
      <c r="V189" s="24">
        <v>405509</v>
      </c>
    </row>
    <row r="190" spans="2:22" x14ac:dyDescent="0.2">
      <c r="B190" s="15">
        <v>43586</v>
      </c>
      <c r="C190" s="1">
        <v>198</v>
      </c>
      <c r="D190" s="1">
        <v>53</v>
      </c>
      <c r="E190" s="24" t="s">
        <v>189</v>
      </c>
      <c r="F190" s="1">
        <v>387</v>
      </c>
      <c r="G190" s="1">
        <v>43</v>
      </c>
      <c r="H190" s="1">
        <v>12</v>
      </c>
      <c r="I190" s="24" t="s">
        <v>189</v>
      </c>
      <c r="J190" s="1">
        <v>419</v>
      </c>
      <c r="K190" s="1">
        <v>5813</v>
      </c>
      <c r="L190" s="1">
        <v>287</v>
      </c>
      <c r="M190" s="1">
        <v>9</v>
      </c>
      <c r="N190" s="1">
        <v>351</v>
      </c>
      <c r="O190" s="1">
        <v>0</v>
      </c>
      <c r="P190" s="1">
        <v>378</v>
      </c>
      <c r="Q190" s="24">
        <f t="shared" si="2"/>
        <v>7950</v>
      </c>
      <c r="R190" s="24">
        <v>18</v>
      </c>
      <c r="S190" s="24">
        <v>70</v>
      </c>
      <c r="T190" s="1">
        <v>11719</v>
      </c>
      <c r="U190" s="1">
        <v>44100</v>
      </c>
      <c r="V190" s="37">
        <v>404068</v>
      </c>
    </row>
    <row r="191" spans="2:22" x14ac:dyDescent="0.2">
      <c r="B191" s="15">
        <v>43617</v>
      </c>
      <c r="C191" s="24">
        <v>198</v>
      </c>
      <c r="D191" s="24">
        <v>51</v>
      </c>
      <c r="E191" s="24" t="s">
        <v>189</v>
      </c>
      <c r="F191" s="24">
        <v>385</v>
      </c>
      <c r="G191" s="24">
        <v>46</v>
      </c>
      <c r="H191" s="24">
        <v>11</v>
      </c>
      <c r="I191" s="24">
        <v>6</v>
      </c>
      <c r="J191" s="24">
        <v>421</v>
      </c>
      <c r="K191" s="24">
        <v>5826</v>
      </c>
      <c r="L191" s="24">
        <v>287</v>
      </c>
      <c r="M191" s="24">
        <v>8</v>
      </c>
      <c r="N191" s="24">
        <v>346</v>
      </c>
      <c r="O191" s="24">
        <v>0</v>
      </c>
      <c r="P191" s="24">
        <v>376</v>
      </c>
      <c r="Q191" s="24">
        <f t="shared" si="2"/>
        <v>7961</v>
      </c>
      <c r="R191" s="24">
        <v>19</v>
      </c>
      <c r="S191" s="24">
        <v>69</v>
      </c>
      <c r="T191" s="24">
        <v>11711</v>
      </c>
      <c r="U191" s="37">
        <v>44090</v>
      </c>
      <c r="V191" s="37">
        <v>404237</v>
      </c>
    </row>
    <row r="192" spans="2:22" x14ac:dyDescent="0.2">
      <c r="B192" s="15">
        <v>43647</v>
      </c>
      <c r="C192" s="37">
        <v>199</v>
      </c>
      <c r="D192" s="37">
        <v>52</v>
      </c>
      <c r="E192" s="73" t="s">
        <v>189</v>
      </c>
      <c r="F192" s="37">
        <v>382</v>
      </c>
      <c r="G192" s="37">
        <v>41</v>
      </c>
      <c r="H192" s="37">
        <v>11</v>
      </c>
      <c r="I192" s="37">
        <v>6</v>
      </c>
      <c r="J192" s="37">
        <v>417</v>
      </c>
      <c r="K192" s="37">
        <v>5747</v>
      </c>
      <c r="L192" s="37">
        <v>283</v>
      </c>
      <c r="M192" s="37">
        <v>9</v>
      </c>
      <c r="N192" s="37">
        <v>351</v>
      </c>
      <c r="O192" s="37">
        <v>0</v>
      </c>
      <c r="P192" s="37">
        <v>368</v>
      </c>
      <c r="Q192" s="24">
        <f t="shared" si="2"/>
        <v>7866</v>
      </c>
      <c r="R192" s="37">
        <v>19</v>
      </c>
      <c r="S192" s="37">
        <v>68</v>
      </c>
      <c r="T192" s="37">
        <v>11572</v>
      </c>
      <c r="U192" s="37">
        <v>43256</v>
      </c>
      <c r="V192" s="37">
        <v>397798</v>
      </c>
    </row>
    <row r="193" spans="2:22" x14ac:dyDescent="0.2">
      <c r="B193" s="15">
        <v>43678</v>
      </c>
      <c r="C193" s="37">
        <v>199</v>
      </c>
      <c r="D193" s="37">
        <v>51</v>
      </c>
      <c r="E193" s="37">
        <v>0</v>
      </c>
      <c r="F193" s="37">
        <v>381</v>
      </c>
      <c r="G193" s="37">
        <v>40</v>
      </c>
      <c r="H193" s="37">
        <v>11</v>
      </c>
      <c r="I193" s="37">
        <v>7</v>
      </c>
      <c r="J193" s="37">
        <v>408</v>
      </c>
      <c r="K193" s="37">
        <v>5702</v>
      </c>
      <c r="L193" s="37">
        <v>292</v>
      </c>
      <c r="M193" s="37">
        <v>8</v>
      </c>
      <c r="N193" s="37">
        <v>347</v>
      </c>
      <c r="O193" s="37">
        <v>0</v>
      </c>
      <c r="P193" s="37">
        <v>367</v>
      </c>
      <c r="Q193" s="24">
        <f t="shared" si="2"/>
        <v>7813</v>
      </c>
      <c r="R193" s="37">
        <v>20</v>
      </c>
      <c r="S193" s="37">
        <v>72</v>
      </c>
      <c r="T193" s="37">
        <v>11520</v>
      </c>
      <c r="U193" s="37">
        <v>42987</v>
      </c>
      <c r="V193" s="37">
        <v>396159</v>
      </c>
    </row>
    <row r="194" spans="2:22" x14ac:dyDescent="0.2">
      <c r="B194" s="15">
        <v>43709</v>
      </c>
      <c r="C194" s="37">
        <v>199</v>
      </c>
      <c r="D194" s="37">
        <v>52</v>
      </c>
      <c r="E194" s="37">
        <v>0</v>
      </c>
      <c r="F194" s="37">
        <v>374</v>
      </c>
      <c r="G194" s="37">
        <v>38</v>
      </c>
      <c r="H194" s="37">
        <v>11</v>
      </c>
      <c r="I194" s="37">
        <v>6</v>
      </c>
      <c r="J194" s="37">
        <v>412</v>
      </c>
      <c r="K194" s="37">
        <v>5701</v>
      </c>
      <c r="L194" s="37">
        <v>289</v>
      </c>
      <c r="M194" s="37">
        <v>8</v>
      </c>
      <c r="N194" s="37">
        <v>337</v>
      </c>
      <c r="O194" s="37">
        <v>0</v>
      </c>
      <c r="P194" s="37">
        <v>377</v>
      </c>
      <c r="Q194" s="24">
        <f t="shared" si="2"/>
        <v>7804</v>
      </c>
      <c r="R194" s="37">
        <v>20</v>
      </c>
      <c r="S194" s="37">
        <v>68</v>
      </c>
      <c r="T194" s="37">
        <v>11492</v>
      </c>
      <c r="U194" s="37">
        <v>42842</v>
      </c>
      <c r="V194" s="37">
        <v>393425</v>
      </c>
    </row>
    <row r="195" spans="2:22" x14ac:dyDescent="0.2">
      <c r="B195" s="15">
        <v>43739</v>
      </c>
      <c r="C195" s="73">
        <v>195</v>
      </c>
      <c r="D195" s="73">
        <v>49</v>
      </c>
      <c r="E195" s="73" t="s">
        <v>189</v>
      </c>
      <c r="F195" s="73">
        <v>374</v>
      </c>
      <c r="G195" s="73">
        <v>38</v>
      </c>
      <c r="H195" s="73">
        <v>8</v>
      </c>
      <c r="I195" s="73">
        <v>6</v>
      </c>
      <c r="J195" s="73">
        <v>401</v>
      </c>
      <c r="K195" s="73">
        <v>5726</v>
      </c>
      <c r="L195" s="73">
        <v>283</v>
      </c>
      <c r="M195" s="73">
        <v>7</v>
      </c>
      <c r="N195" s="73">
        <v>334</v>
      </c>
      <c r="O195" s="73">
        <v>0</v>
      </c>
      <c r="P195" s="73">
        <v>381</v>
      </c>
      <c r="Q195" s="24">
        <f t="shared" si="2"/>
        <v>7802</v>
      </c>
      <c r="R195" s="73">
        <v>19</v>
      </c>
      <c r="S195" s="73">
        <v>72</v>
      </c>
      <c r="T195" s="73">
        <v>11487</v>
      </c>
      <c r="U195" s="73">
        <v>43081</v>
      </c>
      <c r="V195" s="73">
        <v>394220</v>
      </c>
    </row>
    <row r="196" spans="2:22" x14ac:dyDescent="0.2">
      <c r="B196" s="15">
        <v>43770</v>
      </c>
      <c r="C196" s="24">
        <v>193</v>
      </c>
      <c r="D196" s="24">
        <v>50</v>
      </c>
      <c r="E196" s="24" t="s">
        <v>189</v>
      </c>
      <c r="F196" s="24">
        <v>373</v>
      </c>
      <c r="G196" s="24">
        <v>38</v>
      </c>
      <c r="H196" s="24">
        <v>8</v>
      </c>
      <c r="I196" s="24">
        <v>6</v>
      </c>
      <c r="J196" s="24">
        <v>409</v>
      </c>
      <c r="K196" s="24">
        <v>5741</v>
      </c>
      <c r="L196" s="24">
        <v>276</v>
      </c>
      <c r="M196" s="24">
        <v>7</v>
      </c>
      <c r="N196" s="24">
        <v>336</v>
      </c>
      <c r="O196" s="24">
        <v>0</v>
      </c>
      <c r="P196" s="24">
        <v>384</v>
      </c>
      <c r="Q196" s="24">
        <v>7821</v>
      </c>
      <c r="R196" s="24">
        <v>20</v>
      </c>
      <c r="S196" s="24">
        <v>74</v>
      </c>
      <c r="T196" s="24">
        <v>11524</v>
      </c>
      <c r="U196" s="24">
        <v>43325</v>
      </c>
      <c r="V196" s="24">
        <v>396938</v>
      </c>
    </row>
    <row r="197" spans="2:22" x14ac:dyDescent="0.2">
      <c r="B197" s="15">
        <v>43800</v>
      </c>
      <c r="C197" s="24">
        <v>190</v>
      </c>
      <c r="D197" s="24">
        <v>50</v>
      </c>
      <c r="E197" s="24">
        <v>0</v>
      </c>
      <c r="F197" s="24">
        <v>373</v>
      </c>
      <c r="G197" s="24">
        <v>39</v>
      </c>
      <c r="H197" s="24">
        <v>8</v>
      </c>
      <c r="I197" s="24">
        <v>6</v>
      </c>
      <c r="J197" s="24">
        <v>407</v>
      </c>
      <c r="K197" s="24">
        <v>5700</v>
      </c>
      <c r="L197" s="24">
        <v>275</v>
      </c>
      <c r="M197" s="24">
        <v>7</v>
      </c>
      <c r="N197" s="24">
        <v>331</v>
      </c>
      <c r="O197" s="24">
        <v>0</v>
      </c>
      <c r="P197" s="24">
        <v>382</v>
      </c>
      <c r="Q197" s="24">
        <v>7768</v>
      </c>
      <c r="R197" s="24">
        <v>20</v>
      </c>
      <c r="S197" s="24">
        <v>71</v>
      </c>
      <c r="T197" s="24">
        <v>11439</v>
      </c>
      <c r="U197" s="24">
        <v>43151</v>
      </c>
      <c r="V197" s="24">
        <v>395683</v>
      </c>
    </row>
    <row r="198" spans="2:22" x14ac:dyDescent="0.2">
      <c r="B198" s="15">
        <v>43831</v>
      </c>
      <c r="C198" s="24">
        <v>189</v>
      </c>
      <c r="D198" s="24">
        <v>52</v>
      </c>
      <c r="E198" s="24">
        <v>0</v>
      </c>
      <c r="F198" s="24">
        <v>367</v>
      </c>
      <c r="G198" s="24">
        <v>40</v>
      </c>
      <c r="H198" s="24">
        <v>7</v>
      </c>
      <c r="I198" s="24">
        <v>6</v>
      </c>
      <c r="J198" s="24">
        <v>402</v>
      </c>
      <c r="K198" s="24">
        <v>5655</v>
      </c>
      <c r="L198" s="24">
        <v>271</v>
      </c>
      <c r="M198" s="24">
        <v>9</v>
      </c>
      <c r="N198" s="24">
        <v>328</v>
      </c>
      <c r="O198" s="24">
        <v>0</v>
      </c>
      <c r="P198" s="24">
        <v>377</v>
      </c>
      <c r="Q198" s="24">
        <v>7703</v>
      </c>
      <c r="R198" s="24">
        <v>19</v>
      </c>
      <c r="S198" s="24">
        <v>71</v>
      </c>
      <c r="T198" s="24">
        <v>11345</v>
      </c>
      <c r="U198" s="24">
        <v>42672</v>
      </c>
      <c r="V198" s="24">
        <v>391456</v>
      </c>
    </row>
    <row r="199" spans="2:22" x14ac:dyDescent="0.2">
      <c r="B199" s="15">
        <v>43862</v>
      </c>
      <c r="C199" s="24">
        <v>192</v>
      </c>
      <c r="D199" s="24">
        <v>55</v>
      </c>
      <c r="E199" s="24">
        <v>0</v>
      </c>
      <c r="F199" s="24">
        <v>364</v>
      </c>
      <c r="G199" s="24">
        <v>43</v>
      </c>
      <c r="H199" s="24">
        <v>7</v>
      </c>
      <c r="I199" s="24">
        <v>6</v>
      </c>
      <c r="J199" s="24">
        <v>403</v>
      </c>
      <c r="K199" s="24">
        <v>5667</v>
      </c>
      <c r="L199" s="24">
        <v>269</v>
      </c>
      <c r="M199" s="24">
        <v>11</v>
      </c>
      <c r="N199" s="24">
        <v>330</v>
      </c>
      <c r="O199" s="24">
        <v>0</v>
      </c>
      <c r="P199" s="24">
        <v>370</v>
      </c>
      <c r="Q199" s="24">
        <v>7717</v>
      </c>
      <c r="R199" s="24">
        <v>18</v>
      </c>
      <c r="S199" s="24">
        <v>71</v>
      </c>
      <c r="T199" s="24">
        <v>11379</v>
      </c>
      <c r="U199" s="24">
        <v>42919</v>
      </c>
      <c r="V199" s="24">
        <v>393865</v>
      </c>
    </row>
    <row r="200" spans="2:22" x14ac:dyDescent="0.2">
      <c r="B200" s="15">
        <v>43891</v>
      </c>
      <c r="C200" s="24">
        <v>185</v>
      </c>
      <c r="D200" s="24">
        <v>53</v>
      </c>
      <c r="E200" s="24" t="s">
        <v>189</v>
      </c>
      <c r="F200" s="24">
        <v>359</v>
      </c>
      <c r="G200" s="24">
        <v>42</v>
      </c>
      <c r="H200" s="24">
        <v>5</v>
      </c>
      <c r="I200" s="24">
        <v>5</v>
      </c>
      <c r="J200" s="24">
        <v>395</v>
      </c>
      <c r="K200" s="24">
        <v>5528</v>
      </c>
      <c r="L200" s="24">
        <v>266</v>
      </c>
      <c r="M200" s="24">
        <v>10</v>
      </c>
      <c r="N200" s="24">
        <v>326</v>
      </c>
      <c r="O200" s="24">
        <v>0</v>
      </c>
      <c r="P200" s="24">
        <v>364</v>
      </c>
      <c r="Q200" s="24">
        <v>7538</v>
      </c>
      <c r="R200" s="24">
        <v>18</v>
      </c>
      <c r="S200" s="24">
        <v>76</v>
      </c>
      <c r="T200" s="24">
        <v>11146</v>
      </c>
      <c r="U200" s="24">
        <v>42233</v>
      </c>
      <c r="V200" s="24">
        <v>388480</v>
      </c>
    </row>
    <row r="201" spans="2:22" x14ac:dyDescent="0.2">
      <c r="B201" s="15">
        <v>43922</v>
      </c>
      <c r="C201" s="24">
        <v>176</v>
      </c>
      <c r="D201" s="24">
        <v>50</v>
      </c>
      <c r="E201" s="24" t="s">
        <v>189</v>
      </c>
      <c r="F201" s="24">
        <v>342</v>
      </c>
      <c r="G201" s="24">
        <v>37</v>
      </c>
      <c r="H201" s="24" t="s">
        <v>189</v>
      </c>
      <c r="I201" s="24">
        <v>6</v>
      </c>
      <c r="J201" s="24">
        <v>372</v>
      </c>
      <c r="K201" s="24">
        <v>5328</v>
      </c>
      <c r="L201" s="24">
        <v>254</v>
      </c>
      <c r="M201" s="24">
        <v>11</v>
      </c>
      <c r="N201" s="24">
        <v>307</v>
      </c>
      <c r="O201" s="24">
        <v>0</v>
      </c>
      <c r="P201" s="24">
        <v>354</v>
      </c>
      <c r="Q201" s="24">
        <f>SUM(C201:P201)</f>
        <v>7237</v>
      </c>
      <c r="R201" s="24">
        <v>17</v>
      </c>
      <c r="S201" s="24">
        <v>72</v>
      </c>
      <c r="T201" s="24">
        <v>10721</v>
      </c>
      <c r="U201" s="24">
        <v>40661</v>
      </c>
      <c r="V201" s="24">
        <v>375868</v>
      </c>
    </row>
    <row r="202" spans="2:22" x14ac:dyDescent="0.2">
      <c r="B202" s="15">
        <v>43952</v>
      </c>
      <c r="C202" s="24">
        <v>176</v>
      </c>
      <c r="D202" s="24">
        <v>51</v>
      </c>
      <c r="E202" s="24" t="s">
        <v>189</v>
      </c>
      <c r="F202" s="24">
        <v>339</v>
      </c>
      <c r="G202" s="24">
        <v>37</v>
      </c>
      <c r="H202" s="24" t="s">
        <v>189</v>
      </c>
      <c r="I202" s="24">
        <v>5</v>
      </c>
      <c r="J202" s="24">
        <v>366</v>
      </c>
      <c r="K202" s="24">
        <v>5316</v>
      </c>
      <c r="L202" s="24">
        <v>249</v>
      </c>
      <c r="M202" s="24">
        <v>13</v>
      </c>
      <c r="N202" s="24">
        <v>315</v>
      </c>
      <c r="O202" s="24">
        <v>0</v>
      </c>
      <c r="P202" s="24">
        <v>348</v>
      </c>
      <c r="Q202" s="24">
        <v>7215</v>
      </c>
      <c r="R202" s="24">
        <v>18</v>
      </c>
      <c r="S202" s="24">
        <v>71</v>
      </c>
      <c r="T202" s="24">
        <v>10692</v>
      </c>
      <c r="U202" s="24">
        <v>40625</v>
      </c>
      <c r="V202" s="24">
        <v>373592</v>
      </c>
    </row>
    <row r="203" spans="2:22" x14ac:dyDescent="0.2">
      <c r="B203" s="15">
        <v>43983</v>
      </c>
      <c r="C203" s="24">
        <v>175</v>
      </c>
      <c r="D203" s="24">
        <v>50</v>
      </c>
      <c r="E203" s="24" t="s">
        <v>189</v>
      </c>
      <c r="F203" s="24">
        <v>337</v>
      </c>
      <c r="G203" s="24">
        <v>35</v>
      </c>
      <c r="H203" s="24" t="s">
        <v>189</v>
      </c>
      <c r="I203" s="24">
        <v>5</v>
      </c>
      <c r="J203" s="24">
        <v>363</v>
      </c>
      <c r="K203" s="24">
        <v>5314</v>
      </c>
      <c r="L203" s="24">
        <v>245</v>
      </c>
      <c r="M203" s="24">
        <v>13</v>
      </c>
      <c r="N203" s="24">
        <v>329</v>
      </c>
      <c r="O203" s="24">
        <v>0</v>
      </c>
      <c r="P203" s="24">
        <v>349</v>
      </c>
      <c r="Q203" s="24">
        <v>7215</v>
      </c>
      <c r="R203" s="24">
        <v>22</v>
      </c>
      <c r="S203" s="24">
        <v>68</v>
      </c>
      <c r="T203" s="24">
        <v>10694</v>
      </c>
      <c r="U203" s="24">
        <v>40587</v>
      </c>
      <c r="V203" s="24">
        <v>372654</v>
      </c>
    </row>
    <row r="204" spans="2:22" x14ac:dyDescent="0.2">
      <c r="B204" s="17">
        <v>44013</v>
      </c>
      <c r="C204" s="24">
        <v>177</v>
      </c>
      <c r="D204" s="24">
        <v>51</v>
      </c>
      <c r="E204" s="24" t="s">
        <v>189</v>
      </c>
      <c r="F204" s="24">
        <v>348</v>
      </c>
      <c r="G204" s="24">
        <v>36</v>
      </c>
      <c r="H204" s="24" t="s">
        <v>189</v>
      </c>
      <c r="I204" s="24">
        <v>5</v>
      </c>
      <c r="J204" s="24">
        <v>370</v>
      </c>
      <c r="K204" s="24">
        <v>5327</v>
      </c>
      <c r="L204" s="24">
        <v>250</v>
      </c>
      <c r="M204" s="24">
        <v>11</v>
      </c>
      <c r="N204" s="24">
        <v>330</v>
      </c>
      <c r="O204" s="24">
        <v>0</v>
      </c>
      <c r="P204" s="24">
        <v>355</v>
      </c>
      <c r="Q204" s="24">
        <v>7260</v>
      </c>
      <c r="R204" s="24">
        <v>19</v>
      </c>
      <c r="S204" s="24">
        <v>66</v>
      </c>
      <c r="T204" s="24">
        <v>10740</v>
      </c>
      <c r="U204" s="24">
        <v>40549</v>
      </c>
      <c r="V204" s="24">
        <v>372436</v>
      </c>
    </row>
    <row r="205" spans="2:22" x14ac:dyDescent="0.2">
      <c r="B205" s="17">
        <v>44044</v>
      </c>
      <c r="C205" s="24">
        <v>176</v>
      </c>
      <c r="D205" s="24">
        <v>50</v>
      </c>
      <c r="E205" s="24" t="s">
        <v>189</v>
      </c>
      <c r="F205" s="24">
        <v>352</v>
      </c>
      <c r="G205" s="24">
        <v>36</v>
      </c>
      <c r="H205" s="24" t="s">
        <v>189</v>
      </c>
      <c r="I205" s="24">
        <v>5</v>
      </c>
      <c r="J205" s="24">
        <v>372</v>
      </c>
      <c r="K205" s="24">
        <v>5305</v>
      </c>
      <c r="L205" s="24">
        <v>247</v>
      </c>
      <c r="M205" s="24">
        <v>13</v>
      </c>
      <c r="N205" s="24">
        <v>330</v>
      </c>
      <c r="O205" s="24">
        <v>0</v>
      </c>
      <c r="P205" s="24">
        <v>351</v>
      </c>
      <c r="Q205" s="24">
        <v>7237</v>
      </c>
      <c r="R205" s="24">
        <v>18</v>
      </c>
      <c r="S205" s="24">
        <v>66</v>
      </c>
      <c r="T205" s="24">
        <v>10712</v>
      </c>
      <c r="U205" s="24">
        <v>40383</v>
      </c>
      <c r="V205" s="24">
        <v>371459</v>
      </c>
    </row>
    <row r="206" spans="2:22" x14ac:dyDescent="0.2">
      <c r="B206" s="17">
        <v>44075</v>
      </c>
      <c r="C206" s="36">
        <v>177</v>
      </c>
      <c r="D206" s="36">
        <v>51</v>
      </c>
      <c r="E206" s="36" t="s">
        <v>189</v>
      </c>
      <c r="F206" s="36">
        <v>348</v>
      </c>
      <c r="G206" s="36">
        <v>39</v>
      </c>
      <c r="H206" s="36">
        <v>5</v>
      </c>
      <c r="I206" s="36">
        <v>5</v>
      </c>
      <c r="J206" s="36">
        <v>376</v>
      </c>
      <c r="K206" s="24">
        <v>5311</v>
      </c>
      <c r="L206" s="24">
        <v>255</v>
      </c>
      <c r="M206" s="24">
        <v>11</v>
      </c>
      <c r="N206" s="24">
        <v>333</v>
      </c>
      <c r="O206" s="24">
        <v>0</v>
      </c>
      <c r="P206" s="24">
        <v>345</v>
      </c>
      <c r="Q206" s="24">
        <v>7256</v>
      </c>
      <c r="R206" s="24">
        <v>18</v>
      </c>
      <c r="S206" s="24">
        <v>68</v>
      </c>
      <c r="T206" s="24">
        <v>10749</v>
      </c>
      <c r="U206" s="24">
        <v>40738</v>
      </c>
      <c r="V206" s="24">
        <v>373238</v>
      </c>
    </row>
  </sheetData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7"/>
  <sheetViews>
    <sheetView workbookViewId="0">
      <pane xSplit="2" ySplit="5" topLeftCell="L178" activePane="bottomRight" state="frozen"/>
      <selection pane="topRight" activeCell="K145" sqref="K145"/>
      <selection pane="bottomLeft" activeCell="K145" sqref="K145"/>
      <selection pane="bottomRight" activeCell="U207" sqref="U207"/>
    </sheetView>
  </sheetViews>
  <sheetFormatPr baseColWidth="10" defaultColWidth="11.42578125" defaultRowHeight="12.75" x14ac:dyDescent="0.2"/>
  <cols>
    <col min="1" max="1" width="28.28515625" customWidth="1"/>
    <col min="15" max="15" width="7.28515625" customWidth="1"/>
    <col min="257" max="257" width="28.28515625" customWidth="1"/>
    <col min="513" max="513" width="28.28515625" customWidth="1"/>
    <col min="769" max="769" width="28.28515625" customWidth="1"/>
    <col min="1025" max="1025" width="28.28515625" customWidth="1"/>
    <col min="1281" max="1281" width="28.28515625" customWidth="1"/>
    <col min="1537" max="1537" width="28.28515625" customWidth="1"/>
    <col min="1793" max="1793" width="28.28515625" customWidth="1"/>
    <col min="2049" max="2049" width="28.28515625" customWidth="1"/>
    <col min="2305" max="2305" width="28.28515625" customWidth="1"/>
    <col min="2561" max="2561" width="28.28515625" customWidth="1"/>
    <col min="2817" max="2817" width="28.28515625" customWidth="1"/>
    <col min="3073" max="3073" width="28.28515625" customWidth="1"/>
    <col min="3329" max="3329" width="28.28515625" customWidth="1"/>
    <col min="3585" max="3585" width="28.28515625" customWidth="1"/>
    <col min="3841" max="3841" width="28.28515625" customWidth="1"/>
    <col min="4097" max="4097" width="28.28515625" customWidth="1"/>
    <col min="4353" max="4353" width="28.28515625" customWidth="1"/>
    <col min="4609" max="4609" width="28.28515625" customWidth="1"/>
    <col min="4865" max="4865" width="28.28515625" customWidth="1"/>
    <col min="5121" max="5121" width="28.28515625" customWidth="1"/>
    <col min="5377" max="5377" width="28.28515625" customWidth="1"/>
    <col min="5633" max="5633" width="28.28515625" customWidth="1"/>
    <col min="5889" max="5889" width="28.28515625" customWidth="1"/>
    <col min="6145" max="6145" width="28.28515625" customWidth="1"/>
    <col min="6401" max="6401" width="28.28515625" customWidth="1"/>
    <col min="6657" max="6657" width="28.28515625" customWidth="1"/>
    <col min="6913" max="6913" width="28.28515625" customWidth="1"/>
    <col min="7169" max="7169" width="28.28515625" customWidth="1"/>
    <col min="7425" max="7425" width="28.28515625" customWidth="1"/>
    <col min="7681" max="7681" width="28.28515625" customWidth="1"/>
    <col min="7937" max="7937" width="28.28515625" customWidth="1"/>
    <col min="8193" max="8193" width="28.28515625" customWidth="1"/>
    <col min="8449" max="8449" width="28.28515625" customWidth="1"/>
    <col min="8705" max="8705" width="28.28515625" customWidth="1"/>
    <col min="8961" max="8961" width="28.28515625" customWidth="1"/>
    <col min="9217" max="9217" width="28.28515625" customWidth="1"/>
    <col min="9473" max="9473" width="28.28515625" customWidth="1"/>
    <col min="9729" max="9729" width="28.28515625" customWidth="1"/>
    <col min="9985" max="9985" width="28.28515625" customWidth="1"/>
    <col min="10241" max="10241" width="28.28515625" customWidth="1"/>
    <col min="10497" max="10497" width="28.28515625" customWidth="1"/>
    <col min="10753" max="10753" width="28.28515625" customWidth="1"/>
    <col min="11009" max="11009" width="28.28515625" customWidth="1"/>
    <col min="11265" max="11265" width="28.28515625" customWidth="1"/>
    <col min="11521" max="11521" width="28.28515625" customWidth="1"/>
    <col min="11777" max="11777" width="28.28515625" customWidth="1"/>
    <col min="12033" max="12033" width="28.28515625" customWidth="1"/>
    <col min="12289" max="12289" width="28.28515625" customWidth="1"/>
    <col min="12545" max="12545" width="28.28515625" customWidth="1"/>
    <col min="12801" max="12801" width="28.28515625" customWidth="1"/>
    <col min="13057" max="13057" width="28.28515625" customWidth="1"/>
    <col min="13313" max="13313" width="28.28515625" customWidth="1"/>
    <col min="13569" max="13569" width="28.28515625" customWidth="1"/>
    <col min="13825" max="13825" width="28.28515625" customWidth="1"/>
    <col min="14081" max="14081" width="28.28515625" customWidth="1"/>
    <col min="14337" max="14337" width="28.28515625" customWidth="1"/>
    <col min="14593" max="14593" width="28.28515625" customWidth="1"/>
    <col min="14849" max="14849" width="28.28515625" customWidth="1"/>
    <col min="15105" max="15105" width="28.28515625" customWidth="1"/>
    <col min="15361" max="15361" width="28.28515625" customWidth="1"/>
    <col min="15617" max="15617" width="28.28515625" customWidth="1"/>
    <col min="15873" max="15873" width="28.28515625" customWidth="1"/>
    <col min="16129" max="16129" width="28.28515625" customWidth="1"/>
  </cols>
  <sheetData>
    <row r="1" spans="1:22" ht="18" customHeight="1" x14ac:dyDescent="0.2">
      <c r="A1" s="30" t="s">
        <v>190</v>
      </c>
      <c r="B1" s="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5.5" x14ac:dyDescent="0.2">
      <c r="A2" s="78" t="s">
        <v>132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38.25" x14ac:dyDescent="0.2">
      <c r="A3" s="29" t="s">
        <v>133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x14ac:dyDescent="0.2">
      <c r="A4" s="65"/>
      <c r="B4" s="65"/>
      <c r="C4" s="65" t="s">
        <v>168</v>
      </c>
      <c r="D4" s="65" t="s">
        <v>169</v>
      </c>
      <c r="E4" s="65" t="s">
        <v>170</v>
      </c>
      <c r="F4" s="65" t="s">
        <v>171</v>
      </c>
      <c r="G4" s="65" t="s">
        <v>172</v>
      </c>
      <c r="H4" s="65" t="s">
        <v>173</v>
      </c>
      <c r="I4" s="65" t="s">
        <v>174</v>
      </c>
      <c r="J4" s="65" t="s">
        <v>175</v>
      </c>
      <c r="K4" s="65" t="s">
        <v>176</v>
      </c>
      <c r="L4" s="65" t="s">
        <v>177</v>
      </c>
      <c r="M4" s="65" t="s">
        <v>178</v>
      </c>
      <c r="N4" s="65" t="s">
        <v>179</v>
      </c>
      <c r="O4" s="65" t="s">
        <v>180</v>
      </c>
      <c r="P4" s="65" t="s">
        <v>181</v>
      </c>
      <c r="Q4" s="65"/>
      <c r="R4" s="65" t="s">
        <v>182</v>
      </c>
      <c r="S4" s="65" t="s">
        <v>183</v>
      </c>
      <c r="T4" s="65" t="s">
        <v>184</v>
      </c>
      <c r="U4" s="32" t="s">
        <v>185</v>
      </c>
      <c r="V4" s="65" t="s">
        <v>186</v>
      </c>
    </row>
    <row r="5" spans="1:22" x14ac:dyDescent="0.2">
      <c r="A5" s="65"/>
      <c r="B5" s="65"/>
      <c r="C5" s="60" t="s">
        <v>134</v>
      </c>
      <c r="D5" s="60" t="s">
        <v>135</v>
      </c>
      <c r="E5" s="60" t="s">
        <v>136</v>
      </c>
      <c r="F5" s="60" t="s">
        <v>137</v>
      </c>
      <c r="G5" s="60" t="s">
        <v>138</v>
      </c>
      <c r="H5" s="60" t="s">
        <v>139</v>
      </c>
      <c r="I5" s="60" t="s">
        <v>140</v>
      </c>
      <c r="J5" s="60" t="s">
        <v>141</v>
      </c>
      <c r="K5" s="5" t="s">
        <v>142</v>
      </c>
      <c r="L5" s="60" t="s">
        <v>143</v>
      </c>
      <c r="M5" s="60" t="s">
        <v>144</v>
      </c>
      <c r="N5" s="60" t="s">
        <v>145</v>
      </c>
      <c r="O5" s="60" t="s">
        <v>146</v>
      </c>
      <c r="P5" s="60" t="s">
        <v>147</v>
      </c>
      <c r="Q5" s="5" t="s">
        <v>18</v>
      </c>
      <c r="R5" s="60" t="s">
        <v>148</v>
      </c>
      <c r="S5" s="60" t="s">
        <v>149</v>
      </c>
      <c r="T5" s="5" t="s">
        <v>21</v>
      </c>
      <c r="U5" s="5" t="s">
        <v>22</v>
      </c>
      <c r="V5" s="5" t="s">
        <v>23</v>
      </c>
    </row>
    <row r="6" spans="1:22" x14ac:dyDescent="0.2">
      <c r="A6" s="65"/>
      <c r="B6" s="65"/>
      <c r="C6" s="60"/>
      <c r="D6" s="60"/>
      <c r="E6" s="60"/>
      <c r="F6" s="60"/>
      <c r="G6" s="60"/>
      <c r="H6" s="60"/>
      <c r="I6" s="60"/>
      <c r="J6" s="60"/>
      <c r="K6" s="5"/>
      <c r="L6" s="60"/>
      <c r="M6" s="60"/>
      <c r="N6" s="60"/>
      <c r="O6" s="60"/>
      <c r="P6" s="60"/>
      <c r="Q6" s="5"/>
      <c r="R6" s="60"/>
      <c r="S6" s="60"/>
      <c r="T6" s="5"/>
      <c r="U6" s="5"/>
      <c r="V6" s="5"/>
    </row>
    <row r="7" spans="1:22" x14ac:dyDescent="0.2">
      <c r="A7" s="65"/>
      <c r="B7" s="15">
        <v>37987</v>
      </c>
      <c r="C7" s="1">
        <v>312</v>
      </c>
      <c r="D7" s="1">
        <v>480</v>
      </c>
      <c r="E7" s="1">
        <v>276</v>
      </c>
      <c r="F7" s="1">
        <v>106</v>
      </c>
      <c r="G7" s="1">
        <v>1240</v>
      </c>
      <c r="H7" s="1">
        <v>321</v>
      </c>
      <c r="I7" s="1">
        <v>441</v>
      </c>
      <c r="J7" s="1"/>
      <c r="K7" s="1">
        <v>3415</v>
      </c>
      <c r="L7" s="1"/>
      <c r="M7" s="1">
        <v>329</v>
      </c>
      <c r="N7" s="1">
        <v>216</v>
      </c>
      <c r="O7" s="1">
        <v>74</v>
      </c>
      <c r="P7" s="1">
        <v>127</v>
      </c>
      <c r="Q7" s="1"/>
      <c r="R7" s="27">
        <v>868</v>
      </c>
      <c r="S7" s="27">
        <v>257</v>
      </c>
      <c r="T7" s="1">
        <v>45374</v>
      </c>
      <c r="U7" s="1"/>
      <c r="V7" s="1"/>
    </row>
    <row r="8" spans="1:22" x14ac:dyDescent="0.2">
      <c r="A8" s="65"/>
      <c r="B8" s="15">
        <v>38018</v>
      </c>
      <c r="C8" s="1">
        <v>306</v>
      </c>
      <c r="D8" s="1">
        <v>473</v>
      </c>
      <c r="E8" s="1">
        <v>274</v>
      </c>
      <c r="F8" s="1">
        <v>107</v>
      </c>
      <c r="G8" s="1">
        <v>1235</v>
      </c>
      <c r="H8" s="1">
        <v>319</v>
      </c>
      <c r="I8" s="1">
        <v>442</v>
      </c>
      <c r="J8" s="1"/>
      <c r="K8" s="1">
        <v>3364</v>
      </c>
      <c r="L8" s="1"/>
      <c r="M8" s="1">
        <v>320</v>
      </c>
      <c r="N8" s="1">
        <v>211</v>
      </c>
      <c r="O8" s="1">
        <v>73</v>
      </c>
      <c r="P8" s="1">
        <v>127</v>
      </c>
      <c r="Q8" s="1"/>
      <c r="R8" s="27">
        <v>874</v>
      </c>
      <c r="S8" s="27">
        <v>256</v>
      </c>
      <c r="T8" s="1">
        <v>44991</v>
      </c>
      <c r="U8" s="1"/>
      <c r="V8" s="1"/>
    </row>
    <row r="9" spans="1:22" x14ac:dyDescent="0.2">
      <c r="A9" s="65"/>
      <c r="B9" s="15">
        <v>38047</v>
      </c>
      <c r="C9" s="1">
        <v>305</v>
      </c>
      <c r="D9" s="1">
        <v>474</v>
      </c>
      <c r="E9" s="1">
        <v>274</v>
      </c>
      <c r="F9" s="1">
        <v>101</v>
      </c>
      <c r="G9" s="1">
        <v>1221</v>
      </c>
      <c r="H9" s="1">
        <v>319</v>
      </c>
      <c r="I9" s="1">
        <v>437</v>
      </c>
      <c r="J9" s="1"/>
      <c r="K9" s="1">
        <v>3328</v>
      </c>
      <c r="L9" s="1"/>
      <c r="M9" s="1">
        <v>320</v>
      </c>
      <c r="N9" s="1">
        <v>211</v>
      </c>
      <c r="O9" s="1">
        <v>71</v>
      </c>
      <c r="P9" s="1">
        <v>129</v>
      </c>
      <c r="Q9" s="1"/>
      <c r="R9" s="27">
        <v>866</v>
      </c>
      <c r="S9" s="27">
        <v>255</v>
      </c>
      <c r="T9" s="1">
        <v>44798</v>
      </c>
      <c r="U9" s="1"/>
      <c r="V9" s="1"/>
    </row>
    <row r="10" spans="1:22" x14ac:dyDescent="0.2">
      <c r="A10" s="65"/>
      <c r="B10" s="15">
        <v>38078</v>
      </c>
      <c r="C10" s="1">
        <v>305</v>
      </c>
      <c r="D10" s="1">
        <v>471</v>
      </c>
      <c r="E10" s="1">
        <v>275</v>
      </c>
      <c r="F10" s="1">
        <v>101</v>
      </c>
      <c r="G10" s="1">
        <v>1213</v>
      </c>
      <c r="H10" s="1">
        <v>319</v>
      </c>
      <c r="I10" s="1">
        <v>438</v>
      </c>
      <c r="J10" s="1"/>
      <c r="K10" s="1">
        <v>3322</v>
      </c>
      <c r="L10" s="1"/>
      <c r="M10" s="1">
        <v>320</v>
      </c>
      <c r="N10" s="1">
        <v>211</v>
      </c>
      <c r="O10" s="1">
        <v>71</v>
      </c>
      <c r="P10" s="1">
        <v>123</v>
      </c>
      <c r="Q10" s="1"/>
      <c r="R10" s="27">
        <v>873</v>
      </c>
      <c r="S10" s="27">
        <v>253</v>
      </c>
      <c r="T10" s="1">
        <v>44663</v>
      </c>
      <c r="U10" s="1"/>
      <c r="V10" s="1"/>
    </row>
    <row r="11" spans="1:22" x14ac:dyDescent="0.2">
      <c r="A11" s="65"/>
      <c r="B11" s="15">
        <v>38108</v>
      </c>
      <c r="C11" s="1">
        <v>313</v>
      </c>
      <c r="D11" s="1">
        <v>462</v>
      </c>
      <c r="E11" s="1">
        <v>275</v>
      </c>
      <c r="F11" s="1">
        <v>98</v>
      </c>
      <c r="G11" s="1">
        <v>1206</v>
      </c>
      <c r="H11" s="1">
        <v>315</v>
      </c>
      <c r="I11" s="1">
        <v>436</v>
      </c>
      <c r="J11" s="1"/>
      <c r="K11" s="1">
        <v>3291</v>
      </c>
      <c r="L11" s="1"/>
      <c r="M11" s="1">
        <v>320</v>
      </c>
      <c r="N11" s="1">
        <v>213</v>
      </c>
      <c r="O11" s="1">
        <v>70</v>
      </c>
      <c r="P11" s="1">
        <v>122</v>
      </c>
      <c r="Q11" s="1"/>
      <c r="R11" s="27">
        <v>875</v>
      </c>
      <c r="S11" s="27">
        <v>248</v>
      </c>
      <c r="T11" s="1">
        <v>44409</v>
      </c>
      <c r="U11" s="1"/>
      <c r="V11" s="1"/>
    </row>
    <row r="12" spans="1:22" x14ac:dyDescent="0.2">
      <c r="A12" s="65"/>
      <c r="B12" s="15">
        <v>38139</v>
      </c>
      <c r="C12" s="1">
        <v>292</v>
      </c>
      <c r="D12" s="1">
        <v>459</v>
      </c>
      <c r="E12" s="1">
        <v>272</v>
      </c>
      <c r="F12" s="1">
        <v>95</v>
      </c>
      <c r="G12" s="1">
        <v>1208</v>
      </c>
      <c r="H12" s="1">
        <v>317</v>
      </c>
      <c r="I12" s="1">
        <v>431</v>
      </c>
      <c r="J12" s="1"/>
      <c r="K12" s="1">
        <v>3224</v>
      </c>
      <c r="L12" s="1"/>
      <c r="M12" s="1">
        <v>318</v>
      </c>
      <c r="N12" s="1">
        <v>215</v>
      </c>
      <c r="O12" s="1">
        <v>70</v>
      </c>
      <c r="P12" s="1">
        <v>104</v>
      </c>
      <c r="Q12" s="1"/>
      <c r="R12" s="27">
        <v>875</v>
      </c>
      <c r="S12" s="27">
        <v>248</v>
      </c>
      <c r="T12" s="1">
        <v>44105</v>
      </c>
      <c r="U12" s="1"/>
      <c r="V12" s="1"/>
    </row>
    <row r="13" spans="1:22" x14ac:dyDescent="0.2">
      <c r="A13" s="65"/>
      <c r="B13" s="15">
        <v>38169</v>
      </c>
      <c r="C13" s="1">
        <v>289</v>
      </c>
      <c r="D13" s="1">
        <v>462</v>
      </c>
      <c r="E13" s="1">
        <v>269</v>
      </c>
      <c r="F13" s="1">
        <v>93</v>
      </c>
      <c r="G13" s="1">
        <v>1190</v>
      </c>
      <c r="H13" s="1">
        <v>315</v>
      </c>
      <c r="I13" s="1">
        <v>429</v>
      </c>
      <c r="J13" s="1"/>
      <c r="K13" s="1">
        <v>3186</v>
      </c>
      <c r="L13" s="1"/>
      <c r="M13" s="1">
        <v>311</v>
      </c>
      <c r="N13" s="1">
        <v>214</v>
      </c>
      <c r="O13" s="1">
        <v>69</v>
      </c>
      <c r="P13" s="1">
        <v>103</v>
      </c>
      <c r="Q13" s="1"/>
      <c r="R13" s="27">
        <v>871</v>
      </c>
      <c r="S13" s="27">
        <v>244</v>
      </c>
      <c r="T13" s="1">
        <v>43771</v>
      </c>
      <c r="U13" s="1"/>
      <c r="V13" s="1"/>
    </row>
    <row r="14" spans="1:22" x14ac:dyDescent="0.2">
      <c r="A14" s="65"/>
      <c r="B14" s="15">
        <v>38200</v>
      </c>
      <c r="C14" s="1">
        <v>289</v>
      </c>
      <c r="D14" s="1">
        <v>458</v>
      </c>
      <c r="E14" s="1">
        <v>265</v>
      </c>
      <c r="F14" s="1">
        <v>93</v>
      </c>
      <c r="G14" s="1">
        <v>1186</v>
      </c>
      <c r="H14" s="1">
        <v>316</v>
      </c>
      <c r="I14" s="1">
        <v>429</v>
      </c>
      <c r="J14" s="1"/>
      <c r="K14" s="1">
        <v>3179</v>
      </c>
      <c r="L14" s="1"/>
      <c r="M14" s="1">
        <v>309</v>
      </c>
      <c r="N14" s="1">
        <v>213</v>
      </c>
      <c r="O14" s="1">
        <v>68</v>
      </c>
      <c r="P14" s="1">
        <v>102</v>
      </c>
      <c r="Q14" s="1"/>
      <c r="R14" s="27">
        <v>870</v>
      </c>
      <c r="S14" s="27">
        <v>245</v>
      </c>
      <c r="T14" s="1">
        <v>43567</v>
      </c>
      <c r="U14" s="1"/>
      <c r="V14" s="1"/>
    </row>
    <row r="15" spans="1:22" x14ac:dyDescent="0.2">
      <c r="A15" s="65"/>
      <c r="B15" s="15">
        <v>38231</v>
      </c>
      <c r="C15" s="1">
        <v>288</v>
      </c>
      <c r="D15" s="1">
        <v>458</v>
      </c>
      <c r="E15" s="1">
        <v>268</v>
      </c>
      <c r="F15" s="1">
        <v>104</v>
      </c>
      <c r="G15" s="1">
        <v>1189</v>
      </c>
      <c r="H15" s="1">
        <v>316</v>
      </c>
      <c r="I15" s="1">
        <v>428</v>
      </c>
      <c r="J15" s="1"/>
      <c r="K15" s="1">
        <v>3214</v>
      </c>
      <c r="L15" s="1"/>
      <c r="M15" s="1">
        <v>308</v>
      </c>
      <c r="N15" s="1">
        <v>217</v>
      </c>
      <c r="O15" s="1">
        <v>68</v>
      </c>
      <c r="P15" s="1">
        <v>111</v>
      </c>
      <c r="Q15" s="1"/>
      <c r="R15" s="27">
        <v>868</v>
      </c>
      <c r="S15" s="27">
        <v>245</v>
      </c>
      <c r="T15" s="1">
        <v>43410</v>
      </c>
      <c r="U15" s="1"/>
      <c r="V15" s="1"/>
    </row>
    <row r="16" spans="1:22" x14ac:dyDescent="0.2">
      <c r="A16" s="65"/>
      <c r="B16" s="15">
        <v>38261</v>
      </c>
      <c r="C16" s="1">
        <v>295</v>
      </c>
      <c r="D16" s="1">
        <v>456</v>
      </c>
      <c r="E16" s="1">
        <v>267</v>
      </c>
      <c r="F16" s="1">
        <v>108</v>
      </c>
      <c r="G16" s="1">
        <v>1192</v>
      </c>
      <c r="H16" s="1">
        <v>314</v>
      </c>
      <c r="I16" s="1">
        <v>428</v>
      </c>
      <c r="J16" s="1"/>
      <c r="K16" s="1">
        <v>3253</v>
      </c>
      <c r="L16" s="1"/>
      <c r="M16" s="1">
        <v>309</v>
      </c>
      <c r="N16" s="1">
        <v>216</v>
      </c>
      <c r="O16" s="1">
        <v>69</v>
      </c>
      <c r="P16" s="1">
        <v>108</v>
      </c>
      <c r="Q16" s="1"/>
      <c r="R16" s="27">
        <v>870</v>
      </c>
      <c r="S16" s="27">
        <v>246</v>
      </c>
      <c r="T16" s="1">
        <v>43490</v>
      </c>
      <c r="U16" s="1"/>
      <c r="V16" s="1"/>
    </row>
    <row r="17" spans="2:22" x14ac:dyDescent="0.2">
      <c r="B17" s="15">
        <v>38292</v>
      </c>
      <c r="C17" s="1">
        <v>294</v>
      </c>
      <c r="D17" s="1">
        <v>460</v>
      </c>
      <c r="E17" s="1">
        <v>265</v>
      </c>
      <c r="F17" s="1">
        <v>109</v>
      </c>
      <c r="G17" s="1">
        <v>1187</v>
      </c>
      <c r="H17" s="1">
        <v>314</v>
      </c>
      <c r="I17" s="1">
        <v>428</v>
      </c>
      <c r="J17" s="1"/>
      <c r="K17" s="1">
        <v>3251</v>
      </c>
      <c r="L17" s="1"/>
      <c r="M17" s="1">
        <v>313</v>
      </c>
      <c r="N17" s="1">
        <v>211</v>
      </c>
      <c r="O17" s="1">
        <v>68</v>
      </c>
      <c r="P17" s="1">
        <v>111</v>
      </c>
      <c r="Q17" s="1"/>
      <c r="R17" s="27">
        <v>871</v>
      </c>
      <c r="S17" s="27">
        <v>244</v>
      </c>
      <c r="T17" s="1">
        <v>43433</v>
      </c>
      <c r="U17" s="1"/>
      <c r="V17" s="1"/>
    </row>
    <row r="18" spans="2:22" x14ac:dyDescent="0.2">
      <c r="B18" s="15">
        <v>38322</v>
      </c>
      <c r="C18" s="1">
        <v>297</v>
      </c>
      <c r="D18" s="1">
        <v>458</v>
      </c>
      <c r="E18" s="1">
        <v>265</v>
      </c>
      <c r="F18" s="1">
        <v>114</v>
      </c>
      <c r="G18" s="1">
        <v>1205</v>
      </c>
      <c r="H18" s="1">
        <v>314</v>
      </c>
      <c r="I18" s="1">
        <v>430</v>
      </c>
      <c r="J18" s="1"/>
      <c r="K18" s="1">
        <v>3274</v>
      </c>
      <c r="L18" s="1"/>
      <c r="M18" s="1">
        <v>315</v>
      </c>
      <c r="N18" s="1">
        <v>210</v>
      </c>
      <c r="O18" s="1">
        <v>68</v>
      </c>
      <c r="P18" s="1">
        <v>114</v>
      </c>
      <c r="Q18" s="1"/>
      <c r="R18" s="27">
        <v>873</v>
      </c>
      <c r="S18" s="27">
        <v>245</v>
      </c>
      <c r="T18" s="1">
        <v>43572</v>
      </c>
      <c r="U18" s="1"/>
      <c r="V18" s="1"/>
    </row>
    <row r="19" spans="2:22" x14ac:dyDescent="0.2">
      <c r="B19" s="15">
        <v>38353</v>
      </c>
      <c r="C19" s="1">
        <v>286</v>
      </c>
      <c r="D19" s="1">
        <v>433</v>
      </c>
      <c r="E19" s="1">
        <v>256</v>
      </c>
      <c r="F19" s="1">
        <v>110</v>
      </c>
      <c r="G19" s="1">
        <v>1175</v>
      </c>
      <c r="H19" s="1">
        <v>301</v>
      </c>
      <c r="I19" s="1">
        <v>417</v>
      </c>
      <c r="J19" s="1"/>
      <c r="K19" s="1">
        <v>3177</v>
      </c>
      <c r="L19" s="1"/>
      <c r="M19" s="1">
        <v>307</v>
      </c>
      <c r="N19" s="1">
        <v>205</v>
      </c>
      <c r="O19" s="1">
        <v>61</v>
      </c>
      <c r="P19" s="1">
        <v>117</v>
      </c>
      <c r="Q19" s="1"/>
      <c r="R19" s="27">
        <v>834</v>
      </c>
      <c r="S19" s="27">
        <v>226</v>
      </c>
      <c r="T19" s="1">
        <v>42643</v>
      </c>
      <c r="U19" s="1"/>
      <c r="V19" s="1"/>
    </row>
    <row r="20" spans="2:22" x14ac:dyDescent="0.2">
      <c r="B20" s="15">
        <v>38384</v>
      </c>
      <c r="C20" s="1">
        <v>284</v>
      </c>
      <c r="D20" s="1">
        <v>435</v>
      </c>
      <c r="E20" s="1">
        <v>255</v>
      </c>
      <c r="F20" s="1">
        <v>105</v>
      </c>
      <c r="G20" s="1">
        <v>1166</v>
      </c>
      <c r="H20" s="1">
        <v>300</v>
      </c>
      <c r="I20" s="1">
        <v>414</v>
      </c>
      <c r="J20" s="1"/>
      <c r="K20" s="1">
        <v>3132</v>
      </c>
      <c r="L20" s="1"/>
      <c r="M20" s="1">
        <v>305</v>
      </c>
      <c r="N20" s="1">
        <v>201</v>
      </c>
      <c r="O20" s="1">
        <v>59</v>
      </c>
      <c r="P20" s="1">
        <v>116</v>
      </c>
      <c r="Q20" s="1"/>
      <c r="R20" s="27">
        <v>832</v>
      </c>
      <c r="S20" s="27">
        <v>227</v>
      </c>
      <c r="T20" s="1">
        <v>42411</v>
      </c>
      <c r="U20" s="1"/>
      <c r="V20" s="1"/>
    </row>
    <row r="21" spans="2:22" x14ac:dyDescent="0.2">
      <c r="B21" s="15">
        <v>38412</v>
      </c>
      <c r="C21" s="1">
        <v>277</v>
      </c>
      <c r="D21" s="1">
        <v>440</v>
      </c>
      <c r="E21" s="1">
        <v>255</v>
      </c>
      <c r="F21" s="1">
        <v>109</v>
      </c>
      <c r="G21" s="1">
        <v>1161</v>
      </c>
      <c r="H21" s="1">
        <v>304</v>
      </c>
      <c r="I21" s="1">
        <v>411</v>
      </c>
      <c r="J21" s="1"/>
      <c r="K21" s="1">
        <v>3109</v>
      </c>
      <c r="L21" s="1"/>
      <c r="M21" s="1">
        <v>301</v>
      </c>
      <c r="N21" s="1">
        <v>199</v>
      </c>
      <c r="O21" s="1">
        <v>60</v>
      </c>
      <c r="P21" s="1">
        <v>116</v>
      </c>
      <c r="Q21" s="1"/>
      <c r="R21" s="27">
        <v>821</v>
      </c>
      <c r="S21" s="27">
        <v>224</v>
      </c>
      <c r="T21" s="1">
        <v>42215</v>
      </c>
      <c r="U21" s="1"/>
      <c r="V21" s="1"/>
    </row>
    <row r="22" spans="2:22" x14ac:dyDescent="0.2">
      <c r="B22" s="15">
        <v>38443</v>
      </c>
      <c r="C22" s="1">
        <v>279</v>
      </c>
      <c r="D22" s="1">
        <v>451</v>
      </c>
      <c r="E22" s="1">
        <v>253</v>
      </c>
      <c r="F22" s="1">
        <v>110</v>
      </c>
      <c r="G22" s="1">
        <v>1157</v>
      </c>
      <c r="H22" s="1">
        <v>304</v>
      </c>
      <c r="I22" s="1">
        <v>413</v>
      </c>
      <c r="J22" s="1"/>
      <c r="K22" s="1">
        <v>3128</v>
      </c>
      <c r="L22" s="1"/>
      <c r="M22" s="1">
        <v>301</v>
      </c>
      <c r="N22" s="1">
        <v>204</v>
      </c>
      <c r="O22" s="1">
        <v>58</v>
      </c>
      <c r="P22" s="1">
        <v>120</v>
      </c>
      <c r="Q22" s="1"/>
      <c r="R22" s="27">
        <v>816</v>
      </c>
      <c r="S22" s="27">
        <v>226</v>
      </c>
      <c r="T22" s="1">
        <v>42186</v>
      </c>
      <c r="U22" s="1"/>
      <c r="V22" s="1"/>
    </row>
    <row r="23" spans="2:22" x14ac:dyDescent="0.2">
      <c r="B23" s="15">
        <v>38473</v>
      </c>
      <c r="C23" s="1">
        <v>290</v>
      </c>
      <c r="D23" s="1">
        <v>454</v>
      </c>
      <c r="E23" s="1">
        <v>251</v>
      </c>
      <c r="F23" s="1">
        <v>110</v>
      </c>
      <c r="G23" s="1">
        <v>1164</v>
      </c>
      <c r="H23" s="1">
        <v>305</v>
      </c>
      <c r="I23" s="1">
        <v>409</v>
      </c>
      <c r="J23" s="1"/>
      <c r="K23" s="1">
        <v>3181</v>
      </c>
      <c r="L23" s="1"/>
      <c r="M23" s="1">
        <v>301</v>
      </c>
      <c r="N23" s="1">
        <v>199</v>
      </c>
      <c r="O23" s="1">
        <v>58</v>
      </c>
      <c r="P23" s="1">
        <v>126</v>
      </c>
      <c r="Q23" s="1"/>
      <c r="R23" s="27">
        <v>814</v>
      </c>
      <c r="S23" s="27">
        <v>228</v>
      </c>
      <c r="T23" s="1">
        <v>42223</v>
      </c>
      <c r="U23" s="1"/>
      <c r="V23" s="1"/>
    </row>
    <row r="24" spans="2:22" x14ac:dyDescent="0.2">
      <c r="B24" s="15">
        <v>38504</v>
      </c>
      <c r="C24" s="1">
        <v>290</v>
      </c>
      <c r="D24" s="1">
        <v>454</v>
      </c>
      <c r="E24" s="1">
        <v>248</v>
      </c>
      <c r="F24" s="1">
        <v>109</v>
      </c>
      <c r="G24" s="1">
        <v>1162</v>
      </c>
      <c r="H24" s="1">
        <v>304</v>
      </c>
      <c r="I24" s="1">
        <v>415</v>
      </c>
      <c r="J24" s="1"/>
      <c r="K24" s="1">
        <v>3148</v>
      </c>
      <c r="L24" s="1"/>
      <c r="M24" s="1">
        <v>304</v>
      </c>
      <c r="N24" s="1">
        <v>196</v>
      </c>
      <c r="O24" s="1">
        <v>58</v>
      </c>
      <c r="P24" s="1">
        <v>124</v>
      </c>
      <c r="Q24" s="1"/>
      <c r="R24" s="27">
        <v>809</v>
      </c>
      <c r="S24" s="27">
        <v>226</v>
      </c>
      <c r="T24" s="1">
        <v>42092</v>
      </c>
      <c r="U24" s="1"/>
      <c r="V24" s="1"/>
    </row>
    <row r="25" spans="2:22" x14ac:dyDescent="0.2">
      <c r="B25" s="15">
        <v>38534</v>
      </c>
      <c r="C25" s="1">
        <v>288</v>
      </c>
      <c r="D25" s="1">
        <v>474</v>
      </c>
      <c r="E25" s="1">
        <v>251</v>
      </c>
      <c r="F25" s="1">
        <v>107</v>
      </c>
      <c r="G25" s="1">
        <v>1150</v>
      </c>
      <c r="H25" s="1">
        <v>312</v>
      </c>
      <c r="I25" s="1">
        <v>421</v>
      </c>
      <c r="J25" s="1"/>
      <c r="K25" s="1">
        <v>3091</v>
      </c>
      <c r="L25" s="1"/>
      <c r="M25" s="1">
        <v>304</v>
      </c>
      <c r="N25" s="1">
        <v>194</v>
      </c>
      <c r="O25" s="1">
        <v>65</v>
      </c>
      <c r="P25" s="1">
        <v>117</v>
      </c>
      <c r="Q25" s="1"/>
      <c r="R25" s="27">
        <v>820</v>
      </c>
      <c r="S25" s="27">
        <v>230</v>
      </c>
      <c r="T25" s="1">
        <v>42039</v>
      </c>
      <c r="U25" s="1"/>
      <c r="V25" s="1"/>
    </row>
    <row r="26" spans="2:22" x14ac:dyDescent="0.2">
      <c r="B26" s="15">
        <v>38565</v>
      </c>
      <c r="C26" s="1">
        <v>281</v>
      </c>
      <c r="D26" s="1">
        <v>453</v>
      </c>
      <c r="E26" s="1">
        <v>245</v>
      </c>
      <c r="F26" s="1">
        <v>97</v>
      </c>
      <c r="G26" s="1">
        <v>1110</v>
      </c>
      <c r="H26" s="1">
        <v>305</v>
      </c>
      <c r="I26" s="1">
        <v>403</v>
      </c>
      <c r="J26" s="1"/>
      <c r="K26" s="1">
        <v>2931</v>
      </c>
      <c r="L26" s="1"/>
      <c r="M26" s="1">
        <v>296</v>
      </c>
      <c r="N26" s="1">
        <v>187</v>
      </c>
      <c r="O26" s="1">
        <v>69</v>
      </c>
      <c r="P26" s="1">
        <v>115</v>
      </c>
      <c r="Q26" s="1"/>
      <c r="R26" s="27">
        <v>806</v>
      </c>
      <c r="S26" s="27">
        <v>229</v>
      </c>
      <c r="T26" s="1">
        <v>41023</v>
      </c>
      <c r="U26" s="1"/>
      <c r="V26" s="1"/>
    </row>
    <row r="27" spans="2:22" x14ac:dyDescent="0.2">
      <c r="B27" s="15">
        <v>38596</v>
      </c>
      <c r="C27" s="1">
        <v>275</v>
      </c>
      <c r="D27" s="1">
        <v>449</v>
      </c>
      <c r="E27" s="1">
        <v>241</v>
      </c>
      <c r="F27" s="1">
        <v>97</v>
      </c>
      <c r="G27" s="1">
        <v>1083</v>
      </c>
      <c r="H27" s="1">
        <v>301</v>
      </c>
      <c r="I27" s="1">
        <v>406</v>
      </c>
      <c r="J27" s="1"/>
      <c r="K27" s="1">
        <v>2926</v>
      </c>
      <c r="L27" s="1"/>
      <c r="M27" s="1">
        <v>297</v>
      </c>
      <c r="N27" s="1">
        <v>184</v>
      </c>
      <c r="O27" s="1">
        <v>66</v>
      </c>
      <c r="P27" s="1">
        <v>119</v>
      </c>
      <c r="Q27" s="1"/>
      <c r="R27" s="27">
        <v>797</v>
      </c>
      <c r="S27" s="27">
        <v>238</v>
      </c>
      <c r="T27" s="1">
        <v>40942</v>
      </c>
      <c r="U27" s="1"/>
      <c r="V27" s="1"/>
    </row>
    <row r="28" spans="2:22" x14ac:dyDescent="0.2">
      <c r="B28" s="15">
        <v>38626</v>
      </c>
      <c r="C28" s="1">
        <v>273</v>
      </c>
      <c r="D28" s="1">
        <v>447</v>
      </c>
      <c r="E28" s="1">
        <v>242</v>
      </c>
      <c r="F28" s="1">
        <v>98</v>
      </c>
      <c r="G28" s="1">
        <v>1081</v>
      </c>
      <c r="H28" s="1">
        <v>301</v>
      </c>
      <c r="I28" s="1">
        <v>402</v>
      </c>
      <c r="J28" s="1"/>
      <c r="K28" s="1">
        <v>2923</v>
      </c>
      <c r="L28" s="1"/>
      <c r="M28" s="1">
        <v>297</v>
      </c>
      <c r="N28" s="1">
        <v>185</v>
      </c>
      <c r="O28" s="1">
        <v>65</v>
      </c>
      <c r="P28" s="1">
        <v>112</v>
      </c>
      <c r="Q28" s="1"/>
      <c r="R28" s="27">
        <v>810</v>
      </c>
      <c r="S28" s="27">
        <v>234</v>
      </c>
      <c r="T28" s="1">
        <v>40956</v>
      </c>
      <c r="U28" s="1"/>
      <c r="V28" s="1"/>
    </row>
    <row r="29" spans="2:22" x14ac:dyDescent="0.2">
      <c r="B29" s="15">
        <v>38657</v>
      </c>
      <c r="C29" s="1">
        <v>278</v>
      </c>
      <c r="D29" s="1">
        <v>453</v>
      </c>
      <c r="E29" s="1">
        <v>241</v>
      </c>
      <c r="F29" s="1">
        <v>100</v>
      </c>
      <c r="G29" s="1">
        <v>1094</v>
      </c>
      <c r="H29" s="1">
        <v>299</v>
      </c>
      <c r="I29" s="1">
        <v>404</v>
      </c>
      <c r="J29" s="1"/>
      <c r="K29" s="1">
        <v>2940</v>
      </c>
      <c r="L29" s="1"/>
      <c r="M29" s="1">
        <v>301</v>
      </c>
      <c r="N29" s="1">
        <v>187</v>
      </c>
      <c r="O29" s="1">
        <v>65</v>
      </c>
      <c r="P29" s="1">
        <v>117</v>
      </c>
      <c r="Q29" s="1"/>
      <c r="R29" s="27">
        <v>802</v>
      </c>
      <c r="S29" s="27">
        <v>238</v>
      </c>
      <c r="T29" s="1">
        <v>41075</v>
      </c>
      <c r="U29" s="1"/>
      <c r="V29" s="1"/>
    </row>
    <row r="30" spans="2:22" x14ac:dyDescent="0.2">
      <c r="B30" s="15">
        <v>38687</v>
      </c>
      <c r="C30" s="1">
        <v>274</v>
      </c>
      <c r="D30" s="1">
        <v>455</v>
      </c>
      <c r="E30" s="1">
        <v>240</v>
      </c>
      <c r="F30" s="1">
        <v>101</v>
      </c>
      <c r="G30" s="1">
        <v>1086</v>
      </c>
      <c r="H30" s="1">
        <v>299</v>
      </c>
      <c r="I30" s="1">
        <v>394</v>
      </c>
      <c r="J30" s="1"/>
      <c r="K30" s="1">
        <v>2947</v>
      </c>
      <c r="L30" s="1"/>
      <c r="M30" s="1">
        <v>302</v>
      </c>
      <c r="N30" s="1">
        <v>186</v>
      </c>
      <c r="O30" s="1">
        <v>65</v>
      </c>
      <c r="P30" s="1">
        <v>111</v>
      </c>
      <c r="Q30" s="1"/>
      <c r="R30" s="27">
        <v>802</v>
      </c>
      <c r="S30" s="27">
        <v>239</v>
      </c>
      <c r="T30" s="1">
        <v>41166</v>
      </c>
      <c r="U30" s="1"/>
      <c r="V30" s="1"/>
    </row>
    <row r="31" spans="2:22" x14ac:dyDescent="0.2">
      <c r="B31" s="15">
        <v>38718</v>
      </c>
      <c r="C31" s="1">
        <v>272</v>
      </c>
      <c r="D31" s="1">
        <v>451</v>
      </c>
      <c r="E31" s="1">
        <v>236</v>
      </c>
      <c r="F31" s="1">
        <v>104</v>
      </c>
      <c r="G31" s="1">
        <v>1071</v>
      </c>
      <c r="H31" s="1">
        <v>295</v>
      </c>
      <c r="I31" s="1">
        <v>390</v>
      </c>
      <c r="J31" s="1">
        <v>147</v>
      </c>
      <c r="K31" s="1">
        <v>2923</v>
      </c>
      <c r="L31" s="1">
        <v>153</v>
      </c>
      <c r="M31" s="1">
        <v>298</v>
      </c>
      <c r="N31" s="1">
        <v>186</v>
      </c>
      <c r="O31" s="1">
        <v>65</v>
      </c>
      <c r="P31" s="1">
        <v>114</v>
      </c>
      <c r="Q31" s="1">
        <f t="shared" ref="Q31:Q82" si="0">SUM(C31:P31)</f>
        <v>6705</v>
      </c>
      <c r="R31" s="27">
        <v>803</v>
      </c>
      <c r="S31" s="27">
        <v>239</v>
      </c>
      <c r="T31" s="1">
        <v>41055</v>
      </c>
      <c r="U31" s="1">
        <v>507061</v>
      </c>
      <c r="V31" s="1">
        <v>1032035</v>
      </c>
    </row>
    <row r="32" spans="2:22" x14ac:dyDescent="0.2">
      <c r="B32" s="15">
        <v>38749</v>
      </c>
      <c r="C32" s="1">
        <v>265</v>
      </c>
      <c r="D32" s="1">
        <v>446</v>
      </c>
      <c r="E32" s="1">
        <v>236</v>
      </c>
      <c r="F32" s="1">
        <v>108</v>
      </c>
      <c r="G32" s="1">
        <v>1062</v>
      </c>
      <c r="H32" s="1">
        <v>292</v>
      </c>
      <c r="I32" s="1">
        <v>393</v>
      </c>
      <c r="J32" s="1">
        <v>146</v>
      </c>
      <c r="K32" s="1">
        <v>2929</v>
      </c>
      <c r="L32" s="1">
        <v>154</v>
      </c>
      <c r="M32" s="1">
        <v>294</v>
      </c>
      <c r="N32" s="1">
        <v>187</v>
      </c>
      <c r="O32" s="1">
        <v>64</v>
      </c>
      <c r="P32" s="1">
        <v>113</v>
      </c>
      <c r="Q32" s="1">
        <f t="shared" si="0"/>
        <v>6689</v>
      </c>
      <c r="R32" s="27">
        <v>801</v>
      </c>
      <c r="S32" s="27">
        <v>250</v>
      </c>
      <c r="T32" s="1">
        <v>40920</v>
      </c>
      <c r="U32" s="1">
        <v>504347</v>
      </c>
      <c r="V32" s="1">
        <v>1020844</v>
      </c>
    </row>
    <row r="33" spans="2:22" x14ac:dyDescent="0.2">
      <c r="B33" s="15">
        <v>38777</v>
      </c>
      <c r="C33" s="1">
        <v>269</v>
      </c>
      <c r="D33" s="1">
        <v>454</v>
      </c>
      <c r="E33" s="1">
        <v>237</v>
      </c>
      <c r="F33" s="1">
        <v>108</v>
      </c>
      <c r="G33" s="1">
        <v>1055</v>
      </c>
      <c r="H33" s="1">
        <v>291</v>
      </c>
      <c r="I33" s="1">
        <v>394</v>
      </c>
      <c r="J33" s="1">
        <v>144</v>
      </c>
      <c r="K33" s="1">
        <v>2893</v>
      </c>
      <c r="L33" s="1">
        <v>152</v>
      </c>
      <c r="M33" s="1">
        <v>297</v>
      </c>
      <c r="N33" s="1">
        <v>187</v>
      </c>
      <c r="O33" s="1">
        <v>65</v>
      </c>
      <c r="P33" s="1">
        <v>110</v>
      </c>
      <c r="Q33" s="1">
        <f t="shared" si="0"/>
        <v>6656</v>
      </c>
      <c r="R33" s="27">
        <v>794</v>
      </c>
      <c r="S33" s="27">
        <v>247</v>
      </c>
      <c r="T33" s="1">
        <v>40613</v>
      </c>
      <c r="U33" s="1">
        <v>502572</v>
      </c>
      <c r="V33" s="1">
        <v>1013768</v>
      </c>
    </row>
    <row r="34" spans="2:22" x14ac:dyDescent="0.2">
      <c r="B34" s="15">
        <v>38808</v>
      </c>
      <c r="C34" s="1">
        <v>269</v>
      </c>
      <c r="D34" s="1">
        <v>450</v>
      </c>
      <c r="E34" s="1">
        <v>235</v>
      </c>
      <c r="F34" s="1">
        <v>108</v>
      </c>
      <c r="G34" s="1">
        <v>1042</v>
      </c>
      <c r="H34" s="1">
        <v>291</v>
      </c>
      <c r="I34" s="1">
        <v>391</v>
      </c>
      <c r="J34" s="1">
        <v>145</v>
      </c>
      <c r="K34" s="1">
        <v>2915</v>
      </c>
      <c r="L34" s="1">
        <v>151</v>
      </c>
      <c r="M34" s="1">
        <v>294</v>
      </c>
      <c r="N34" s="1">
        <v>185</v>
      </c>
      <c r="O34" s="1">
        <v>68</v>
      </c>
      <c r="P34" s="1">
        <v>106</v>
      </c>
      <c r="Q34" s="1">
        <f t="shared" si="0"/>
        <v>6650</v>
      </c>
      <c r="R34" s="27">
        <v>796</v>
      </c>
      <c r="S34" s="27">
        <v>234</v>
      </c>
      <c r="T34" s="1">
        <v>40439</v>
      </c>
      <c r="U34" s="1">
        <v>501162</v>
      </c>
      <c r="V34" s="1">
        <v>1008238</v>
      </c>
    </row>
    <row r="35" spans="2:22" x14ac:dyDescent="0.2">
      <c r="B35" s="15">
        <v>38838</v>
      </c>
      <c r="C35" s="1">
        <v>271</v>
      </c>
      <c r="D35" s="1">
        <v>448</v>
      </c>
      <c r="E35" s="1">
        <v>238</v>
      </c>
      <c r="F35" s="1">
        <v>105</v>
      </c>
      <c r="G35" s="1">
        <v>1032</v>
      </c>
      <c r="H35" s="1">
        <v>291</v>
      </c>
      <c r="I35" s="1">
        <v>392</v>
      </c>
      <c r="J35" s="1">
        <v>138</v>
      </c>
      <c r="K35" s="1">
        <v>2924</v>
      </c>
      <c r="L35" s="1">
        <v>153</v>
      </c>
      <c r="M35" s="1">
        <v>289</v>
      </c>
      <c r="N35" s="1">
        <v>184</v>
      </c>
      <c r="O35" s="1">
        <v>68</v>
      </c>
      <c r="P35" s="1">
        <v>109</v>
      </c>
      <c r="Q35" s="1">
        <f t="shared" si="0"/>
        <v>6642</v>
      </c>
      <c r="R35" s="27">
        <v>794</v>
      </c>
      <c r="S35" s="27">
        <v>233</v>
      </c>
      <c r="T35" s="1">
        <v>40278</v>
      </c>
      <c r="U35" s="1">
        <v>498796</v>
      </c>
      <c r="V35" s="1">
        <v>1008757</v>
      </c>
    </row>
    <row r="36" spans="2:22" x14ac:dyDescent="0.2">
      <c r="B36" s="15">
        <v>38869</v>
      </c>
      <c r="C36" s="1">
        <v>267</v>
      </c>
      <c r="D36" s="1">
        <v>447</v>
      </c>
      <c r="E36" s="1">
        <v>235</v>
      </c>
      <c r="F36" s="1">
        <v>105</v>
      </c>
      <c r="G36" s="1">
        <v>1025</v>
      </c>
      <c r="H36" s="1">
        <v>285</v>
      </c>
      <c r="I36" s="1">
        <v>395</v>
      </c>
      <c r="J36" s="1">
        <v>143</v>
      </c>
      <c r="K36" s="1">
        <v>2855</v>
      </c>
      <c r="L36" s="1">
        <v>154</v>
      </c>
      <c r="M36" s="1">
        <v>283</v>
      </c>
      <c r="N36" s="1">
        <v>179</v>
      </c>
      <c r="O36" s="1">
        <v>69</v>
      </c>
      <c r="P36" s="1">
        <v>109</v>
      </c>
      <c r="Q36" s="1">
        <f t="shared" si="0"/>
        <v>6551</v>
      </c>
      <c r="R36" s="27">
        <v>792</v>
      </c>
      <c r="S36" s="27">
        <v>230</v>
      </c>
      <c r="T36" s="1">
        <v>40017</v>
      </c>
      <c r="U36" s="1">
        <v>491166</v>
      </c>
      <c r="V36" s="1">
        <v>994282</v>
      </c>
    </row>
    <row r="37" spans="2:22" x14ac:dyDescent="0.2">
      <c r="B37" s="15">
        <v>38899</v>
      </c>
      <c r="C37" s="1">
        <v>259</v>
      </c>
      <c r="D37" s="1">
        <v>444</v>
      </c>
      <c r="E37" s="1">
        <v>234</v>
      </c>
      <c r="F37" s="1">
        <v>100</v>
      </c>
      <c r="G37" s="1">
        <v>1012</v>
      </c>
      <c r="H37" s="1">
        <v>285</v>
      </c>
      <c r="I37" s="1">
        <v>394</v>
      </c>
      <c r="J37" s="1">
        <v>140</v>
      </c>
      <c r="K37" s="1">
        <v>2777</v>
      </c>
      <c r="L37" s="1">
        <v>153</v>
      </c>
      <c r="M37" s="1">
        <v>282</v>
      </c>
      <c r="N37" s="1">
        <v>177</v>
      </c>
      <c r="O37" s="1">
        <v>68</v>
      </c>
      <c r="P37" s="1">
        <v>110</v>
      </c>
      <c r="Q37" s="1">
        <f t="shared" si="0"/>
        <v>6435</v>
      </c>
      <c r="R37" s="27">
        <v>790</v>
      </c>
      <c r="S37" s="27">
        <v>227</v>
      </c>
      <c r="T37" s="1">
        <v>39651</v>
      </c>
      <c r="U37" s="1">
        <v>484807</v>
      </c>
      <c r="V37" s="1">
        <v>981072</v>
      </c>
    </row>
    <row r="38" spans="2:22" x14ac:dyDescent="0.2">
      <c r="B38" s="15">
        <v>38930</v>
      </c>
      <c r="C38" s="1">
        <v>254</v>
      </c>
      <c r="D38" s="1">
        <v>441</v>
      </c>
      <c r="E38" s="1">
        <v>234</v>
      </c>
      <c r="F38" s="1">
        <v>95</v>
      </c>
      <c r="G38" s="1">
        <v>1000</v>
      </c>
      <c r="H38" s="1">
        <v>286</v>
      </c>
      <c r="I38" s="1">
        <v>396</v>
      </c>
      <c r="J38" s="1">
        <v>135</v>
      </c>
      <c r="K38" s="1">
        <v>2741</v>
      </c>
      <c r="L38" s="1">
        <v>150</v>
      </c>
      <c r="M38" s="1">
        <v>278</v>
      </c>
      <c r="N38" s="1">
        <v>176</v>
      </c>
      <c r="O38" s="1">
        <v>68</v>
      </c>
      <c r="P38" s="1">
        <v>107</v>
      </c>
      <c r="Q38" s="1">
        <f t="shared" si="0"/>
        <v>6361</v>
      </c>
      <c r="R38" s="27">
        <v>788</v>
      </c>
      <c r="S38" s="27">
        <v>228</v>
      </c>
      <c r="T38" s="1">
        <v>39415</v>
      </c>
      <c r="U38" s="1">
        <v>481446</v>
      </c>
      <c r="V38" s="1">
        <v>973683</v>
      </c>
    </row>
    <row r="39" spans="2:22" x14ac:dyDescent="0.2">
      <c r="B39" s="15">
        <v>38961</v>
      </c>
      <c r="C39" s="1">
        <v>253</v>
      </c>
      <c r="D39" s="1">
        <v>438</v>
      </c>
      <c r="E39" s="1">
        <v>234</v>
      </c>
      <c r="F39" s="1">
        <v>99</v>
      </c>
      <c r="G39" s="1">
        <v>992</v>
      </c>
      <c r="H39" s="1">
        <v>288</v>
      </c>
      <c r="I39" s="1">
        <v>392</v>
      </c>
      <c r="J39" s="1">
        <v>137</v>
      </c>
      <c r="K39" s="1">
        <v>2746</v>
      </c>
      <c r="L39" s="1">
        <v>150</v>
      </c>
      <c r="M39" s="1">
        <v>273</v>
      </c>
      <c r="N39" s="1">
        <v>182</v>
      </c>
      <c r="O39" s="1">
        <v>67</v>
      </c>
      <c r="P39" s="1">
        <v>111</v>
      </c>
      <c r="Q39" s="1">
        <f t="shared" si="0"/>
        <v>6362</v>
      </c>
      <c r="R39" s="27">
        <v>784</v>
      </c>
      <c r="S39" s="27">
        <v>229</v>
      </c>
      <c r="T39" s="1">
        <v>39374</v>
      </c>
      <c r="U39" s="1">
        <v>482438</v>
      </c>
      <c r="V39" s="1">
        <v>983494</v>
      </c>
    </row>
    <row r="40" spans="2:22" x14ac:dyDescent="0.2">
      <c r="B40" s="15">
        <v>38991</v>
      </c>
      <c r="C40" s="1">
        <v>257</v>
      </c>
      <c r="D40" s="1">
        <v>433</v>
      </c>
      <c r="E40" s="1">
        <v>231</v>
      </c>
      <c r="F40" s="1">
        <v>97</v>
      </c>
      <c r="G40" s="1">
        <v>983</v>
      </c>
      <c r="H40" s="1">
        <v>288</v>
      </c>
      <c r="I40" s="1">
        <v>392</v>
      </c>
      <c r="J40" s="1">
        <v>145</v>
      </c>
      <c r="K40" s="1">
        <v>2762</v>
      </c>
      <c r="L40" s="1">
        <v>147</v>
      </c>
      <c r="M40" s="1">
        <v>281</v>
      </c>
      <c r="N40" s="1">
        <v>182</v>
      </c>
      <c r="O40" s="1">
        <v>67</v>
      </c>
      <c r="P40" s="1">
        <v>110</v>
      </c>
      <c r="Q40" s="1">
        <f t="shared" si="0"/>
        <v>6375</v>
      </c>
      <c r="R40" s="27">
        <v>780</v>
      </c>
      <c r="S40" s="27">
        <v>253</v>
      </c>
      <c r="T40" s="1">
        <v>39399</v>
      </c>
      <c r="U40" s="1">
        <v>482059</v>
      </c>
      <c r="V40" s="1">
        <v>982362</v>
      </c>
    </row>
    <row r="41" spans="2:22" x14ac:dyDescent="0.2">
      <c r="B41" s="15">
        <v>39022</v>
      </c>
      <c r="C41" s="1">
        <v>257</v>
      </c>
      <c r="D41" s="1">
        <v>436</v>
      </c>
      <c r="E41" s="1">
        <v>230</v>
      </c>
      <c r="F41" s="1">
        <v>107</v>
      </c>
      <c r="G41" s="1">
        <v>984</v>
      </c>
      <c r="H41" s="1">
        <v>289</v>
      </c>
      <c r="I41" s="1">
        <v>391</v>
      </c>
      <c r="J41" s="1">
        <v>143</v>
      </c>
      <c r="K41" s="1">
        <v>2819</v>
      </c>
      <c r="L41" s="1">
        <v>146</v>
      </c>
      <c r="M41" s="1">
        <v>283</v>
      </c>
      <c r="N41" s="1">
        <v>181</v>
      </c>
      <c r="O41" s="1">
        <v>69</v>
      </c>
      <c r="P41" s="1">
        <v>116</v>
      </c>
      <c r="Q41" s="1">
        <f t="shared" si="0"/>
        <v>6451</v>
      </c>
      <c r="R41" s="27">
        <v>791</v>
      </c>
      <c r="S41" s="27">
        <v>269</v>
      </c>
      <c r="T41" s="1">
        <v>39657</v>
      </c>
      <c r="U41" s="1">
        <v>485550</v>
      </c>
      <c r="V41" s="1">
        <v>991035</v>
      </c>
    </row>
    <row r="42" spans="2:22" x14ac:dyDescent="0.2">
      <c r="B42" s="15">
        <v>39052</v>
      </c>
      <c r="C42" s="1">
        <v>254</v>
      </c>
      <c r="D42" s="1">
        <v>437</v>
      </c>
      <c r="E42" s="1">
        <v>228</v>
      </c>
      <c r="F42" s="1">
        <v>121</v>
      </c>
      <c r="G42" s="1">
        <v>990</v>
      </c>
      <c r="H42" s="1">
        <v>292</v>
      </c>
      <c r="I42" s="1">
        <v>394</v>
      </c>
      <c r="J42" s="1">
        <v>152</v>
      </c>
      <c r="K42" s="1">
        <v>2899</v>
      </c>
      <c r="L42" s="1">
        <v>154</v>
      </c>
      <c r="M42" s="1">
        <v>278</v>
      </c>
      <c r="N42" s="1">
        <v>183</v>
      </c>
      <c r="O42" s="1">
        <v>68</v>
      </c>
      <c r="P42" s="1">
        <v>117</v>
      </c>
      <c r="Q42" s="1">
        <f t="shared" si="0"/>
        <v>6567</v>
      </c>
      <c r="R42" s="27">
        <v>790</v>
      </c>
      <c r="S42" s="27">
        <v>266</v>
      </c>
      <c r="T42" s="1">
        <v>40006</v>
      </c>
      <c r="U42" s="1">
        <v>495412</v>
      </c>
      <c r="V42" s="1">
        <v>1001463</v>
      </c>
    </row>
    <row r="43" spans="2:22" x14ac:dyDescent="0.2">
      <c r="B43" s="15">
        <v>39083</v>
      </c>
      <c r="C43" s="1">
        <v>246</v>
      </c>
      <c r="D43" s="1">
        <v>429</v>
      </c>
      <c r="E43" s="1">
        <v>225</v>
      </c>
      <c r="F43" s="1">
        <v>127</v>
      </c>
      <c r="G43" s="1">
        <v>982</v>
      </c>
      <c r="H43" s="1">
        <v>290</v>
      </c>
      <c r="I43" s="1">
        <v>395</v>
      </c>
      <c r="J43" s="1">
        <v>150</v>
      </c>
      <c r="K43" s="1">
        <v>2916</v>
      </c>
      <c r="L43" s="1">
        <v>158</v>
      </c>
      <c r="M43" s="1">
        <v>276</v>
      </c>
      <c r="N43" s="1">
        <v>184</v>
      </c>
      <c r="O43" s="1">
        <v>69</v>
      </c>
      <c r="P43" s="1">
        <v>116</v>
      </c>
      <c r="Q43" s="1">
        <f t="shared" si="0"/>
        <v>6563</v>
      </c>
      <c r="R43" s="27">
        <v>786</v>
      </c>
      <c r="S43" s="27">
        <v>271</v>
      </c>
      <c r="T43" s="1">
        <v>40056</v>
      </c>
      <c r="U43" s="1">
        <v>496327</v>
      </c>
      <c r="V43" s="1">
        <v>997745</v>
      </c>
    </row>
    <row r="44" spans="2:22" x14ac:dyDescent="0.2">
      <c r="B44" s="15">
        <v>39114</v>
      </c>
      <c r="C44" s="1">
        <v>250</v>
      </c>
      <c r="D44" s="1">
        <v>427</v>
      </c>
      <c r="E44" s="1">
        <v>225</v>
      </c>
      <c r="F44" s="1">
        <v>122</v>
      </c>
      <c r="G44" s="1">
        <v>978</v>
      </c>
      <c r="H44" s="1">
        <v>288</v>
      </c>
      <c r="I44" s="1">
        <v>392</v>
      </c>
      <c r="J44" s="1">
        <v>150</v>
      </c>
      <c r="K44" s="1">
        <v>2867</v>
      </c>
      <c r="L44" s="1">
        <v>165</v>
      </c>
      <c r="M44" s="1">
        <v>277</v>
      </c>
      <c r="N44" s="1">
        <v>183</v>
      </c>
      <c r="O44" s="1">
        <v>67</v>
      </c>
      <c r="P44" s="1">
        <v>116</v>
      </c>
      <c r="Q44" s="1">
        <f t="shared" si="0"/>
        <v>6507</v>
      </c>
      <c r="R44" s="27">
        <v>778</v>
      </c>
      <c r="S44" s="27">
        <v>267</v>
      </c>
      <c r="T44" s="1">
        <v>39756</v>
      </c>
      <c r="U44" s="1">
        <v>492293</v>
      </c>
      <c r="V44" s="1">
        <v>986552</v>
      </c>
    </row>
    <row r="45" spans="2:22" x14ac:dyDescent="0.2">
      <c r="B45" s="15">
        <v>39142</v>
      </c>
      <c r="C45" s="1">
        <v>244</v>
      </c>
      <c r="D45" s="1">
        <v>428</v>
      </c>
      <c r="E45" s="1">
        <v>224</v>
      </c>
      <c r="F45" s="1">
        <v>124</v>
      </c>
      <c r="G45" s="1">
        <v>970</v>
      </c>
      <c r="H45" s="1">
        <v>289</v>
      </c>
      <c r="I45" s="1">
        <v>396</v>
      </c>
      <c r="J45" s="1">
        <v>158</v>
      </c>
      <c r="K45" s="1">
        <v>2864</v>
      </c>
      <c r="L45" s="1">
        <v>167</v>
      </c>
      <c r="M45" s="1">
        <v>280</v>
      </c>
      <c r="N45" s="1">
        <v>182</v>
      </c>
      <c r="O45" s="1">
        <v>66</v>
      </c>
      <c r="P45" s="1">
        <v>119</v>
      </c>
      <c r="Q45" s="1">
        <f t="shared" si="0"/>
        <v>6511</v>
      </c>
      <c r="R45" s="27">
        <v>775</v>
      </c>
      <c r="S45" s="27">
        <v>261</v>
      </c>
      <c r="T45" s="1">
        <v>39549</v>
      </c>
      <c r="U45" s="1">
        <v>492184</v>
      </c>
      <c r="V45" s="1">
        <v>980443</v>
      </c>
    </row>
    <row r="46" spans="2:22" x14ac:dyDescent="0.2">
      <c r="B46" s="15">
        <v>39173</v>
      </c>
      <c r="C46" s="1">
        <v>253</v>
      </c>
      <c r="D46" s="1">
        <v>429</v>
      </c>
      <c r="E46" s="1">
        <v>224</v>
      </c>
      <c r="F46" s="1">
        <v>125</v>
      </c>
      <c r="G46" s="1">
        <v>965</v>
      </c>
      <c r="H46" s="1">
        <v>289</v>
      </c>
      <c r="I46" s="1">
        <v>390</v>
      </c>
      <c r="J46" s="1">
        <v>150</v>
      </c>
      <c r="K46" s="1">
        <v>2848</v>
      </c>
      <c r="L46" s="1">
        <v>162</v>
      </c>
      <c r="M46" s="1">
        <v>273</v>
      </c>
      <c r="N46" s="1">
        <v>183</v>
      </c>
      <c r="O46" s="1">
        <v>66</v>
      </c>
      <c r="P46" s="1">
        <v>118</v>
      </c>
      <c r="Q46" s="1">
        <f t="shared" si="0"/>
        <v>6475</v>
      </c>
      <c r="R46" s="27">
        <v>773</v>
      </c>
      <c r="S46" s="27">
        <v>264</v>
      </c>
      <c r="T46" s="1">
        <v>39407</v>
      </c>
      <c r="U46" s="1">
        <v>490377</v>
      </c>
      <c r="V46" s="1">
        <v>975449</v>
      </c>
    </row>
    <row r="47" spans="2:22" x14ac:dyDescent="0.2">
      <c r="B47" s="15">
        <v>39203</v>
      </c>
      <c r="C47" s="1">
        <v>252</v>
      </c>
      <c r="D47" s="1">
        <v>425</v>
      </c>
      <c r="E47" s="1">
        <v>226</v>
      </c>
      <c r="F47" s="1">
        <v>123</v>
      </c>
      <c r="G47" s="1">
        <v>960</v>
      </c>
      <c r="H47" s="1">
        <v>289</v>
      </c>
      <c r="I47" s="1">
        <v>390</v>
      </c>
      <c r="J47" s="1">
        <v>151</v>
      </c>
      <c r="K47" s="1">
        <v>2855</v>
      </c>
      <c r="L47" s="1">
        <v>169</v>
      </c>
      <c r="M47" s="1">
        <v>272</v>
      </c>
      <c r="N47" s="1">
        <v>184</v>
      </c>
      <c r="O47" s="1">
        <v>67</v>
      </c>
      <c r="P47" s="1">
        <v>116</v>
      </c>
      <c r="Q47" s="1">
        <f t="shared" si="0"/>
        <v>6479</v>
      </c>
      <c r="R47" s="27">
        <v>770</v>
      </c>
      <c r="S47" s="27">
        <v>262</v>
      </c>
      <c r="T47" s="1">
        <v>39335</v>
      </c>
      <c r="U47" s="1">
        <v>487714</v>
      </c>
      <c r="V47" s="1">
        <v>972327</v>
      </c>
    </row>
    <row r="48" spans="2:22" x14ac:dyDescent="0.2">
      <c r="B48" s="15">
        <v>39234</v>
      </c>
      <c r="C48" s="1">
        <v>245</v>
      </c>
      <c r="D48" s="1">
        <v>422</v>
      </c>
      <c r="E48" s="1">
        <v>227</v>
      </c>
      <c r="F48" s="1">
        <v>124</v>
      </c>
      <c r="G48" s="1">
        <v>957</v>
      </c>
      <c r="H48" s="1">
        <v>286</v>
      </c>
      <c r="I48" s="1">
        <v>389</v>
      </c>
      <c r="J48" s="1">
        <v>152</v>
      </c>
      <c r="K48" s="1">
        <v>2810</v>
      </c>
      <c r="L48" s="1">
        <v>171</v>
      </c>
      <c r="M48" s="1">
        <v>271</v>
      </c>
      <c r="N48" s="1">
        <v>180</v>
      </c>
      <c r="O48" s="1">
        <v>68</v>
      </c>
      <c r="P48" s="1">
        <v>120</v>
      </c>
      <c r="Q48" s="1">
        <f t="shared" si="0"/>
        <v>6422</v>
      </c>
      <c r="R48" s="27">
        <v>762</v>
      </c>
      <c r="S48" s="27">
        <v>260</v>
      </c>
      <c r="T48" s="1">
        <v>39138</v>
      </c>
      <c r="U48" s="1">
        <v>481173</v>
      </c>
      <c r="V48" s="1">
        <v>961275</v>
      </c>
    </row>
    <row r="49" spans="2:22" x14ac:dyDescent="0.2">
      <c r="B49" s="15">
        <v>39264</v>
      </c>
      <c r="C49" s="1">
        <v>235</v>
      </c>
      <c r="D49" s="1">
        <v>422</v>
      </c>
      <c r="E49" s="1">
        <v>223</v>
      </c>
      <c r="F49" s="1">
        <v>114</v>
      </c>
      <c r="G49" s="1">
        <v>949</v>
      </c>
      <c r="H49" s="1">
        <v>286</v>
      </c>
      <c r="I49" s="1">
        <v>387</v>
      </c>
      <c r="J49" s="1">
        <v>148</v>
      </c>
      <c r="K49" s="1">
        <v>2757</v>
      </c>
      <c r="L49" s="1">
        <v>172</v>
      </c>
      <c r="M49" s="1">
        <v>271</v>
      </c>
      <c r="N49" s="1">
        <v>178</v>
      </c>
      <c r="O49" s="1">
        <v>65</v>
      </c>
      <c r="P49" s="1">
        <v>113</v>
      </c>
      <c r="Q49" s="1">
        <f t="shared" si="0"/>
        <v>6320</v>
      </c>
      <c r="R49" s="27">
        <v>759</v>
      </c>
      <c r="S49" s="27">
        <v>257</v>
      </c>
      <c r="T49" s="1">
        <v>38915</v>
      </c>
      <c r="U49" s="1">
        <v>476304</v>
      </c>
      <c r="V49" s="1">
        <v>951081</v>
      </c>
    </row>
    <row r="50" spans="2:22" x14ac:dyDescent="0.2">
      <c r="B50" s="15">
        <v>39295</v>
      </c>
      <c r="C50" s="1">
        <v>227</v>
      </c>
      <c r="D50" s="1">
        <v>422</v>
      </c>
      <c r="E50" s="1">
        <v>223</v>
      </c>
      <c r="F50" s="1">
        <v>110</v>
      </c>
      <c r="G50" s="1">
        <v>942</v>
      </c>
      <c r="H50" s="1">
        <v>282</v>
      </c>
      <c r="I50" s="1">
        <v>386</v>
      </c>
      <c r="J50" s="1">
        <v>153</v>
      </c>
      <c r="K50" s="1">
        <v>2726</v>
      </c>
      <c r="L50" s="1">
        <v>170</v>
      </c>
      <c r="M50" s="1">
        <v>271</v>
      </c>
      <c r="N50" s="1">
        <v>179</v>
      </c>
      <c r="O50" s="1">
        <v>64</v>
      </c>
      <c r="P50" s="1">
        <v>113</v>
      </c>
      <c r="Q50" s="1">
        <f t="shared" si="0"/>
        <v>6268</v>
      </c>
      <c r="R50" s="27">
        <v>759</v>
      </c>
      <c r="S50" s="27">
        <v>256</v>
      </c>
      <c r="T50" s="1">
        <v>38580</v>
      </c>
      <c r="U50" s="1">
        <v>473774</v>
      </c>
      <c r="V50" s="1">
        <v>945390</v>
      </c>
    </row>
    <row r="51" spans="2:22" x14ac:dyDescent="0.2">
      <c r="B51" s="15">
        <v>39326</v>
      </c>
      <c r="C51" s="1">
        <v>236</v>
      </c>
      <c r="D51" s="1">
        <v>422</v>
      </c>
      <c r="E51" s="1">
        <v>221</v>
      </c>
      <c r="F51" s="1">
        <v>109</v>
      </c>
      <c r="G51" s="1">
        <v>942</v>
      </c>
      <c r="H51" s="1">
        <v>281</v>
      </c>
      <c r="I51" s="1">
        <v>386</v>
      </c>
      <c r="J51" s="1">
        <v>162</v>
      </c>
      <c r="K51" s="1">
        <v>2743</v>
      </c>
      <c r="L51" s="1">
        <v>166</v>
      </c>
      <c r="M51" s="1">
        <v>266</v>
      </c>
      <c r="N51" s="1">
        <v>178</v>
      </c>
      <c r="O51" s="1">
        <v>64</v>
      </c>
      <c r="P51" s="1">
        <v>120</v>
      </c>
      <c r="Q51" s="1">
        <f t="shared" si="0"/>
        <v>6296</v>
      </c>
      <c r="R51" s="27">
        <v>748</v>
      </c>
      <c r="S51" s="27">
        <v>256</v>
      </c>
      <c r="T51" s="1">
        <v>38581</v>
      </c>
      <c r="U51" s="1">
        <v>474461</v>
      </c>
      <c r="V51" s="1">
        <v>955296</v>
      </c>
    </row>
    <row r="52" spans="2:22" x14ac:dyDescent="0.2">
      <c r="B52" s="15">
        <v>39356</v>
      </c>
      <c r="C52" s="1">
        <v>236</v>
      </c>
      <c r="D52" s="1">
        <v>420</v>
      </c>
      <c r="E52" s="1">
        <v>220</v>
      </c>
      <c r="F52" s="1">
        <v>103</v>
      </c>
      <c r="G52" s="1">
        <v>933</v>
      </c>
      <c r="H52" s="1">
        <v>280</v>
      </c>
      <c r="I52" s="1">
        <v>387</v>
      </c>
      <c r="J52" s="1">
        <v>162</v>
      </c>
      <c r="K52" s="1">
        <v>2735</v>
      </c>
      <c r="L52" s="1">
        <v>162</v>
      </c>
      <c r="M52" s="1">
        <v>266</v>
      </c>
      <c r="N52" s="1">
        <v>174</v>
      </c>
      <c r="O52" s="1">
        <v>64</v>
      </c>
      <c r="P52" s="1">
        <v>120</v>
      </c>
      <c r="Q52" s="1">
        <f t="shared" si="0"/>
        <v>6262</v>
      </c>
      <c r="R52" s="27">
        <v>745</v>
      </c>
      <c r="S52" s="27">
        <v>254</v>
      </c>
      <c r="T52" s="1">
        <v>38560</v>
      </c>
      <c r="U52" s="1">
        <v>475334</v>
      </c>
      <c r="V52" s="1">
        <v>962724</v>
      </c>
    </row>
    <row r="53" spans="2:22" x14ac:dyDescent="0.2">
      <c r="B53" s="15">
        <v>39387</v>
      </c>
      <c r="C53" s="1">
        <v>227</v>
      </c>
      <c r="D53" s="1">
        <v>420</v>
      </c>
      <c r="E53" s="1">
        <v>218</v>
      </c>
      <c r="F53" s="1">
        <v>97</v>
      </c>
      <c r="G53" s="1">
        <v>927</v>
      </c>
      <c r="H53" s="1">
        <v>278</v>
      </c>
      <c r="I53" s="1">
        <v>389</v>
      </c>
      <c r="J53" s="1">
        <v>165</v>
      </c>
      <c r="K53" s="1">
        <v>2772</v>
      </c>
      <c r="L53" s="1">
        <v>165</v>
      </c>
      <c r="M53" s="1">
        <v>268</v>
      </c>
      <c r="N53" s="1">
        <v>176</v>
      </c>
      <c r="O53" s="1">
        <v>66</v>
      </c>
      <c r="P53" s="1">
        <v>123</v>
      </c>
      <c r="Q53" s="1">
        <f t="shared" si="0"/>
        <v>6291</v>
      </c>
      <c r="R53" s="27">
        <v>740</v>
      </c>
      <c r="S53" s="27">
        <v>257</v>
      </c>
      <c r="T53" s="1">
        <v>38606</v>
      </c>
      <c r="U53" s="1">
        <v>476007</v>
      </c>
      <c r="V53" s="1">
        <v>964744</v>
      </c>
    </row>
    <row r="54" spans="2:22" x14ac:dyDescent="0.2">
      <c r="B54" s="15">
        <v>39417</v>
      </c>
      <c r="C54" s="1">
        <v>230</v>
      </c>
      <c r="D54" s="1">
        <v>417</v>
      </c>
      <c r="E54" s="1">
        <v>218</v>
      </c>
      <c r="F54" s="1">
        <v>103</v>
      </c>
      <c r="G54" s="1">
        <v>923</v>
      </c>
      <c r="H54" s="1">
        <v>284</v>
      </c>
      <c r="I54" s="1">
        <v>380</v>
      </c>
      <c r="J54" s="1">
        <v>181</v>
      </c>
      <c r="K54" s="1">
        <v>2813</v>
      </c>
      <c r="L54" s="1">
        <v>171</v>
      </c>
      <c r="M54" s="1">
        <v>271</v>
      </c>
      <c r="N54" s="1">
        <v>178</v>
      </c>
      <c r="O54" s="1">
        <v>68</v>
      </c>
      <c r="P54" s="1">
        <v>129</v>
      </c>
      <c r="Q54" s="1">
        <f t="shared" si="0"/>
        <v>6366</v>
      </c>
      <c r="R54" s="27">
        <v>734</v>
      </c>
      <c r="S54" s="27">
        <v>247</v>
      </c>
      <c r="T54" s="1">
        <v>38949</v>
      </c>
      <c r="U54" s="1">
        <v>483287</v>
      </c>
      <c r="V54" s="1">
        <v>974027</v>
      </c>
    </row>
    <row r="55" spans="2:22" x14ac:dyDescent="0.2">
      <c r="B55" s="15">
        <v>39448</v>
      </c>
      <c r="C55" s="1">
        <v>192</v>
      </c>
      <c r="D55" s="1">
        <v>384</v>
      </c>
      <c r="E55" s="1">
        <v>206</v>
      </c>
      <c r="F55" s="1">
        <v>100</v>
      </c>
      <c r="G55" s="1">
        <v>899</v>
      </c>
      <c r="H55" s="1">
        <v>268</v>
      </c>
      <c r="I55" s="1">
        <v>351</v>
      </c>
      <c r="J55" s="1">
        <v>172</v>
      </c>
      <c r="K55" s="1">
        <v>2684</v>
      </c>
      <c r="L55" s="1">
        <v>148</v>
      </c>
      <c r="M55" s="1">
        <v>314</v>
      </c>
      <c r="N55" s="1">
        <v>226</v>
      </c>
      <c r="O55" s="1">
        <v>60</v>
      </c>
      <c r="P55" s="1">
        <v>125</v>
      </c>
      <c r="Q55" s="1">
        <f t="shared" si="0"/>
        <v>6129</v>
      </c>
      <c r="R55" s="27">
        <v>770</v>
      </c>
      <c r="S55" s="27">
        <v>199</v>
      </c>
      <c r="T55" s="1">
        <v>37227</v>
      </c>
      <c r="U55" s="1">
        <v>452442</v>
      </c>
      <c r="V55" s="1">
        <v>729667</v>
      </c>
    </row>
    <row r="56" spans="2:22" x14ac:dyDescent="0.2">
      <c r="B56" s="15">
        <v>39479</v>
      </c>
      <c r="C56" s="1">
        <v>196</v>
      </c>
      <c r="D56" s="1">
        <v>380</v>
      </c>
      <c r="E56" s="1">
        <v>204</v>
      </c>
      <c r="F56" s="1">
        <v>100</v>
      </c>
      <c r="G56" s="1">
        <v>896</v>
      </c>
      <c r="H56" s="1">
        <v>270</v>
      </c>
      <c r="I56" s="1">
        <v>347</v>
      </c>
      <c r="J56" s="1">
        <v>166</v>
      </c>
      <c r="K56" s="1">
        <v>2679</v>
      </c>
      <c r="L56" s="1">
        <v>145</v>
      </c>
      <c r="M56" s="1">
        <v>316</v>
      </c>
      <c r="N56" s="1">
        <v>227</v>
      </c>
      <c r="O56" s="1">
        <v>59</v>
      </c>
      <c r="P56" s="1">
        <v>126</v>
      </c>
      <c r="Q56" s="1">
        <f t="shared" si="0"/>
        <v>6111</v>
      </c>
      <c r="R56" s="27">
        <v>767</v>
      </c>
      <c r="S56" s="27">
        <v>194</v>
      </c>
      <c r="T56" s="1">
        <v>37109</v>
      </c>
      <c r="U56" s="1">
        <v>466386</v>
      </c>
      <c r="V56" s="1">
        <v>741019</v>
      </c>
    </row>
    <row r="57" spans="2:22" x14ac:dyDescent="0.2">
      <c r="B57" s="15">
        <v>39508</v>
      </c>
      <c r="C57" s="1">
        <v>200</v>
      </c>
      <c r="D57" s="1">
        <v>381</v>
      </c>
      <c r="E57" s="1">
        <v>203</v>
      </c>
      <c r="F57" s="1">
        <v>103</v>
      </c>
      <c r="G57" s="1">
        <v>898</v>
      </c>
      <c r="H57" s="1">
        <v>269</v>
      </c>
      <c r="I57" s="1">
        <v>341</v>
      </c>
      <c r="J57" s="1">
        <v>160</v>
      </c>
      <c r="K57" s="1">
        <v>2679</v>
      </c>
      <c r="L57" s="1">
        <v>144</v>
      </c>
      <c r="M57" s="1">
        <v>310</v>
      </c>
      <c r="N57" s="1">
        <v>226</v>
      </c>
      <c r="O57" s="1">
        <v>61</v>
      </c>
      <c r="P57" s="1">
        <v>129</v>
      </c>
      <c r="Q57" s="1">
        <f t="shared" si="0"/>
        <v>6104</v>
      </c>
      <c r="R57" s="27">
        <v>769</v>
      </c>
      <c r="S57" s="27">
        <v>195</v>
      </c>
      <c r="T57" s="1">
        <v>36849</v>
      </c>
      <c r="U57" s="1">
        <v>472676</v>
      </c>
      <c r="V57" s="1">
        <v>744979</v>
      </c>
    </row>
    <row r="58" spans="2:22" x14ac:dyDescent="0.2">
      <c r="B58" s="15">
        <v>39539</v>
      </c>
      <c r="C58" s="1">
        <v>201</v>
      </c>
      <c r="D58" s="1">
        <v>375</v>
      </c>
      <c r="E58" s="1">
        <v>200</v>
      </c>
      <c r="F58" s="1">
        <v>102</v>
      </c>
      <c r="G58" s="1">
        <v>891</v>
      </c>
      <c r="H58" s="1">
        <v>267</v>
      </c>
      <c r="I58" s="1">
        <v>341</v>
      </c>
      <c r="J58" s="1">
        <v>150</v>
      </c>
      <c r="K58" s="1">
        <v>2700</v>
      </c>
      <c r="L58" s="1">
        <v>139</v>
      </c>
      <c r="M58" s="1">
        <v>309</v>
      </c>
      <c r="N58" s="1">
        <v>228</v>
      </c>
      <c r="O58" s="1">
        <v>61</v>
      </c>
      <c r="P58" s="1">
        <v>132</v>
      </c>
      <c r="Q58" s="1">
        <f t="shared" si="0"/>
        <v>6096</v>
      </c>
      <c r="R58" s="27">
        <v>779</v>
      </c>
      <c r="S58" s="27">
        <v>202</v>
      </c>
      <c r="T58" s="1">
        <v>36723</v>
      </c>
      <c r="U58" s="1">
        <v>476937</v>
      </c>
      <c r="V58" s="1">
        <v>751430</v>
      </c>
    </row>
    <row r="59" spans="2:22" x14ac:dyDescent="0.2">
      <c r="B59" s="15">
        <v>39569</v>
      </c>
      <c r="C59" s="1">
        <v>217</v>
      </c>
      <c r="D59" s="1">
        <v>370</v>
      </c>
      <c r="E59" s="1">
        <v>199</v>
      </c>
      <c r="F59" s="1">
        <v>104</v>
      </c>
      <c r="G59" s="1">
        <v>892</v>
      </c>
      <c r="H59" s="1">
        <v>265</v>
      </c>
      <c r="I59" s="1">
        <v>341</v>
      </c>
      <c r="J59" s="1">
        <v>154</v>
      </c>
      <c r="K59" s="1">
        <v>2747</v>
      </c>
      <c r="L59" s="1">
        <v>138</v>
      </c>
      <c r="M59" s="1">
        <v>309</v>
      </c>
      <c r="N59" s="1">
        <v>227</v>
      </c>
      <c r="O59" s="1">
        <v>62</v>
      </c>
      <c r="P59" s="1">
        <v>132</v>
      </c>
      <c r="Q59" s="1">
        <f t="shared" si="0"/>
        <v>6157</v>
      </c>
      <c r="R59" s="27">
        <v>783</v>
      </c>
      <c r="S59" s="27">
        <v>199</v>
      </c>
      <c r="T59" s="1">
        <v>36736</v>
      </c>
      <c r="U59" s="1">
        <v>470565</v>
      </c>
      <c r="V59" s="1">
        <v>751939</v>
      </c>
    </row>
    <row r="60" spans="2:22" x14ac:dyDescent="0.2">
      <c r="B60" s="15">
        <v>39600</v>
      </c>
      <c r="C60" s="1">
        <v>208</v>
      </c>
      <c r="D60" s="1">
        <v>366</v>
      </c>
      <c r="E60" s="1">
        <v>200</v>
      </c>
      <c r="F60" s="1">
        <v>104</v>
      </c>
      <c r="G60" s="1">
        <v>881</v>
      </c>
      <c r="H60" s="1">
        <v>263</v>
      </c>
      <c r="I60" s="1">
        <v>338</v>
      </c>
      <c r="J60" s="1">
        <v>149</v>
      </c>
      <c r="K60" s="1">
        <v>2705</v>
      </c>
      <c r="L60" s="1">
        <v>142</v>
      </c>
      <c r="M60" s="1">
        <v>311</v>
      </c>
      <c r="N60" s="1">
        <v>225</v>
      </c>
      <c r="O60" s="1">
        <v>62</v>
      </c>
      <c r="P60" s="1">
        <v>130</v>
      </c>
      <c r="Q60" s="1">
        <f t="shared" si="0"/>
        <v>6084</v>
      </c>
      <c r="R60" s="27">
        <v>775</v>
      </c>
      <c r="S60" s="27">
        <v>191</v>
      </c>
      <c r="T60" s="1">
        <v>36697</v>
      </c>
      <c r="U60" s="1">
        <v>448613</v>
      </c>
      <c r="V60" s="1">
        <v>729667</v>
      </c>
    </row>
    <row r="61" spans="2:22" x14ac:dyDescent="0.2">
      <c r="B61" s="15">
        <v>39630</v>
      </c>
      <c r="C61" s="1">
        <v>199</v>
      </c>
      <c r="D61" s="1">
        <v>368</v>
      </c>
      <c r="E61" s="1">
        <v>201</v>
      </c>
      <c r="F61" s="1">
        <v>99</v>
      </c>
      <c r="G61" s="1">
        <v>879</v>
      </c>
      <c r="H61" s="1">
        <v>258</v>
      </c>
      <c r="I61" s="1">
        <v>337</v>
      </c>
      <c r="J61" s="1">
        <v>147</v>
      </c>
      <c r="K61" s="1">
        <v>2648</v>
      </c>
      <c r="L61" s="1">
        <v>147</v>
      </c>
      <c r="M61" s="1">
        <v>309</v>
      </c>
      <c r="N61" s="1">
        <v>225</v>
      </c>
      <c r="O61" s="1">
        <v>60</v>
      </c>
      <c r="P61" s="1">
        <v>120</v>
      </c>
      <c r="Q61" s="1">
        <f t="shared" si="0"/>
        <v>5997</v>
      </c>
      <c r="R61" s="27">
        <v>767</v>
      </c>
      <c r="S61" s="27">
        <v>189</v>
      </c>
      <c r="T61" s="1">
        <v>36375</v>
      </c>
      <c r="U61" s="1">
        <v>442320</v>
      </c>
      <c r="V61" s="1">
        <v>719381</v>
      </c>
    </row>
    <row r="62" spans="2:22" x14ac:dyDescent="0.2">
      <c r="B62" s="15">
        <v>39661</v>
      </c>
      <c r="C62" s="1">
        <v>200</v>
      </c>
      <c r="D62" s="1">
        <v>361</v>
      </c>
      <c r="E62" s="1">
        <v>201</v>
      </c>
      <c r="F62" s="1">
        <v>94</v>
      </c>
      <c r="G62" s="1">
        <v>874</v>
      </c>
      <c r="H62" s="1">
        <v>257</v>
      </c>
      <c r="I62" s="1">
        <v>338</v>
      </c>
      <c r="J62" s="1">
        <v>151</v>
      </c>
      <c r="K62" s="1">
        <v>2630</v>
      </c>
      <c r="L62" s="1">
        <v>142</v>
      </c>
      <c r="M62" s="1">
        <v>308</v>
      </c>
      <c r="N62" s="1">
        <v>224</v>
      </c>
      <c r="O62" s="1">
        <v>59</v>
      </c>
      <c r="P62" s="1">
        <v>121</v>
      </c>
      <c r="Q62" s="1">
        <f t="shared" si="0"/>
        <v>5960</v>
      </c>
      <c r="R62" s="27">
        <v>766</v>
      </c>
      <c r="S62" s="27">
        <v>185</v>
      </c>
      <c r="T62" s="1">
        <v>36210</v>
      </c>
      <c r="U62" s="1">
        <v>440982</v>
      </c>
      <c r="V62" s="1">
        <v>718041</v>
      </c>
    </row>
    <row r="63" spans="2:22" x14ac:dyDescent="0.2">
      <c r="B63" s="15">
        <v>39692</v>
      </c>
      <c r="C63" s="1">
        <v>196</v>
      </c>
      <c r="D63" s="1">
        <v>365</v>
      </c>
      <c r="E63" s="1">
        <v>202</v>
      </c>
      <c r="F63" s="1">
        <v>101</v>
      </c>
      <c r="G63" s="1">
        <v>870</v>
      </c>
      <c r="H63" s="1">
        <v>257</v>
      </c>
      <c r="I63" s="1">
        <v>337</v>
      </c>
      <c r="J63" s="1">
        <v>147</v>
      </c>
      <c r="K63" s="1">
        <v>2624</v>
      </c>
      <c r="L63" s="1">
        <v>145</v>
      </c>
      <c r="M63" s="1">
        <v>309</v>
      </c>
      <c r="N63" s="1">
        <v>222</v>
      </c>
      <c r="O63" s="1">
        <v>59</v>
      </c>
      <c r="P63" s="1">
        <v>122</v>
      </c>
      <c r="Q63" s="1">
        <f t="shared" si="0"/>
        <v>5956</v>
      </c>
      <c r="R63" s="27">
        <v>760</v>
      </c>
      <c r="S63" s="27">
        <v>190</v>
      </c>
      <c r="T63" s="1">
        <v>36267</v>
      </c>
      <c r="U63" s="1">
        <v>445125</v>
      </c>
      <c r="V63" s="1">
        <v>753651</v>
      </c>
    </row>
    <row r="64" spans="2:22" x14ac:dyDescent="0.2">
      <c r="B64" s="15">
        <v>39722</v>
      </c>
      <c r="C64" s="1">
        <v>198</v>
      </c>
      <c r="D64" s="1">
        <v>366</v>
      </c>
      <c r="E64" s="1">
        <v>198</v>
      </c>
      <c r="F64" s="1">
        <v>101</v>
      </c>
      <c r="G64" s="1">
        <v>863</v>
      </c>
      <c r="H64" s="1">
        <v>261</v>
      </c>
      <c r="I64" s="1">
        <v>338</v>
      </c>
      <c r="J64" s="1">
        <v>156</v>
      </c>
      <c r="K64" s="1">
        <v>2648</v>
      </c>
      <c r="L64" s="1">
        <v>145</v>
      </c>
      <c r="M64" s="1">
        <v>323</v>
      </c>
      <c r="N64" s="1">
        <v>220</v>
      </c>
      <c r="O64" s="1">
        <v>59</v>
      </c>
      <c r="P64" s="1">
        <v>122</v>
      </c>
      <c r="Q64" s="1">
        <f t="shared" si="0"/>
        <v>5998</v>
      </c>
      <c r="R64" s="27">
        <v>757</v>
      </c>
      <c r="S64" s="27">
        <v>208</v>
      </c>
      <c r="T64" s="1">
        <v>36619</v>
      </c>
      <c r="U64" s="1">
        <v>452281</v>
      </c>
      <c r="V64" s="1">
        <v>758299</v>
      </c>
    </row>
    <row r="65" spans="2:22" x14ac:dyDescent="0.2">
      <c r="B65" s="15">
        <v>39753</v>
      </c>
      <c r="C65" s="1">
        <v>196</v>
      </c>
      <c r="D65" s="1">
        <v>364</v>
      </c>
      <c r="E65" s="1">
        <v>196</v>
      </c>
      <c r="F65" s="1">
        <v>104</v>
      </c>
      <c r="G65" s="1">
        <v>854</v>
      </c>
      <c r="H65" s="1">
        <v>260</v>
      </c>
      <c r="I65" s="1">
        <v>341</v>
      </c>
      <c r="J65" s="1">
        <v>167</v>
      </c>
      <c r="K65" s="1">
        <v>2613</v>
      </c>
      <c r="L65" s="1">
        <v>149</v>
      </c>
      <c r="M65" s="1">
        <v>322</v>
      </c>
      <c r="N65" s="1">
        <v>227</v>
      </c>
      <c r="O65" s="1">
        <v>61</v>
      </c>
      <c r="P65" s="1">
        <v>124</v>
      </c>
      <c r="Q65" s="1">
        <f t="shared" si="0"/>
        <v>5978</v>
      </c>
      <c r="R65" s="27">
        <v>758</v>
      </c>
      <c r="S65" s="27">
        <v>208</v>
      </c>
      <c r="T65" s="1">
        <v>36628</v>
      </c>
      <c r="U65" s="1">
        <v>454553</v>
      </c>
      <c r="V65" s="1">
        <v>759483</v>
      </c>
    </row>
    <row r="66" spans="2:22" x14ac:dyDescent="0.2">
      <c r="B66" s="15">
        <v>39783</v>
      </c>
      <c r="C66" s="1">
        <v>191</v>
      </c>
      <c r="D66" s="1">
        <v>364</v>
      </c>
      <c r="E66" s="1">
        <v>195</v>
      </c>
      <c r="F66" s="1">
        <v>110</v>
      </c>
      <c r="G66" s="1">
        <v>853</v>
      </c>
      <c r="H66" s="1">
        <v>261</v>
      </c>
      <c r="I66" s="1">
        <v>341</v>
      </c>
      <c r="J66" s="1">
        <v>181</v>
      </c>
      <c r="K66" s="1">
        <v>2684</v>
      </c>
      <c r="L66" s="1">
        <v>159</v>
      </c>
      <c r="M66" s="1">
        <v>322</v>
      </c>
      <c r="N66" s="1">
        <v>227</v>
      </c>
      <c r="O66" s="1">
        <v>61</v>
      </c>
      <c r="P66" s="1">
        <v>126</v>
      </c>
      <c r="Q66" s="1">
        <f t="shared" si="0"/>
        <v>6075</v>
      </c>
      <c r="R66" s="27">
        <v>759</v>
      </c>
      <c r="S66" s="27">
        <v>215</v>
      </c>
      <c r="T66" s="1">
        <v>37134</v>
      </c>
      <c r="U66" s="1">
        <v>466690</v>
      </c>
      <c r="V66" s="1">
        <v>775940</v>
      </c>
    </row>
    <row r="67" spans="2:22" x14ac:dyDescent="0.2">
      <c r="B67" s="15">
        <v>39814</v>
      </c>
      <c r="C67" s="1">
        <v>193</v>
      </c>
      <c r="D67" s="1">
        <v>368</v>
      </c>
      <c r="E67" s="1">
        <v>193</v>
      </c>
      <c r="F67" s="1">
        <v>111</v>
      </c>
      <c r="G67" s="1">
        <v>845</v>
      </c>
      <c r="H67" s="1">
        <v>257</v>
      </c>
      <c r="I67" s="1">
        <v>340</v>
      </c>
      <c r="J67" s="1">
        <v>179</v>
      </c>
      <c r="K67" s="1">
        <v>2655</v>
      </c>
      <c r="L67" s="1">
        <v>164</v>
      </c>
      <c r="M67" s="1">
        <v>315</v>
      </c>
      <c r="N67" s="1">
        <v>223</v>
      </c>
      <c r="O67" s="1">
        <v>60</v>
      </c>
      <c r="P67" s="1">
        <v>127</v>
      </c>
      <c r="Q67" s="1">
        <f t="shared" si="0"/>
        <v>6030</v>
      </c>
      <c r="R67" s="27">
        <v>754</v>
      </c>
      <c r="S67" s="27">
        <v>208</v>
      </c>
      <c r="T67" s="1">
        <v>37178</v>
      </c>
      <c r="U67" s="1">
        <v>471577</v>
      </c>
      <c r="V67" s="1">
        <v>782181</v>
      </c>
    </row>
    <row r="68" spans="2:22" x14ac:dyDescent="0.2">
      <c r="B68" s="15">
        <v>39845</v>
      </c>
      <c r="C68" s="1">
        <v>193</v>
      </c>
      <c r="D68" s="1">
        <v>361</v>
      </c>
      <c r="E68" s="1">
        <v>189</v>
      </c>
      <c r="F68" s="1">
        <v>113</v>
      </c>
      <c r="G68" s="1">
        <v>836</v>
      </c>
      <c r="H68" s="1">
        <v>258</v>
      </c>
      <c r="I68" s="1">
        <v>349</v>
      </c>
      <c r="J68" s="1">
        <v>178</v>
      </c>
      <c r="K68" s="1">
        <v>2651</v>
      </c>
      <c r="L68" s="1">
        <v>168</v>
      </c>
      <c r="M68" s="1">
        <v>329</v>
      </c>
      <c r="N68" s="1">
        <v>214</v>
      </c>
      <c r="O68" s="1">
        <v>60</v>
      </c>
      <c r="P68" s="1">
        <v>126</v>
      </c>
      <c r="Q68" s="1">
        <f t="shared" si="0"/>
        <v>6025</v>
      </c>
      <c r="R68" s="27">
        <v>756</v>
      </c>
      <c r="S68" s="27">
        <v>208</v>
      </c>
      <c r="T68" s="1">
        <v>37095</v>
      </c>
      <c r="U68" s="1">
        <v>482305</v>
      </c>
      <c r="V68" s="1">
        <v>787243</v>
      </c>
    </row>
    <row r="69" spans="2:22" x14ac:dyDescent="0.2">
      <c r="B69" s="15">
        <v>39873</v>
      </c>
      <c r="C69" s="1">
        <v>191</v>
      </c>
      <c r="D69" s="1">
        <v>363</v>
      </c>
      <c r="E69" s="1">
        <v>190</v>
      </c>
      <c r="F69" s="1">
        <v>112</v>
      </c>
      <c r="G69" s="1">
        <v>833</v>
      </c>
      <c r="H69" s="1">
        <v>258</v>
      </c>
      <c r="I69" s="1">
        <v>351</v>
      </c>
      <c r="J69" s="1">
        <v>175</v>
      </c>
      <c r="K69" s="1">
        <v>2609</v>
      </c>
      <c r="L69" s="1">
        <v>162</v>
      </c>
      <c r="M69" s="1">
        <v>325</v>
      </c>
      <c r="N69" s="1">
        <v>218</v>
      </c>
      <c r="O69" s="1">
        <v>58</v>
      </c>
      <c r="P69" s="1">
        <v>124</v>
      </c>
      <c r="Q69" s="1">
        <f t="shared" si="0"/>
        <v>5969</v>
      </c>
      <c r="R69" s="27">
        <v>752</v>
      </c>
      <c r="S69" s="27">
        <v>205</v>
      </c>
      <c r="T69" s="1">
        <v>36670</v>
      </c>
      <c r="U69" s="1">
        <v>489649</v>
      </c>
      <c r="V69" s="1">
        <v>792842</v>
      </c>
    </row>
    <row r="70" spans="2:22" x14ac:dyDescent="0.2">
      <c r="B70" s="15">
        <v>39904</v>
      </c>
      <c r="C70" s="1">
        <v>197</v>
      </c>
      <c r="D70" s="1">
        <v>365</v>
      </c>
      <c r="E70" s="1">
        <v>186</v>
      </c>
      <c r="F70" s="1">
        <v>115</v>
      </c>
      <c r="G70" s="1">
        <v>836</v>
      </c>
      <c r="H70" s="1">
        <v>256</v>
      </c>
      <c r="I70" s="1">
        <v>340</v>
      </c>
      <c r="J70" s="1">
        <v>172</v>
      </c>
      <c r="K70" s="1">
        <v>2598</v>
      </c>
      <c r="L70" s="1">
        <v>158</v>
      </c>
      <c r="M70" s="1">
        <v>323</v>
      </c>
      <c r="N70" s="1">
        <v>218</v>
      </c>
      <c r="O70" s="1">
        <v>59</v>
      </c>
      <c r="P70" s="1">
        <v>121</v>
      </c>
      <c r="Q70" s="1">
        <f t="shared" si="0"/>
        <v>5944</v>
      </c>
      <c r="R70" s="27">
        <v>747</v>
      </c>
      <c r="S70" s="27">
        <v>209</v>
      </c>
      <c r="T70" s="1">
        <v>36541</v>
      </c>
      <c r="U70" s="1">
        <v>493967</v>
      </c>
      <c r="V70" s="1">
        <v>801089</v>
      </c>
    </row>
    <row r="71" spans="2:22" x14ac:dyDescent="0.2">
      <c r="B71" s="15">
        <v>39934</v>
      </c>
      <c r="C71" s="1">
        <v>203</v>
      </c>
      <c r="D71" s="1">
        <v>367</v>
      </c>
      <c r="E71" s="1">
        <v>186</v>
      </c>
      <c r="F71" s="1">
        <v>110</v>
      </c>
      <c r="G71" s="1">
        <v>848</v>
      </c>
      <c r="H71" s="1">
        <v>256</v>
      </c>
      <c r="I71" s="1">
        <v>340</v>
      </c>
      <c r="J71" s="1">
        <v>179</v>
      </c>
      <c r="K71" s="1">
        <v>2621</v>
      </c>
      <c r="L71" s="1">
        <v>161</v>
      </c>
      <c r="M71" s="1">
        <v>329</v>
      </c>
      <c r="N71" s="1">
        <v>218</v>
      </c>
      <c r="O71" s="1">
        <v>59</v>
      </c>
      <c r="P71" s="1">
        <v>123</v>
      </c>
      <c r="Q71" s="1">
        <f t="shared" si="0"/>
        <v>6000</v>
      </c>
      <c r="R71" s="27">
        <v>754</v>
      </c>
      <c r="S71" s="27">
        <v>206</v>
      </c>
      <c r="T71" s="1">
        <v>36600</v>
      </c>
      <c r="U71" s="1">
        <v>492493</v>
      </c>
      <c r="V71" s="1">
        <v>815426</v>
      </c>
    </row>
    <row r="72" spans="2:22" x14ac:dyDescent="0.2">
      <c r="B72" s="15">
        <v>39965</v>
      </c>
      <c r="C72" s="1">
        <v>198</v>
      </c>
      <c r="D72" s="1">
        <v>365</v>
      </c>
      <c r="E72" s="1">
        <v>189</v>
      </c>
      <c r="F72" s="1">
        <v>110</v>
      </c>
      <c r="G72" s="1">
        <v>847</v>
      </c>
      <c r="H72" s="1">
        <v>255</v>
      </c>
      <c r="I72" s="1">
        <v>331</v>
      </c>
      <c r="J72" s="1">
        <v>173</v>
      </c>
      <c r="K72" s="1">
        <v>2603</v>
      </c>
      <c r="L72" s="1">
        <v>161</v>
      </c>
      <c r="M72" s="1">
        <v>326</v>
      </c>
      <c r="N72" s="1">
        <v>215</v>
      </c>
      <c r="O72" s="1">
        <v>59</v>
      </c>
      <c r="P72" s="1">
        <v>122</v>
      </c>
      <c r="Q72" s="1">
        <f t="shared" si="0"/>
        <v>5954</v>
      </c>
      <c r="R72" s="27">
        <v>748</v>
      </c>
      <c r="S72" s="27">
        <v>201</v>
      </c>
      <c r="T72" s="1">
        <v>36514</v>
      </c>
      <c r="U72" s="1">
        <v>472585</v>
      </c>
      <c r="V72" s="1">
        <v>792300</v>
      </c>
    </row>
    <row r="73" spans="2:22" x14ac:dyDescent="0.2">
      <c r="B73" s="15">
        <v>39995</v>
      </c>
      <c r="C73" s="1">
        <v>192</v>
      </c>
      <c r="D73" s="1">
        <v>366</v>
      </c>
      <c r="E73" s="1">
        <v>188</v>
      </c>
      <c r="F73" s="1">
        <v>103</v>
      </c>
      <c r="G73" s="1">
        <v>858</v>
      </c>
      <c r="H73" s="1">
        <v>252</v>
      </c>
      <c r="I73" s="1">
        <v>331</v>
      </c>
      <c r="J73" s="1">
        <v>170</v>
      </c>
      <c r="K73" s="1">
        <v>2540</v>
      </c>
      <c r="L73" s="1">
        <v>158</v>
      </c>
      <c r="M73" s="1">
        <v>323</v>
      </c>
      <c r="N73" s="1">
        <v>215</v>
      </c>
      <c r="O73" s="1">
        <v>59</v>
      </c>
      <c r="P73" s="1">
        <v>123</v>
      </c>
      <c r="Q73" s="1">
        <f t="shared" si="0"/>
        <v>5878</v>
      </c>
      <c r="R73" s="27">
        <v>744</v>
      </c>
      <c r="S73" s="27">
        <v>193</v>
      </c>
      <c r="T73" s="1">
        <v>36235</v>
      </c>
      <c r="U73" s="1">
        <v>463535</v>
      </c>
      <c r="V73" s="1">
        <v>774462</v>
      </c>
    </row>
    <row r="74" spans="2:22" x14ac:dyDescent="0.2">
      <c r="B74" s="15">
        <v>40026</v>
      </c>
      <c r="C74" s="1">
        <v>196</v>
      </c>
      <c r="D74" s="1">
        <v>364</v>
      </c>
      <c r="E74" s="1">
        <v>187</v>
      </c>
      <c r="F74" s="1">
        <v>103</v>
      </c>
      <c r="G74" s="1">
        <v>854</v>
      </c>
      <c r="H74" s="1">
        <v>253</v>
      </c>
      <c r="I74" s="1">
        <v>327</v>
      </c>
      <c r="J74" s="1">
        <v>169</v>
      </c>
      <c r="K74" s="1">
        <v>2512</v>
      </c>
      <c r="L74" s="1">
        <v>157</v>
      </c>
      <c r="M74" s="1">
        <v>319</v>
      </c>
      <c r="N74" s="1">
        <v>212</v>
      </c>
      <c r="O74" s="1">
        <v>59</v>
      </c>
      <c r="P74" s="1">
        <v>117</v>
      </c>
      <c r="Q74" s="1">
        <f t="shared" si="0"/>
        <v>5829</v>
      </c>
      <c r="R74" s="27">
        <v>740</v>
      </c>
      <c r="S74" s="27">
        <v>188</v>
      </c>
      <c r="T74" s="1">
        <v>36092</v>
      </c>
      <c r="U74" s="1">
        <v>462246</v>
      </c>
      <c r="V74" s="1">
        <v>776253</v>
      </c>
    </row>
    <row r="75" spans="2:22" x14ac:dyDescent="0.2">
      <c r="B75" s="15">
        <v>40057</v>
      </c>
      <c r="C75" s="1">
        <v>201</v>
      </c>
      <c r="D75" s="1">
        <v>369</v>
      </c>
      <c r="E75" s="1">
        <v>187</v>
      </c>
      <c r="F75" s="1">
        <v>104</v>
      </c>
      <c r="G75" s="1">
        <v>873</v>
      </c>
      <c r="H75" s="1">
        <v>253</v>
      </c>
      <c r="I75" s="1">
        <v>330</v>
      </c>
      <c r="J75" s="1">
        <v>169</v>
      </c>
      <c r="K75" s="1">
        <v>2564</v>
      </c>
      <c r="L75" s="1">
        <v>159</v>
      </c>
      <c r="M75" s="1">
        <v>335</v>
      </c>
      <c r="N75" s="1">
        <v>216</v>
      </c>
      <c r="O75" s="1">
        <v>60</v>
      </c>
      <c r="P75" s="1">
        <v>115</v>
      </c>
      <c r="Q75" s="1">
        <f t="shared" si="0"/>
        <v>5935</v>
      </c>
      <c r="R75" s="27">
        <v>742</v>
      </c>
      <c r="S75" s="27">
        <v>201</v>
      </c>
      <c r="T75" s="1">
        <v>36373</v>
      </c>
      <c r="U75" s="1">
        <v>470046</v>
      </c>
      <c r="V75" s="1">
        <v>825135</v>
      </c>
    </row>
    <row r="76" spans="2:22" x14ac:dyDescent="0.2">
      <c r="B76" s="15">
        <v>40087</v>
      </c>
      <c r="C76" s="1">
        <v>197</v>
      </c>
      <c r="D76" s="1">
        <v>361</v>
      </c>
      <c r="E76" s="1">
        <v>189</v>
      </c>
      <c r="F76" s="1">
        <v>103</v>
      </c>
      <c r="G76" s="1">
        <v>866</v>
      </c>
      <c r="H76" s="1">
        <v>254</v>
      </c>
      <c r="I76" s="1">
        <v>328</v>
      </c>
      <c r="J76" s="1">
        <v>166</v>
      </c>
      <c r="K76" s="1">
        <v>2597</v>
      </c>
      <c r="L76" s="1">
        <v>157</v>
      </c>
      <c r="M76" s="1">
        <v>368</v>
      </c>
      <c r="N76" s="1">
        <v>216</v>
      </c>
      <c r="O76" s="1">
        <v>60</v>
      </c>
      <c r="P76" s="1">
        <v>118</v>
      </c>
      <c r="Q76" s="1">
        <f t="shared" si="0"/>
        <v>5980</v>
      </c>
      <c r="R76" s="27">
        <v>756</v>
      </c>
      <c r="S76" s="27">
        <v>219</v>
      </c>
      <c r="T76" s="1">
        <v>36978</v>
      </c>
      <c r="U76" s="1">
        <v>470475</v>
      </c>
      <c r="V76" s="1">
        <v>812277</v>
      </c>
    </row>
    <row r="77" spans="2:22" x14ac:dyDescent="0.2">
      <c r="B77" s="15">
        <v>40118</v>
      </c>
      <c r="C77" s="1">
        <v>198</v>
      </c>
      <c r="D77" s="1">
        <v>363</v>
      </c>
      <c r="E77" s="1">
        <v>189</v>
      </c>
      <c r="F77" s="1">
        <v>114</v>
      </c>
      <c r="G77" s="1">
        <v>881</v>
      </c>
      <c r="H77" s="1">
        <v>249</v>
      </c>
      <c r="I77" s="1">
        <v>334</v>
      </c>
      <c r="J77" s="1">
        <v>173</v>
      </c>
      <c r="K77" s="1">
        <v>2573</v>
      </c>
      <c r="L77" s="1">
        <v>160</v>
      </c>
      <c r="M77" s="1">
        <v>405</v>
      </c>
      <c r="N77" s="1">
        <v>215</v>
      </c>
      <c r="O77" s="1">
        <v>61</v>
      </c>
      <c r="P77" s="1">
        <v>123</v>
      </c>
      <c r="Q77" s="1">
        <f t="shared" si="0"/>
        <v>6038</v>
      </c>
      <c r="R77" s="27">
        <v>760</v>
      </c>
      <c r="S77" s="27">
        <v>224</v>
      </c>
      <c r="T77" s="1">
        <v>37257</v>
      </c>
      <c r="U77" s="1">
        <v>475620</v>
      </c>
      <c r="V77" s="1">
        <v>818319</v>
      </c>
    </row>
    <row r="78" spans="2:22" x14ac:dyDescent="0.2">
      <c r="B78" s="15">
        <v>40148</v>
      </c>
      <c r="C78" s="1">
        <v>199</v>
      </c>
      <c r="D78" s="1">
        <v>362</v>
      </c>
      <c r="E78" s="1">
        <v>188</v>
      </c>
      <c r="F78" s="1">
        <v>130</v>
      </c>
      <c r="G78" s="1">
        <v>896</v>
      </c>
      <c r="H78" s="1">
        <v>249</v>
      </c>
      <c r="I78" s="1">
        <v>340</v>
      </c>
      <c r="J78" s="1">
        <v>186</v>
      </c>
      <c r="K78" s="1">
        <v>2676</v>
      </c>
      <c r="L78" s="1">
        <v>179</v>
      </c>
      <c r="M78" s="1">
        <v>410</v>
      </c>
      <c r="N78" s="1">
        <v>218</v>
      </c>
      <c r="O78" s="1">
        <v>61</v>
      </c>
      <c r="P78" s="1">
        <v>134</v>
      </c>
      <c r="Q78" s="1">
        <f t="shared" si="0"/>
        <v>6228</v>
      </c>
      <c r="R78" s="27">
        <v>766</v>
      </c>
      <c r="S78" s="27">
        <v>220</v>
      </c>
      <c r="T78" s="1">
        <v>38267</v>
      </c>
      <c r="U78" s="1">
        <v>501214</v>
      </c>
      <c r="V78" s="1">
        <v>849076</v>
      </c>
    </row>
    <row r="79" spans="2:22" x14ac:dyDescent="0.2">
      <c r="B79" s="15">
        <v>40179</v>
      </c>
      <c r="C79" s="1">
        <v>201</v>
      </c>
      <c r="D79" s="1">
        <v>362</v>
      </c>
      <c r="E79" s="1">
        <v>187</v>
      </c>
      <c r="F79" s="1">
        <v>138</v>
      </c>
      <c r="G79" s="1">
        <v>891</v>
      </c>
      <c r="H79" s="1">
        <v>250</v>
      </c>
      <c r="I79" s="1">
        <v>351</v>
      </c>
      <c r="J79" s="1">
        <v>181</v>
      </c>
      <c r="K79" s="1">
        <v>2729</v>
      </c>
      <c r="L79" s="1">
        <v>190</v>
      </c>
      <c r="M79" s="1">
        <v>414</v>
      </c>
      <c r="N79" s="1">
        <v>216</v>
      </c>
      <c r="O79" s="1">
        <v>62</v>
      </c>
      <c r="P79" s="1">
        <v>132</v>
      </c>
      <c r="Q79" s="1">
        <f t="shared" si="0"/>
        <v>6304</v>
      </c>
      <c r="R79" s="27">
        <v>768</v>
      </c>
      <c r="S79" s="27">
        <v>228</v>
      </c>
      <c r="T79" s="1">
        <v>38858</v>
      </c>
      <c r="U79" s="1">
        <v>510816</v>
      </c>
      <c r="V79" s="1">
        <v>857522</v>
      </c>
    </row>
    <row r="80" spans="2:22" x14ac:dyDescent="0.2">
      <c r="B80" s="15">
        <v>40210</v>
      </c>
      <c r="C80" s="1">
        <v>201</v>
      </c>
      <c r="D80" s="1">
        <v>358</v>
      </c>
      <c r="E80" s="1">
        <v>187</v>
      </c>
      <c r="F80" s="1">
        <v>133</v>
      </c>
      <c r="G80" s="1">
        <v>894</v>
      </c>
      <c r="H80" s="1">
        <v>249</v>
      </c>
      <c r="I80" s="1">
        <v>356</v>
      </c>
      <c r="J80" s="1">
        <v>179</v>
      </c>
      <c r="K80" s="1">
        <v>2731</v>
      </c>
      <c r="L80" s="1">
        <v>181</v>
      </c>
      <c r="M80" s="1">
        <v>419</v>
      </c>
      <c r="N80" s="1">
        <v>215</v>
      </c>
      <c r="O80" s="1">
        <v>64</v>
      </c>
      <c r="P80" s="1">
        <v>131</v>
      </c>
      <c r="Q80" s="1">
        <f t="shared" si="0"/>
        <v>6298</v>
      </c>
      <c r="R80" s="27">
        <v>765</v>
      </c>
      <c r="S80" s="27">
        <v>231</v>
      </c>
      <c r="T80" s="1">
        <v>38492</v>
      </c>
      <c r="U80" s="1">
        <v>505954</v>
      </c>
      <c r="V80" s="1">
        <v>841593</v>
      </c>
    </row>
    <row r="81" spans="2:22" x14ac:dyDescent="0.2">
      <c r="B81" s="15">
        <v>40238</v>
      </c>
      <c r="C81" s="1">
        <v>203</v>
      </c>
      <c r="D81" s="1">
        <v>354</v>
      </c>
      <c r="E81" s="1">
        <v>189</v>
      </c>
      <c r="F81" s="1">
        <v>131</v>
      </c>
      <c r="G81" s="1">
        <v>896</v>
      </c>
      <c r="H81" s="1">
        <v>248</v>
      </c>
      <c r="I81" s="1">
        <v>347</v>
      </c>
      <c r="J81" s="1">
        <v>171</v>
      </c>
      <c r="K81" s="1">
        <v>2695</v>
      </c>
      <c r="L81" s="1">
        <v>176</v>
      </c>
      <c r="M81" s="1">
        <v>432</v>
      </c>
      <c r="N81" s="1">
        <v>210</v>
      </c>
      <c r="O81" s="1">
        <v>60</v>
      </c>
      <c r="P81" s="1">
        <v>127</v>
      </c>
      <c r="Q81" s="1">
        <f t="shared" si="0"/>
        <v>6239</v>
      </c>
      <c r="R81" s="27">
        <v>767</v>
      </c>
      <c r="S81" s="27">
        <v>226</v>
      </c>
      <c r="T81" s="1">
        <v>38184</v>
      </c>
      <c r="U81" s="1">
        <v>504344</v>
      </c>
      <c r="V81" s="1">
        <v>829042</v>
      </c>
    </row>
    <row r="82" spans="2:22" x14ac:dyDescent="0.2">
      <c r="B82" s="15">
        <v>40269</v>
      </c>
      <c r="C82" s="1">
        <v>194</v>
      </c>
      <c r="D82" s="1">
        <v>354</v>
      </c>
      <c r="E82" s="1">
        <v>188</v>
      </c>
      <c r="F82" s="1">
        <v>121</v>
      </c>
      <c r="G82" s="1">
        <v>894</v>
      </c>
      <c r="H82" s="1">
        <v>241</v>
      </c>
      <c r="I82" s="1">
        <v>341</v>
      </c>
      <c r="J82" s="1">
        <v>168</v>
      </c>
      <c r="K82" s="1">
        <v>2617</v>
      </c>
      <c r="L82" s="1">
        <v>172</v>
      </c>
      <c r="M82" s="1">
        <v>424</v>
      </c>
      <c r="N82" s="1">
        <v>211</v>
      </c>
      <c r="O82" s="1">
        <v>60</v>
      </c>
      <c r="P82" s="1">
        <v>124</v>
      </c>
      <c r="Q82" s="1">
        <f t="shared" si="0"/>
        <v>6109</v>
      </c>
      <c r="R82" s="27">
        <v>767</v>
      </c>
      <c r="S82" s="27">
        <v>226</v>
      </c>
      <c r="T82" s="1">
        <v>37285</v>
      </c>
      <c r="U82" s="1">
        <v>499125</v>
      </c>
      <c r="V82" s="1">
        <v>817418</v>
      </c>
    </row>
    <row r="83" spans="2:22" x14ac:dyDescent="0.2">
      <c r="B83" s="15">
        <v>40299</v>
      </c>
      <c r="C83" s="1">
        <v>199</v>
      </c>
      <c r="D83" s="1">
        <v>352</v>
      </c>
      <c r="E83" s="1">
        <v>190</v>
      </c>
      <c r="F83" s="1">
        <v>118</v>
      </c>
      <c r="G83" s="1">
        <v>927</v>
      </c>
      <c r="H83" s="1">
        <v>240</v>
      </c>
      <c r="I83" s="1">
        <v>338</v>
      </c>
      <c r="J83" s="1">
        <v>166</v>
      </c>
      <c r="K83" s="1">
        <v>2626</v>
      </c>
      <c r="L83" s="1">
        <v>166</v>
      </c>
      <c r="M83" s="1">
        <v>447</v>
      </c>
      <c r="N83" s="1">
        <v>214</v>
      </c>
      <c r="O83" s="1">
        <v>60</v>
      </c>
      <c r="P83" s="1">
        <v>122</v>
      </c>
      <c r="Q83" s="1">
        <f t="shared" ref="Q83:Q148" si="1">SUM(C83:P83)</f>
        <v>6165</v>
      </c>
      <c r="R83" s="27">
        <v>823</v>
      </c>
      <c r="S83" s="27">
        <v>240</v>
      </c>
      <c r="T83" s="1">
        <v>37287</v>
      </c>
      <c r="U83" s="1">
        <v>494895</v>
      </c>
      <c r="V83" s="1">
        <v>818391</v>
      </c>
    </row>
    <row r="84" spans="2:22" x14ac:dyDescent="0.2">
      <c r="B84" s="15">
        <v>40330</v>
      </c>
      <c r="C84" s="1">
        <v>204</v>
      </c>
      <c r="D84" s="1">
        <v>347</v>
      </c>
      <c r="E84" s="1">
        <v>191</v>
      </c>
      <c r="F84" s="1">
        <v>117</v>
      </c>
      <c r="G84" s="1">
        <v>931</v>
      </c>
      <c r="H84" s="1">
        <v>240</v>
      </c>
      <c r="I84" s="1">
        <v>328</v>
      </c>
      <c r="J84" s="1">
        <v>163</v>
      </c>
      <c r="K84" s="1">
        <v>2562</v>
      </c>
      <c r="L84" s="1">
        <v>160</v>
      </c>
      <c r="M84" s="1">
        <v>453</v>
      </c>
      <c r="N84" s="1">
        <v>215</v>
      </c>
      <c r="O84" s="1">
        <v>61</v>
      </c>
      <c r="P84" s="1">
        <v>123</v>
      </c>
      <c r="Q84" s="1">
        <f t="shared" si="1"/>
        <v>6095</v>
      </c>
      <c r="R84" s="27">
        <v>834</v>
      </c>
      <c r="S84" s="27">
        <v>233</v>
      </c>
      <c r="T84" s="1">
        <v>37107</v>
      </c>
      <c r="U84" s="1">
        <v>475873</v>
      </c>
      <c r="V84" s="1">
        <v>795050</v>
      </c>
    </row>
    <row r="85" spans="2:22" x14ac:dyDescent="0.2">
      <c r="B85" s="15">
        <v>40360</v>
      </c>
      <c r="C85" s="1">
        <v>202</v>
      </c>
      <c r="D85" s="1">
        <v>341</v>
      </c>
      <c r="E85" s="1">
        <v>193</v>
      </c>
      <c r="F85" s="1">
        <v>114</v>
      </c>
      <c r="G85" s="1">
        <v>923</v>
      </c>
      <c r="H85" s="1">
        <v>241</v>
      </c>
      <c r="I85" s="1">
        <v>323</v>
      </c>
      <c r="J85" s="1">
        <v>162</v>
      </c>
      <c r="K85" s="1">
        <v>2506</v>
      </c>
      <c r="L85" s="1">
        <v>162</v>
      </c>
      <c r="M85" s="1">
        <v>422</v>
      </c>
      <c r="N85" s="1">
        <v>213</v>
      </c>
      <c r="O85" s="1">
        <v>61</v>
      </c>
      <c r="P85" s="1">
        <v>119</v>
      </c>
      <c r="Q85" s="1">
        <f t="shared" si="1"/>
        <v>5982</v>
      </c>
      <c r="R85" s="27">
        <v>823</v>
      </c>
      <c r="S85" s="27">
        <v>227</v>
      </c>
      <c r="T85" s="1">
        <v>36723</v>
      </c>
      <c r="U85" s="1">
        <v>464480</v>
      </c>
      <c r="V85" s="1">
        <v>774511</v>
      </c>
    </row>
    <row r="86" spans="2:22" x14ac:dyDescent="0.2">
      <c r="B86" s="15">
        <v>40391</v>
      </c>
      <c r="C86" s="1">
        <v>202</v>
      </c>
      <c r="D86" s="1">
        <v>340</v>
      </c>
      <c r="E86" s="1">
        <v>194</v>
      </c>
      <c r="F86" s="1">
        <v>111</v>
      </c>
      <c r="G86" s="1">
        <v>923</v>
      </c>
      <c r="H86" s="1">
        <v>237</v>
      </c>
      <c r="I86" s="1">
        <v>320</v>
      </c>
      <c r="J86" s="1">
        <v>161</v>
      </c>
      <c r="K86" s="1">
        <v>2499</v>
      </c>
      <c r="L86" s="1">
        <v>159</v>
      </c>
      <c r="M86" s="1">
        <v>415</v>
      </c>
      <c r="N86" s="1">
        <v>215</v>
      </c>
      <c r="O86" s="1">
        <v>60</v>
      </c>
      <c r="P86" s="1">
        <v>117</v>
      </c>
      <c r="Q86" s="1">
        <f t="shared" si="1"/>
        <v>5953</v>
      </c>
      <c r="R86" s="27">
        <v>818</v>
      </c>
      <c r="S86" s="27">
        <v>228</v>
      </c>
      <c r="T86" s="1">
        <v>36535</v>
      </c>
      <c r="U86" s="1">
        <v>461970</v>
      </c>
      <c r="V86" s="1">
        <v>772041</v>
      </c>
    </row>
    <row r="87" spans="2:22" x14ac:dyDescent="0.2">
      <c r="B87" s="15">
        <v>40422</v>
      </c>
      <c r="C87" s="1">
        <v>202</v>
      </c>
      <c r="D87" s="1">
        <v>340</v>
      </c>
      <c r="E87" s="1">
        <v>196</v>
      </c>
      <c r="F87" s="1">
        <v>111</v>
      </c>
      <c r="G87" s="1">
        <v>919</v>
      </c>
      <c r="H87" s="1">
        <v>231</v>
      </c>
      <c r="I87" s="1">
        <v>330</v>
      </c>
      <c r="J87" s="1">
        <v>159</v>
      </c>
      <c r="K87" s="1">
        <v>2540</v>
      </c>
      <c r="L87" s="1">
        <v>159</v>
      </c>
      <c r="M87" s="1">
        <v>415</v>
      </c>
      <c r="N87" s="1">
        <v>222</v>
      </c>
      <c r="O87" s="1">
        <v>58</v>
      </c>
      <c r="P87" s="1">
        <v>122</v>
      </c>
      <c r="Q87" s="1">
        <f t="shared" si="1"/>
        <v>6004</v>
      </c>
      <c r="R87" s="27">
        <v>818</v>
      </c>
      <c r="S87" s="27">
        <v>236</v>
      </c>
      <c r="T87" s="1">
        <v>37078</v>
      </c>
      <c r="U87" s="1">
        <v>473565</v>
      </c>
      <c r="V87" s="1">
        <v>826594</v>
      </c>
    </row>
    <row r="88" spans="2:22" x14ac:dyDescent="0.2">
      <c r="B88" s="15">
        <v>40452</v>
      </c>
      <c r="C88" s="1">
        <v>206</v>
      </c>
      <c r="D88" s="1">
        <v>335</v>
      </c>
      <c r="E88" s="1">
        <v>198</v>
      </c>
      <c r="F88" s="1">
        <v>111</v>
      </c>
      <c r="G88" s="1">
        <v>927</v>
      </c>
      <c r="H88" s="1">
        <v>231</v>
      </c>
      <c r="I88" s="1">
        <v>328</v>
      </c>
      <c r="J88" s="1">
        <v>148</v>
      </c>
      <c r="K88" s="1">
        <v>2541</v>
      </c>
      <c r="L88" s="1">
        <v>151</v>
      </c>
      <c r="M88" s="1">
        <v>436</v>
      </c>
      <c r="N88" s="1">
        <v>223</v>
      </c>
      <c r="O88" s="1">
        <v>59</v>
      </c>
      <c r="P88" s="1">
        <v>121</v>
      </c>
      <c r="Q88" s="1">
        <f t="shared" si="1"/>
        <v>6015</v>
      </c>
      <c r="R88" s="27">
        <v>824</v>
      </c>
      <c r="S88" s="27">
        <v>251</v>
      </c>
      <c r="T88" s="1">
        <v>37264</v>
      </c>
      <c r="U88" s="1">
        <v>476891</v>
      </c>
      <c r="V88" s="1">
        <v>815048</v>
      </c>
    </row>
    <row r="89" spans="2:22" x14ac:dyDescent="0.2">
      <c r="B89" s="15">
        <v>40483</v>
      </c>
      <c r="C89" s="1">
        <v>204</v>
      </c>
      <c r="D89" s="1">
        <v>339</v>
      </c>
      <c r="E89" s="1">
        <v>199</v>
      </c>
      <c r="F89" s="1">
        <v>111</v>
      </c>
      <c r="G89" s="1">
        <v>935</v>
      </c>
      <c r="H89" s="1">
        <v>231</v>
      </c>
      <c r="I89" s="1">
        <v>337</v>
      </c>
      <c r="J89" s="1">
        <v>158</v>
      </c>
      <c r="K89" s="1">
        <v>2574</v>
      </c>
      <c r="L89" s="1">
        <v>164</v>
      </c>
      <c r="M89" s="1">
        <v>447</v>
      </c>
      <c r="N89" s="1">
        <v>225</v>
      </c>
      <c r="O89" s="1">
        <v>58</v>
      </c>
      <c r="P89" s="1">
        <v>124</v>
      </c>
      <c r="Q89" s="1">
        <f t="shared" si="1"/>
        <v>6106</v>
      </c>
      <c r="R89" s="27">
        <v>825</v>
      </c>
      <c r="S89" s="27">
        <v>260</v>
      </c>
      <c r="T89" s="1">
        <v>37578</v>
      </c>
      <c r="U89" s="1">
        <v>480507</v>
      </c>
      <c r="V89" s="1">
        <v>820654</v>
      </c>
    </row>
    <row r="90" spans="2:22" x14ac:dyDescent="0.2">
      <c r="B90" s="15">
        <v>40513</v>
      </c>
      <c r="C90" s="1">
        <v>203</v>
      </c>
      <c r="D90" s="1">
        <v>338</v>
      </c>
      <c r="E90" s="1">
        <v>201</v>
      </c>
      <c r="F90" s="1">
        <v>128</v>
      </c>
      <c r="G90" s="1">
        <v>942</v>
      </c>
      <c r="H90" s="1">
        <v>232</v>
      </c>
      <c r="I90" s="1">
        <v>343</v>
      </c>
      <c r="J90" s="1">
        <v>174</v>
      </c>
      <c r="K90" s="1">
        <v>2663</v>
      </c>
      <c r="L90" s="1">
        <v>179</v>
      </c>
      <c r="M90" s="1">
        <v>457</v>
      </c>
      <c r="N90" s="1">
        <v>230</v>
      </c>
      <c r="O90" s="1">
        <v>59</v>
      </c>
      <c r="P90" s="1">
        <v>130</v>
      </c>
      <c r="Q90" s="1">
        <f t="shared" si="1"/>
        <v>6279</v>
      </c>
      <c r="R90" s="27">
        <v>832</v>
      </c>
      <c r="S90" s="27">
        <v>255</v>
      </c>
      <c r="T90" s="1">
        <v>38422</v>
      </c>
      <c r="U90" s="1">
        <v>506485</v>
      </c>
      <c r="V90" s="1">
        <v>858237</v>
      </c>
    </row>
    <row r="91" spans="2:22" x14ac:dyDescent="0.2">
      <c r="B91" s="15">
        <v>40544</v>
      </c>
      <c r="C91" s="1">
        <v>206</v>
      </c>
      <c r="D91" s="1">
        <v>340</v>
      </c>
      <c r="E91" s="1">
        <v>201</v>
      </c>
      <c r="F91" s="1">
        <v>129</v>
      </c>
      <c r="G91" s="1">
        <v>921</v>
      </c>
      <c r="H91" s="1">
        <v>231</v>
      </c>
      <c r="I91" s="1">
        <v>344</v>
      </c>
      <c r="J91" s="1">
        <v>172</v>
      </c>
      <c r="K91" s="1">
        <v>2628</v>
      </c>
      <c r="L91" s="1">
        <v>182</v>
      </c>
      <c r="M91" s="1">
        <v>446</v>
      </c>
      <c r="N91" s="1">
        <v>233</v>
      </c>
      <c r="O91" s="1">
        <v>60</v>
      </c>
      <c r="P91" s="1">
        <v>128</v>
      </c>
      <c r="Q91" s="1">
        <f t="shared" si="1"/>
        <v>6221</v>
      </c>
      <c r="R91" s="1">
        <v>837</v>
      </c>
      <c r="S91" s="1">
        <v>245</v>
      </c>
      <c r="T91" s="1">
        <v>38127</v>
      </c>
      <c r="U91" s="1">
        <v>504520</v>
      </c>
      <c r="V91" s="1">
        <v>846883</v>
      </c>
    </row>
    <row r="92" spans="2:22" x14ac:dyDescent="0.2">
      <c r="B92" s="15">
        <v>40575</v>
      </c>
      <c r="C92" s="1">
        <v>205</v>
      </c>
      <c r="D92" s="1">
        <v>343</v>
      </c>
      <c r="E92" s="1">
        <v>200</v>
      </c>
      <c r="F92" s="1">
        <v>126</v>
      </c>
      <c r="G92" s="1">
        <v>920</v>
      </c>
      <c r="H92" s="1">
        <v>232</v>
      </c>
      <c r="I92" s="1">
        <v>338</v>
      </c>
      <c r="J92" s="1">
        <v>160</v>
      </c>
      <c r="K92" s="1">
        <v>2574</v>
      </c>
      <c r="L92" s="1">
        <v>173</v>
      </c>
      <c r="M92" s="1">
        <v>430</v>
      </c>
      <c r="N92" s="1">
        <v>233</v>
      </c>
      <c r="O92" s="1">
        <v>58</v>
      </c>
      <c r="P92" s="1">
        <v>122</v>
      </c>
      <c r="Q92" s="1">
        <f t="shared" si="1"/>
        <v>6114</v>
      </c>
      <c r="R92" s="1">
        <v>831</v>
      </c>
      <c r="S92" s="1">
        <v>247</v>
      </c>
      <c r="T92" s="1">
        <v>37624</v>
      </c>
      <c r="U92" s="1">
        <v>492793</v>
      </c>
      <c r="V92" s="1">
        <v>819408</v>
      </c>
    </row>
    <row r="93" spans="2:22" x14ac:dyDescent="0.2">
      <c r="B93" s="15">
        <v>40603</v>
      </c>
      <c r="C93" s="1">
        <v>205</v>
      </c>
      <c r="D93" s="1">
        <v>342</v>
      </c>
      <c r="E93" s="1">
        <v>200</v>
      </c>
      <c r="F93" s="1">
        <v>117</v>
      </c>
      <c r="G93" s="1">
        <v>904</v>
      </c>
      <c r="H93" s="1">
        <v>231</v>
      </c>
      <c r="I93" s="1">
        <v>327</v>
      </c>
      <c r="J93" s="1">
        <v>153</v>
      </c>
      <c r="K93" s="1">
        <v>2532</v>
      </c>
      <c r="L93" s="1">
        <v>169</v>
      </c>
      <c r="M93" s="1">
        <v>426</v>
      </c>
      <c r="N93" s="1">
        <v>229</v>
      </c>
      <c r="O93" s="1">
        <v>59</v>
      </c>
      <c r="P93" s="1">
        <v>116</v>
      </c>
      <c r="Q93" s="1">
        <f t="shared" si="1"/>
        <v>6010</v>
      </c>
      <c r="R93" s="1">
        <v>837</v>
      </c>
      <c r="S93" s="1">
        <v>249</v>
      </c>
      <c r="T93" s="1">
        <v>37118</v>
      </c>
      <c r="U93" s="1">
        <v>492714</v>
      </c>
      <c r="V93" s="1">
        <v>812225</v>
      </c>
    </row>
    <row r="94" spans="2:22" x14ac:dyDescent="0.2">
      <c r="B94" s="15">
        <v>40634</v>
      </c>
      <c r="C94" s="1">
        <v>206</v>
      </c>
      <c r="D94" s="1">
        <v>342</v>
      </c>
      <c r="E94" s="1">
        <v>201</v>
      </c>
      <c r="F94" s="1">
        <v>115</v>
      </c>
      <c r="G94" s="1">
        <v>903</v>
      </c>
      <c r="H94" s="1">
        <v>231</v>
      </c>
      <c r="I94" s="1">
        <v>327</v>
      </c>
      <c r="J94" s="1">
        <v>151</v>
      </c>
      <c r="K94" s="1">
        <v>2546</v>
      </c>
      <c r="L94" s="1">
        <v>171</v>
      </c>
      <c r="M94" s="1">
        <v>423</v>
      </c>
      <c r="N94" s="1">
        <v>223</v>
      </c>
      <c r="O94" s="1">
        <v>59</v>
      </c>
      <c r="P94" s="1">
        <v>111</v>
      </c>
      <c r="Q94" s="1">
        <f t="shared" si="1"/>
        <v>6009</v>
      </c>
      <c r="R94" s="1">
        <v>850</v>
      </c>
      <c r="S94" s="1">
        <v>240</v>
      </c>
      <c r="T94" s="1">
        <v>37138</v>
      </c>
      <c r="U94" s="1">
        <v>498164</v>
      </c>
      <c r="V94" s="1">
        <v>820333</v>
      </c>
    </row>
    <row r="95" spans="2:22" x14ac:dyDescent="0.2">
      <c r="B95" s="15">
        <v>40664</v>
      </c>
      <c r="C95" s="1">
        <v>208</v>
      </c>
      <c r="D95" s="1">
        <v>340</v>
      </c>
      <c r="E95" s="1">
        <v>199</v>
      </c>
      <c r="F95" s="1">
        <v>106</v>
      </c>
      <c r="G95" s="1">
        <v>896</v>
      </c>
      <c r="H95" s="1">
        <v>233</v>
      </c>
      <c r="I95" s="1">
        <v>334</v>
      </c>
      <c r="J95" s="1">
        <v>145</v>
      </c>
      <c r="K95" s="1">
        <v>2555</v>
      </c>
      <c r="L95" s="1">
        <v>174</v>
      </c>
      <c r="M95" s="1">
        <v>423</v>
      </c>
      <c r="N95" s="1">
        <v>225</v>
      </c>
      <c r="O95" s="1">
        <v>57</v>
      </c>
      <c r="P95" s="1">
        <v>108</v>
      </c>
      <c r="Q95" s="1">
        <f t="shared" si="1"/>
        <v>6003</v>
      </c>
      <c r="R95" s="1">
        <v>857</v>
      </c>
      <c r="S95" s="1">
        <v>242</v>
      </c>
      <c r="T95" s="1">
        <v>37241</v>
      </c>
      <c r="U95" s="1">
        <v>495974</v>
      </c>
      <c r="V95" s="1">
        <v>834742</v>
      </c>
    </row>
    <row r="96" spans="2:22" x14ac:dyDescent="0.2">
      <c r="B96" s="15">
        <v>40695</v>
      </c>
      <c r="C96" s="1">
        <v>206</v>
      </c>
      <c r="D96" s="1">
        <v>339</v>
      </c>
      <c r="E96" s="1">
        <v>201</v>
      </c>
      <c r="F96" s="1">
        <v>103</v>
      </c>
      <c r="G96" s="1">
        <v>888</v>
      </c>
      <c r="H96" s="1">
        <v>230</v>
      </c>
      <c r="I96" s="1">
        <v>331</v>
      </c>
      <c r="J96" s="1">
        <v>144</v>
      </c>
      <c r="K96" s="1">
        <v>2501</v>
      </c>
      <c r="L96" s="1">
        <v>164</v>
      </c>
      <c r="M96" s="1">
        <v>410</v>
      </c>
      <c r="N96" s="1">
        <v>222</v>
      </c>
      <c r="O96" s="1">
        <v>57</v>
      </c>
      <c r="P96" s="1">
        <v>106</v>
      </c>
      <c r="Q96" s="1">
        <f t="shared" si="1"/>
        <v>5902</v>
      </c>
      <c r="R96" s="1">
        <v>849</v>
      </c>
      <c r="S96" s="1">
        <v>234</v>
      </c>
      <c r="T96" s="1">
        <v>36739</v>
      </c>
      <c r="U96" s="1">
        <v>472614</v>
      </c>
      <c r="V96" s="1">
        <v>801390</v>
      </c>
    </row>
    <row r="97" spans="2:22" x14ac:dyDescent="0.2">
      <c r="B97" s="15">
        <v>40725</v>
      </c>
      <c r="C97" s="1">
        <v>202</v>
      </c>
      <c r="D97" s="1">
        <v>333</v>
      </c>
      <c r="E97" s="1">
        <v>198</v>
      </c>
      <c r="F97" s="1">
        <v>103</v>
      </c>
      <c r="G97" s="1">
        <v>883</v>
      </c>
      <c r="H97" s="1">
        <v>223</v>
      </c>
      <c r="I97" s="1">
        <v>328</v>
      </c>
      <c r="J97" s="1">
        <v>137</v>
      </c>
      <c r="K97" s="1">
        <v>2438</v>
      </c>
      <c r="L97" s="1">
        <v>158</v>
      </c>
      <c r="M97" s="1">
        <v>396</v>
      </c>
      <c r="N97" s="1">
        <v>218</v>
      </c>
      <c r="O97" s="1">
        <v>56</v>
      </c>
      <c r="P97" s="1">
        <v>107</v>
      </c>
      <c r="Q97" s="1">
        <f t="shared" si="1"/>
        <v>5780</v>
      </c>
      <c r="R97" s="1">
        <v>841</v>
      </c>
      <c r="S97" s="1">
        <v>225</v>
      </c>
      <c r="T97" s="1">
        <v>36396</v>
      </c>
      <c r="U97" s="1">
        <v>463734</v>
      </c>
      <c r="V97" s="1">
        <v>779986</v>
      </c>
    </row>
    <row r="98" spans="2:22" x14ac:dyDescent="0.2">
      <c r="B98" s="15">
        <v>40756</v>
      </c>
      <c r="C98" s="1">
        <v>201</v>
      </c>
      <c r="D98" s="1">
        <v>328</v>
      </c>
      <c r="E98" s="1">
        <v>195</v>
      </c>
      <c r="F98" s="1">
        <v>104</v>
      </c>
      <c r="G98" s="1">
        <v>883</v>
      </c>
      <c r="H98" s="1">
        <v>221</v>
      </c>
      <c r="I98" s="1">
        <v>326</v>
      </c>
      <c r="J98" s="1">
        <v>136</v>
      </c>
      <c r="K98" s="1">
        <v>2445</v>
      </c>
      <c r="L98" s="1">
        <v>158</v>
      </c>
      <c r="M98" s="1">
        <v>397</v>
      </c>
      <c r="N98" s="1">
        <v>213</v>
      </c>
      <c r="O98" s="1">
        <v>57</v>
      </c>
      <c r="P98" s="1">
        <v>103</v>
      </c>
      <c r="Q98" s="1">
        <f t="shared" si="1"/>
        <v>5767</v>
      </c>
      <c r="R98" s="1">
        <v>839</v>
      </c>
      <c r="S98" s="1">
        <v>216</v>
      </c>
      <c r="T98" s="1">
        <v>36235</v>
      </c>
      <c r="U98" s="1">
        <v>462855</v>
      </c>
      <c r="V98" s="1">
        <v>783254</v>
      </c>
    </row>
    <row r="99" spans="2:22" x14ac:dyDescent="0.2">
      <c r="B99" s="15">
        <v>40787</v>
      </c>
      <c r="C99" s="1">
        <v>204</v>
      </c>
      <c r="D99" s="1">
        <v>336</v>
      </c>
      <c r="E99" s="1">
        <v>198</v>
      </c>
      <c r="F99" s="1">
        <v>108</v>
      </c>
      <c r="G99" s="1">
        <v>885</v>
      </c>
      <c r="H99" s="1">
        <v>222</v>
      </c>
      <c r="I99" s="1">
        <v>328</v>
      </c>
      <c r="J99" s="1">
        <v>139</v>
      </c>
      <c r="K99" s="1">
        <v>2490</v>
      </c>
      <c r="L99" s="1">
        <v>161</v>
      </c>
      <c r="M99" s="1">
        <v>406</v>
      </c>
      <c r="N99" s="1">
        <v>220</v>
      </c>
      <c r="O99" s="1">
        <v>58</v>
      </c>
      <c r="P99" s="1">
        <v>108</v>
      </c>
      <c r="Q99" s="1">
        <f t="shared" si="1"/>
        <v>5863</v>
      </c>
      <c r="R99" s="1">
        <v>856</v>
      </c>
      <c r="S99" s="1">
        <v>235</v>
      </c>
      <c r="T99" s="1">
        <v>37006</v>
      </c>
      <c r="U99" s="1">
        <v>475681</v>
      </c>
      <c r="V99" s="1">
        <v>828625</v>
      </c>
    </row>
    <row r="100" spans="2:22" x14ac:dyDescent="0.2">
      <c r="B100" s="15">
        <v>40817</v>
      </c>
      <c r="C100" s="1">
        <v>202</v>
      </c>
      <c r="D100" s="1">
        <v>333</v>
      </c>
      <c r="E100" s="1">
        <v>197</v>
      </c>
      <c r="F100" s="1">
        <v>107</v>
      </c>
      <c r="G100" s="1">
        <v>881</v>
      </c>
      <c r="H100" s="1">
        <v>219</v>
      </c>
      <c r="I100" s="1">
        <v>336</v>
      </c>
      <c r="J100" s="1">
        <v>137</v>
      </c>
      <c r="K100" s="1">
        <v>2504</v>
      </c>
      <c r="L100" s="1">
        <v>160</v>
      </c>
      <c r="M100" s="1">
        <v>415</v>
      </c>
      <c r="N100" s="1">
        <v>218</v>
      </c>
      <c r="O100" s="1">
        <v>58</v>
      </c>
      <c r="P100" s="1">
        <v>111</v>
      </c>
      <c r="Q100" s="1">
        <f t="shared" si="1"/>
        <v>5878</v>
      </c>
      <c r="R100" s="1">
        <v>876</v>
      </c>
      <c r="S100" s="1">
        <v>254</v>
      </c>
      <c r="T100" s="1">
        <v>37277</v>
      </c>
      <c r="U100" s="1">
        <v>475726</v>
      </c>
      <c r="V100" s="1">
        <v>808834</v>
      </c>
    </row>
    <row r="101" spans="2:22" x14ac:dyDescent="0.2">
      <c r="B101" s="15">
        <v>40848</v>
      </c>
      <c r="C101" s="1">
        <v>202</v>
      </c>
      <c r="D101" s="1">
        <v>323</v>
      </c>
      <c r="E101" s="1">
        <v>200</v>
      </c>
      <c r="F101" s="1">
        <v>115</v>
      </c>
      <c r="G101" s="1">
        <v>887</v>
      </c>
      <c r="H101" s="1">
        <v>216</v>
      </c>
      <c r="I101" s="1">
        <v>352</v>
      </c>
      <c r="J101" s="1">
        <v>145</v>
      </c>
      <c r="K101" s="1">
        <v>2587</v>
      </c>
      <c r="L101" s="1">
        <v>173</v>
      </c>
      <c r="M101" s="1">
        <v>426</v>
      </c>
      <c r="N101" s="1">
        <v>227</v>
      </c>
      <c r="O101" s="1">
        <v>62</v>
      </c>
      <c r="P101" s="1">
        <v>123</v>
      </c>
      <c r="Q101" s="1">
        <f t="shared" si="1"/>
        <v>6038</v>
      </c>
      <c r="R101" s="1">
        <v>889</v>
      </c>
      <c r="S101" s="1">
        <v>264</v>
      </c>
      <c r="T101" s="1">
        <v>38331</v>
      </c>
      <c r="U101" s="1">
        <v>491619</v>
      </c>
      <c r="V101" s="1">
        <v>838399</v>
      </c>
    </row>
    <row r="102" spans="2:22" x14ac:dyDescent="0.2">
      <c r="B102" s="15">
        <v>40878</v>
      </c>
      <c r="C102" s="1">
        <v>201</v>
      </c>
      <c r="D102" s="1">
        <v>326</v>
      </c>
      <c r="E102" s="1">
        <v>206</v>
      </c>
      <c r="F102" s="1">
        <v>138</v>
      </c>
      <c r="G102" s="1">
        <v>889</v>
      </c>
      <c r="H102" s="1">
        <v>225</v>
      </c>
      <c r="I102" s="1">
        <v>381</v>
      </c>
      <c r="J102" s="1">
        <v>158</v>
      </c>
      <c r="K102" s="1">
        <v>2687</v>
      </c>
      <c r="L102" s="1">
        <v>196</v>
      </c>
      <c r="M102" s="1">
        <v>425</v>
      </c>
      <c r="N102" s="1">
        <v>227</v>
      </c>
      <c r="O102" s="1">
        <v>63</v>
      </c>
      <c r="P102" s="1">
        <v>135</v>
      </c>
      <c r="Q102" s="1">
        <f t="shared" si="1"/>
        <v>6257</v>
      </c>
      <c r="R102" s="1">
        <v>900</v>
      </c>
      <c r="S102" s="1">
        <v>266</v>
      </c>
      <c r="T102" s="1">
        <v>39911</v>
      </c>
      <c r="U102" s="1">
        <v>517619</v>
      </c>
      <c r="V102" s="1">
        <v>867993</v>
      </c>
    </row>
    <row r="103" spans="2:22" x14ac:dyDescent="0.2">
      <c r="B103" s="15">
        <v>40909</v>
      </c>
      <c r="C103" s="1">
        <v>185</v>
      </c>
      <c r="D103" s="1">
        <v>316</v>
      </c>
      <c r="E103" s="1">
        <v>192</v>
      </c>
      <c r="F103" s="1">
        <v>90</v>
      </c>
      <c r="G103" s="1">
        <v>855</v>
      </c>
      <c r="H103" s="1">
        <v>224</v>
      </c>
      <c r="I103" s="1">
        <v>377</v>
      </c>
      <c r="J103" s="1">
        <v>127</v>
      </c>
      <c r="K103" s="1">
        <v>2367</v>
      </c>
      <c r="L103" s="1">
        <v>152</v>
      </c>
      <c r="M103" s="1">
        <v>390</v>
      </c>
      <c r="N103" s="1">
        <v>204</v>
      </c>
      <c r="O103" s="1">
        <v>62</v>
      </c>
      <c r="P103" s="1">
        <v>102</v>
      </c>
      <c r="Q103" s="1">
        <f t="shared" si="1"/>
        <v>5643</v>
      </c>
      <c r="R103" s="1">
        <v>874</v>
      </c>
      <c r="S103" s="1">
        <v>248</v>
      </c>
      <c r="T103" s="1">
        <v>39271</v>
      </c>
      <c r="U103" s="1">
        <v>512359</v>
      </c>
      <c r="V103" s="1">
        <v>842208</v>
      </c>
    </row>
    <row r="104" spans="2:22" x14ac:dyDescent="0.2">
      <c r="B104" s="15">
        <v>40940</v>
      </c>
      <c r="C104" s="1">
        <v>187</v>
      </c>
      <c r="D104" s="1">
        <v>314</v>
      </c>
      <c r="E104" s="1">
        <v>203</v>
      </c>
      <c r="F104" s="1">
        <v>100</v>
      </c>
      <c r="G104" s="1">
        <v>866</v>
      </c>
      <c r="H104" s="1">
        <v>220</v>
      </c>
      <c r="I104" s="1">
        <v>365</v>
      </c>
      <c r="J104" s="1">
        <v>125</v>
      </c>
      <c r="K104" s="1">
        <v>2440</v>
      </c>
      <c r="L104" s="1">
        <v>145</v>
      </c>
      <c r="M104" s="1">
        <v>401</v>
      </c>
      <c r="N104" s="1">
        <v>213</v>
      </c>
      <c r="O104" s="1">
        <v>61</v>
      </c>
      <c r="P104" s="1">
        <v>101</v>
      </c>
      <c r="Q104" s="1">
        <f t="shared" si="1"/>
        <v>5741</v>
      </c>
      <c r="R104" s="1">
        <v>879</v>
      </c>
      <c r="S104" s="1">
        <v>219</v>
      </c>
      <c r="T104" s="1">
        <v>38670</v>
      </c>
      <c r="U104" s="1">
        <v>504611</v>
      </c>
      <c r="V104" s="1">
        <v>825088</v>
      </c>
    </row>
    <row r="105" spans="2:22" x14ac:dyDescent="0.2">
      <c r="B105" s="15">
        <v>40969</v>
      </c>
      <c r="C105" s="1">
        <v>192</v>
      </c>
      <c r="D105" s="1">
        <v>315</v>
      </c>
      <c r="E105" s="1">
        <v>197</v>
      </c>
      <c r="F105" s="1">
        <v>106</v>
      </c>
      <c r="G105" s="1">
        <v>873</v>
      </c>
      <c r="H105" s="1">
        <v>218</v>
      </c>
      <c r="I105" s="1">
        <v>350</v>
      </c>
      <c r="J105" s="1">
        <v>129</v>
      </c>
      <c r="K105" s="1">
        <v>2404</v>
      </c>
      <c r="L105" s="1">
        <v>141</v>
      </c>
      <c r="M105" s="1">
        <v>404</v>
      </c>
      <c r="N105" s="1">
        <v>211</v>
      </c>
      <c r="O105" s="1">
        <v>59</v>
      </c>
      <c r="P105" s="1">
        <v>101</v>
      </c>
      <c r="Q105" s="1">
        <f t="shared" si="1"/>
        <v>5700</v>
      </c>
      <c r="R105" s="1">
        <v>875</v>
      </c>
      <c r="S105" s="1">
        <v>256</v>
      </c>
      <c r="T105" s="1">
        <v>37489</v>
      </c>
      <c r="U105" s="1">
        <v>505106</v>
      </c>
      <c r="V105" s="1">
        <v>817735</v>
      </c>
    </row>
    <row r="106" spans="2:22" x14ac:dyDescent="0.2">
      <c r="B106" s="15">
        <v>41000</v>
      </c>
      <c r="C106" s="1">
        <v>196</v>
      </c>
      <c r="D106" s="1">
        <v>321</v>
      </c>
      <c r="E106" s="1">
        <v>197</v>
      </c>
      <c r="F106" s="1">
        <v>114</v>
      </c>
      <c r="G106" s="1">
        <v>882</v>
      </c>
      <c r="H106" s="1">
        <v>214</v>
      </c>
      <c r="I106" s="1">
        <v>234</v>
      </c>
      <c r="J106" s="1">
        <v>127</v>
      </c>
      <c r="K106" s="1">
        <v>2411</v>
      </c>
      <c r="L106" s="1">
        <v>148</v>
      </c>
      <c r="M106" s="1">
        <v>407</v>
      </c>
      <c r="N106" s="1">
        <v>214</v>
      </c>
      <c r="O106" s="1">
        <v>57</v>
      </c>
      <c r="P106" s="1">
        <v>101</v>
      </c>
      <c r="Q106" s="1">
        <f t="shared" si="1"/>
        <v>5623</v>
      </c>
      <c r="R106" s="1">
        <v>894</v>
      </c>
      <c r="S106" s="1">
        <v>234</v>
      </c>
      <c r="T106" s="1">
        <v>37373</v>
      </c>
      <c r="U106" s="1">
        <v>505274</v>
      </c>
      <c r="V106" s="1">
        <v>818037</v>
      </c>
    </row>
    <row r="107" spans="2:22" x14ac:dyDescent="0.2">
      <c r="B107" s="15">
        <v>41030</v>
      </c>
      <c r="C107" s="1">
        <v>195</v>
      </c>
      <c r="D107" s="1">
        <v>322</v>
      </c>
      <c r="E107" s="1">
        <v>195</v>
      </c>
      <c r="F107" s="1">
        <v>109</v>
      </c>
      <c r="G107" s="1">
        <v>884</v>
      </c>
      <c r="H107" s="1">
        <v>210</v>
      </c>
      <c r="I107" s="1">
        <v>259</v>
      </c>
      <c r="J107" s="1">
        <v>119</v>
      </c>
      <c r="K107" s="1">
        <v>2417</v>
      </c>
      <c r="L107" s="1">
        <v>148</v>
      </c>
      <c r="M107" s="1">
        <v>436</v>
      </c>
      <c r="N107" s="1">
        <v>217</v>
      </c>
      <c r="O107" s="1">
        <v>57</v>
      </c>
      <c r="P107" s="1">
        <v>103</v>
      </c>
      <c r="Q107" s="1">
        <f t="shared" si="1"/>
        <v>5671</v>
      </c>
      <c r="R107" s="1">
        <v>913</v>
      </c>
      <c r="S107" s="1">
        <v>259</v>
      </c>
      <c r="T107" s="1">
        <v>37504</v>
      </c>
      <c r="U107" s="1">
        <v>500163</v>
      </c>
      <c r="V107" s="1">
        <v>830298</v>
      </c>
    </row>
    <row r="108" spans="2:22" x14ac:dyDescent="0.2">
      <c r="B108" s="15">
        <v>41061</v>
      </c>
      <c r="C108" s="1">
        <v>195</v>
      </c>
      <c r="D108" s="1">
        <v>327</v>
      </c>
      <c r="E108" s="1">
        <v>190</v>
      </c>
      <c r="F108" s="1">
        <v>108</v>
      </c>
      <c r="G108" s="1">
        <v>875</v>
      </c>
      <c r="H108" s="1">
        <v>212</v>
      </c>
      <c r="I108" s="1">
        <v>344</v>
      </c>
      <c r="J108" s="1">
        <v>125</v>
      </c>
      <c r="K108" s="1">
        <v>2424</v>
      </c>
      <c r="L108" s="1">
        <v>147</v>
      </c>
      <c r="M108" s="1">
        <v>432</v>
      </c>
      <c r="N108" s="1">
        <v>219</v>
      </c>
      <c r="O108" s="1">
        <v>57</v>
      </c>
      <c r="P108" s="1">
        <v>99</v>
      </c>
      <c r="Q108" s="1">
        <f t="shared" si="1"/>
        <v>5754</v>
      </c>
      <c r="R108" s="1">
        <v>927</v>
      </c>
      <c r="S108" s="1">
        <v>264</v>
      </c>
      <c r="T108" s="1">
        <v>37220</v>
      </c>
      <c r="U108" s="1">
        <v>480462</v>
      </c>
      <c r="V108" s="1">
        <v>809392</v>
      </c>
    </row>
    <row r="109" spans="2:22" x14ac:dyDescent="0.2">
      <c r="B109" s="15">
        <v>41091</v>
      </c>
      <c r="C109" s="1">
        <v>196</v>
      </c>
      <c r="D109" s="1">
        <v>318</v>
      </c>
      <c r="E109" s="1">
        <v>188</v>
      </c>
      <c r="F109" s="1">
        <v>106</v>
      </c>
      <c r="G109" s="1">
        <v>853</v>
      </c>
      <c r="H109" s="1">
        <v>206</v>
      </c>
      <c r="I109" s="1">
        <v>341</v>
      </c>
      <c r="J109" s="1">
        <v>125</v>
      </c>
      <c r="K109" s="1">
        <v>2362</v>
      </c>
      <c r="L109" s="1">
        <v>145</v>
      </c>
      <c r="M109" s="1">
        <v>406</v>
      </c>
      <c r="N109" s="1">
        <v>211</v>
      </c>
      <c r="O109" s="1">
        <v>57</v>
      </c>
      <c r="P109" s="1">
        <v>101</v>
      </c>
      <c r="Q109" s="1">
        <f t="shared" si="1"/>
        <v>5615</v>
      </c>
      <c r="R109" s="1">
        <v>906</v>
      </c>
      <c r="S109" s="1">
        <v>249</v>
      </c>
      <c r="T109" s="1">
        <v>36170</v>
      </c>
      <c r="U109" s="1">
        <v>468971</v>
      </c>
      <c r="V109" s="1">
        <v>791166</v>
      </c>
    </row>
    <row r="110" spans="2:22" x14ac:dyDescent="0.2">
      <c r="B110" s="15">
        <v>41122</v>
      </c>
      <c r="C110" s="1">
        <v>196</v>
      </c>
      <c r="D110" s="1">
        <v>313</v>
      </c>
      <c r="E110" s="1">
        <v>188</v>
      </c>
      <c r="F110" s="1">
        <v>103</v>
      </c>
      <c r="G110" s="1">
        <v>860</v>
      </c>
      <c r="H110" s="1">
        <v>204</v>
      </c>
      <c r="I110" s="1">
        <v>336</v>
      </c>
      <c r="J110" s="1">
        <v>126</v>
      </c>
      <c r="K110" s="1">
        <v>2333</v>
      </c>
      <c r="L110" s="1">
        <v>140</v>
      </c>
      <c r="M110" s="1">
        <v>398</v>
      </c>
      <c r="N110" s="1">
        <v>206</v>
      </c>
      <c r="O110" s="1">
        <v>56</v>
      </c>
      <c r="P110" s="1">
        <v>103</v>
      </c>
      <c r="Q110" s="1">
        <f t="shared" si="1"/>
        <v>5562</v>
      </c>
      <c r="R110" s="1">
        <v>881</v>
      </c>
      <c r="S110" s="1">
        <v>245</v>
      </c>
      <c r="T110" s="1">
        <v>36005</v>
      </c>
      <c r="U110" s="1">
        <v>466677</v>
      </c>
      <c r="V110" s="1">
        <v>789476</v>
      </c>
    </row>
    <row r="111" spans="2:22" x14ac:dyDescent="0.2">
      <c r="B111" s="15">
        <v>41153</v>
      </c>
      <c r="C111" s="1">
        <v>193</v>
      </c>
      <c r="D111" s="1">
        <v>311</v>
      </c>
      <c r="E111" s="1">
        <v>189</v>
      </c>
      <c r="F111" s="1">
        <v>101</v>
      </c>
      <c r="G111" s="1">
        <v>872</v>
      </c>
      <c r="H111" s="1">
        <v>203</v>
      </c>
      <c r="I111" s="1">
        <v>331</v>
      </c>
      <c r="J111" s="1">
        <v>124</v>
      </c>
      <c r="K111" s="1">
        <v>2310</v>
      </c>
      <c r="L111" s="1">
        <v>141</v>
      </c>
      <c r="M111" s="1">
        <v>401</v>
      </c>
      <c r="N111" s="1">
        <v>209</v>
      </c>
      <c r="O111" s="1">
        <v>56</v>
      </c>
      <c r="P111" s="1">
        <v>98</v>
      </c>
      <c r="Q111" s="1">
        <f t="shared" si="1"/>
        <v>5539</v>
      </c>
      <c r="R111" s="1">
        <v>887</v>
      </c>
      <c r="S111" s="1">
        <v>245</v>
      </c>
      <c r="T111" s="1">
        <v>35882</v>
      </c>
      <c r="U111" s="1">
        <v>469244</v>
      </c>
      <c r="V111" s="1">
        <v>811617</v>
      </c>
    </row>
    <row r="112" spans="2:22" x14ac:dyDescent="0.2">
      <c r="B112" s="15">
        <v>41183</v>
      </c>
      <c r="C112" s="1">
        <v>188</v>
      </c>
      <c r="D112" s="1">
        <v>310</v>
      </c>
      <c r="E112" s="1">
        <v>191</v>
      </c>
      <c r="F112" s="1">
        <v>95</v>
      </c>
      <c r="G112" s="1">
        <v>894</v>
      </c>
      <c r="H112" s="1">
        <v>208</v>
      </c>
      <c r="I112" s="1">
        <v>334</v>
      </c>
      <c r="J112" s="1">
        <v>122</v>
      </c>
      <c r="K112" s="1">
        <v>2333</v>
      </c>
      <c r="L112" s="1">
        <v>135</v>
      </c>
      <c r="M112" s="1">
        <v>408</v>
      </c>
      <c r="N112" s="1">
        <v>212</v>
      </c>
      <c r="O112" s="1">
        <v>56</v>
      </c>
      <c r="P112" s="1">
        <v>85</v>
      </c>
      <c r="Q112" s="1">
        <f t="shared" si="1"/>
        <v>5571</v>
      </c>
      <c r="R112" s="1">
        <v>883</v>
      </c>
      <c r="S112" s="1">
        <v>252</v>
      </c>
      <c r="T112" s="1">
        <v>37272</v>
      </c>
      <c r="U112" s="1">
        <v>479846</v>
      </c>
      <c r="V112" s="1">
        <v>790860</v>
      </c>
    </row>
    <row r="113" spans="2:22" x14ac:dyDescent="0.2">
      <c r="B113" s="15">
        <v>41214</v>
      </c>
      <c r="C113" s="1">
        <v>176</v>
      </c>
      <c r="D113" s="1">
        <v>299</v>
      </c>
      <c r="E113" s="1">
        <v>192</v>
      </c>
      <c r="F113" s="1">
        <v>95</v>
      </c>
      <c r="G113" s="1">
        <v>883</v>
      </c>
      <c r="H113" s="1">
        <v>209</v>
      </c>
      <c r="I113" s="1">
        <v>351</v>
      </c>
      <c r="J113" s="1">
        <v>116</v>
      </c>
      <c r="K113" s="1">
        <v>2262</v>
      </c>
      <c r="L113" s="1">
        <v>133</v>
      </c>
      <c r="M113" s="1">
        <v>430</v>
      </c>
      <c r="N113" s="1">
        <v>212</v>
      </c>
      <c r="O113" s="1">
        <v>58</v>
      </c>
      <c r="P113" s="1">
        <v>76</v>
      </c>
      <c r="Q113" s="1">
        <f t="shared" si="1"/>
        <v>5492</v>
      </c>
      <c r="R113" s="1">
        <v>901</v>
      </c>
      <c r="S113" s="1">
        <v>252</v>
      </c>
      <c r="T113" s="1">
        <v>36338</v>
      </c>
      <c r="U113" s="1">
        <v>481640</v>
      </c>
      <c r="V113" s="1">
        <v>801092</v>
      </c>
    </row>
    <row r="114" spans="2:22" x14ac:dyDescent="0.2">
      <c r="B114" s="15">
        <v>41244</v>
      </c>
      <c r="C114" s="1">
        <v>171</v>
      </c>
      <c r="D114" s="1">
        <v>291</v>
      </c>
      <c r="E114" s="1">
        <v>200</v>
      </c>
      <c r="F114" s="1">
        <v>83</v>
      </c>
      <c r="G114" s="1">
        <v>879</v>
      </c>
      <c r="H114" s="1">
        <v>203</v>
      </c>
      <c r="I114" s="1">
        <v>366</v>
      </c>
      <c r="J114" s="1">
        <v>113</v>
      </c>
      <c r="K114" s="1">
        <v>2242</v>
      </c>
      <c r="L114" s="1">
        <v>131</v>
      </c>
      <c r="M114" s="1">
        <v>426</v>
      </c>
      <c r="N114" s="1">
        <v>209</v>
      </c>
      <c r="O114" s="1">
        <v>58</v>
      </c>
      <c r="P114" s="1">
        <v>81</v>
      </c>
      <c r="Q114" s="1">
        <f t="shared" si="1"/>
        <v>5453</v>
      </c>
      <c r="R114" s="1">
        <v>920</v>
      </c>
      <c r="S114" s="1">
        <v>246</v>
      </c>
      <c r="T114" s="1">
        <v>37761</v>
      </c>
      <c r="U114" s="1">
        <v>500795</v>
      </c>
      <c r="V114" s="1">
        <v>813502</v>
      </c>
    </row>
    <row r="115" spans="2:22" x14ac:dyDescent="0.2">
      <c r="B115" s="15">
        <v>41275</v>
      </c>
      <c r="C115" s="65">
        <v>179</v>
      </c>
      <c r="D115" s="65">
        <v>287</v>
      </c>
      <c r="E115" s="65">
        <v>195</v>
      </c>
      <c r="F115" s="65">
        <v>85</v>
      </c>
      <c r="G115" s="65">
        <v>877</v>
      </c>
      <c r="H115" s="65">
        <v>204</v>
      </c>
      <c r="I115" s="65">
        <v>355</v>
      </c>
      <c r="J115" s="65">
        <v>119</v>
      </c>
      <c r="K115" s="1">
        <v>2222</v>
      </c>
      <c r="L115" s="1">
        <v>131</v>
      </c>
      <c r="M115" s="1">
        <v>411</v>
      </c>
      <c r="N115" s="1">
        <v>206</v>
      </c>
      <c r="O115" s="1">
        <v>58</v>
      </c>
      <c r="P115" s="1">
        <v>82</v>
      </c>
      <c r="Q115" s="1">
        <f t="shared" si="1"/>
        <v>5411</v>
      </c>
      <c r="R115" s="1">
        <v>909</v>
      </c>
      <c r="S115" s="1">
        <v>236</v>
      </c>
      <c r="T115" s="1">
        <v>36323</v>
      </c>
      <c r="U115" s="1">
        <v>480877</v>
      </c>
      <c r="V115" s="1">
        <v>778193</v>
      </c>
    </row>
    <row r="116" spans="2:22" x14ac:dyDescent="0.2">
      <c r="B116" s="15">
        <v>41306</v>
      </c>
      <c r="C116" s="65">
        <v>185</v>
      </c>
      <c r="D116" s="65">
        <v>291</v>
      </c>
      <c r="E116" s="65">
        <v>187</v>
      </c>
      <c r="F116" s="65">
        <v>84</v>
      </c>
      <c r="G116" s="65">
        <v>872</v>
      </c>
      <c r="H116" s="65">
        <v>201</v>
      </c>
      <c r="I116" s="65">
        <v>340</v>
      </c>
      <c r="J116" s="65">
        <v>115</v>
      </c>
      <c r="K116" s="1">
        <v>2196</v>
      </c>
      <c r="L116" s="65">
        <v>125</v>
      </c>
      <c r="M116" s="65">
        <v>412</v>
      </c>
      <c r="N116" s="65">
        <v>204</v>
      </c>
      <c r="O116" s="65">
        <v>58</v>
      </c>
      <c r="P116" s="65">
        <v>81</v>
      </c>
      <c r="Q116" s="1">
        <f t="shared" si="1"/>
        <v>5351</v>
      </c>
      <c r="R116" s="65">
        <v>897</v>
      </c>
      <c r="S116" s="65">
        <v>241</v>
      </c>
      <c r="T116" s="1">
        <v>35371</v>
      </c>
      <c r="U116" s="1">
        <v>478526</v>
      </c>
      <c r="V116" s="1">
        <v>765533</v>
      </c>
    </row>
    <row r="117" spans="2:22" x14ac:dyDescent="0.2">
      <c r="B117" s="15">
        <v>41334</v>
      </c>
      <c r="C117" s="65">
        <v>185</v>
      </c>
      <c r="D117" s="65">
        <v>293</v>
      </c>
      <c r="E117" s="65">
        <v>185</v>
      </c>
      <c r="F117" s="65">
        <v>85</v>
      </c>
      <c r="G117" s="65">
        <v>866</v>
      </c>
      <c r="H117" s="65">
        <v>197</v>
      </c>
      <c r="I117" s="65">
        <v>338</v>
      </c>
      <c r="J117" s="65">
        <v>114</v>
      </c>
      <c r="K117" s="1">
        <v>2190</v>
      </c>
      <c r="L117" s="1">
        <v>129</v>
      </c>
      <c r="M117" s="1">
        <v>410</v>
      </c>
      <c r="N117" s="1">
        <v>205</v>
      </c>
      <c r="O117" s="1">
        <v>56</v>
      </c>
      <c r="P117" s="1">
        <v>89</v>
      </c>
      <c r="Q117" s="1">
        <f t="shared" si="1"/>
        <v>5342</v>
      </c>
      <c r="R117" s="1">
        <v>914</v>
      </c>
      <c r="S117" s="1">
        <v>262</v>
      </c>
      <c r="T117" s="1">
        <v>34860</v>
      </c>
      <c r="U117" s="1">
        <v>483543</v>
      </c>
      <c r="V117" s="1">
        <v>767322</v>
      </c>
    </row>
    <row r="118" spans="2:22" x14ac:dyDescent="0.2">
      <c r="B118" s="15">
        <v>41365</v>
      </c>
      <c r="C118" s="65">
        <v>181</v>
      </c>
      <c r="D118" s="65">
        <v>293</v>
      </c>
      <c r="E118" s="65">
        <v>186</v>
      </c>
      <c r="F118" s="65">
        <v>77</v>
      </c>
      <c r="G118" s="65">
        <v>869</v>
      </c>
      <c r="H118" s="65">
        <v>196</v>
      </c>
      <c r="I118" s="65">
        <v>326</v>
      </c>
      <c r="J118" s="65">
        <v>111</v>
      </c>
      <c r="K118" s="1">
        <v>2130</v>
      </c>
      <c r="L118" s="1">
        <v>133</v>
      </c>
      <c r="M118" s="1">
        <v>393</v>
      </c>
      <c r="N118" s="1">
        <v>203</v>
      </c>
      <c r="O118" s="1">
        <v>54</v>
      </c>
      <c r="P118" s="1">
        <v>82</v>
      </c>
      <c r="Q118" s="1">
        <f t="shared" si="1"/>
        <v>5234</v>
      </c>
      <c r="R118" s="1">
        <v>899</v>
      </c>
      <c r="S118" s="1">
        <v>259</v>
      </c>
      <c r="T118" s="1">
        <v>34852</v>
      </c>
      <c r="U118" s="1">
        <v>486753</v>
      </c>
      <c r="V118" s="1">
        <v>770788</v>
      </c>
    </row>
    <row r="119" spans="2:22" x14ac:dyDescent="0.2">
      <c r="B119" s="15">
        <v>41395</v>
      </c>
      <c r="C119" s="65">
        <v>179</v>
      </c>
      <c r="D119" s="65">
        <v>295</v>
      </c>
      <c r="E119" s="65">
        <v>186</v>
      </c>
      <c r="F119" s="65">
        <v>78</v>
      </c>
      <c r="G119" s="65">
        <v>858</v>
      </c>
      <c r="H119" s="65">
        <v>194</v>
      </c>
      <c r="I119" s="65">
        <v>317</v>
      </c>
      <c r="J119" s="65">
        <v>99</v>
      </c>
      <c r="K119" s="1">
        <v>2109</v>
      </c>
      <c r="L119" s="1">
        <v>118</v>
      </c>
      <c r="M119" s="1">
        <v>402</v>
      </c>
      <c r="N119" s="1">
        <v>202</v>
      </c>
      <c r="O119" s="1">
        <v>53</v>
      </c>
      <c r="P119" s="1">
        <v>82</v>
      </c>
      <c r="Q119" s="1">
        <f t="shared" si="1"/>
        <v>5172</v>
      </c>
      <c r="R119" s="1">
        <v>916</v>
      </c>
      <c r="S119" s="1">
        <v>228</v>
      </c>
      <c r="T119" s="1">
        <v>34307</v>
      </c>
      <c r="U119" s="1">
        <v>466471</v>
      </c>
      <c r="V119" s="1">
        <v>757567</v>
      </c>
    </row>
    <row r="120" spans="2:22" x14ac:dyDescent="0.2">
      <c r="B120" s="15">
        <v>41426</v>
      </c>
      <c r="C120" s="65">
        <v>179</v>
      </c>
      <c r="D120" s="65">
        <v>295</v>
      </c>
      <c r="E120" s="65">
        <v>186</v>
      </c>
      <c r="F120" s="65">
        <v>79</v>
      </c>
      <c r="G120" s="65">
        <v>858</v>
      </c>
      <c r="H120" s="65">
        <v>194</v>
      </c>
      <c r="I120" s="65">
        <v>312</v>
      </c>
      <c r="J120" s="65">
        <v>104</v>
      </c>
      <c r="K120" s="1">
        <v>2085</v>
      </c>
      <c r="L120" s="1">
        <v>116</v>
      </c>
      <c r="M120" s="1">
        <v>398</v>
      </c>
      <c r="N120" s="1">
        <v>204</v>
      </c>
      <c r="O120" s="1">
        <v>54</v>
      </c>
      <c r="P120" s="1">
        <v>83</v>
      </c>
      <c r="Q120" s="1">
        <f t="shared" si="1"/>
        <v>5147</v>
      </c>
      <c r="R120" s="1">
        <v>894</v>
      </c>
      <c r="S120" s="1">
        <v>203</v>
      </c>
      <c r="T120" s="1">
        <v>34024</v>
      </c>
      <c r="U120" s="1">
        <v>431853</v>
      </c>
      <c r="V120" s="1">
        <v>724042</v>
      </c>
    </row>
    <row r="121" spans="2:22" x14ac:dyDescent="0.2">
      <c r="B121" s="15">
        <v>41456</v>
      </c>
      <c r="C121" s="1">
        <v>171</v>
      </c>
      <c r="D121" s="1">
        <v>284</v>
      </c>
      <c r="E121" s="1">
        <v>184</v>
      </c>
      <c r="F121" s="1">
        <v>77</v>
      </c>
      <c r="G121" s="1">
        <v>818</v>
      </c>
      <c r="H121" s="1">
        <v>194</v>
      </c>
      <c r="I121" s="1">
        <v>307</v>
      </c>
      <c r="J121" s="1">
        <v>103</v>
      </c>
      <c r="K121" s="1">
        <v>2011</v>
      </c>
      <c r="L121" s="1">
        <v>116</v>
      </c>
      <c r="M121" s="1">
        <v>349</v>
      </c>
      <c r="N121" s="1">
        <v>203</v>
      </c>
      <c r="O121" s="1">
        <v>53</v>
      </c>
      <c r="P121" s="1">
        <v>80</v>
      </c>
      <c r="Q121" s="1">
        <f t="shared" si="1"/>
        <v>4950</v>
      </c>
      <c r="R121" s="1">
        <v>860</v>
      </c>
      <c r="S121" s="1">
        <v>179</v>
      </c>
      <c r="T121" s="1">
        <v>32993</v>
      </c>
      <c r="U121" s="1">
        <v>418431</v>
      </c>
      <c r="V121" s="1">
        <v>704776</v>
      </c>
    </row>
    <row r="122" spans="2:22" x14ac:dyDescent="0.2">
      <c r="B122" s="15">
        <v>41487</v>
      </c>
      <c r="C122" s="1">
        <v>167</v>
      </c>
      <c r="D122" s="1">
        <v>278</v>
      </c>
      <c r="E122" s="1">
        <v>184</v>
      </c>
      <c r="F122" s="1">
        <v>75</v>
      </c>
      <c r="G122" s="1">
        <v>812</v>
      </c>
      <c r="H122" s="1">
        <v>193</v>
      </c>
      <c r="I122" s="1">
        <v>308</v>
      </c>
      <c r="J122" s="1">
        <v>102</v>
      </c>
      <c r="K122" s="1">
        <v>1998</v>
      </c>
      <c r="L122" s="1">
        <v>116</v>
      </c>
      <c r="M122" s="1">
        <v>344</v>
      </c>
      <c r="N122" s="1">
        <v>204</v>
      </c>
      <c r="O122" s="1">
        <v>53</v>
      </c>
      <c r="P122" s="1">
        <v>80</v>
      </c>
      <c r="Q122" s="1">
        <f t="shared" si="1"/>
        <v>4914</v>
      </c>
      <c r="R122" s="1">
        <v>846</v>
      </c>
      <c r="S122" s="1">
        <v>182</v>
      </c>
      <c r="T122" s="1">
        <v>32887</v>
      </c>
      <c r="U122" s="1">
        <v>417715</v>
      </c>
      <c r="V122" s="1">
        <v>693162</v>
      </c>
    </row>
    <row r="123" spans="2:22" x14ac:dyDescent="0.2">
      <c r="B123" s="15">
        <v>41518</v>
      </c>
      <c r="C123" s="1">
        <v>176</v>
      </c>
      <c r="D123" s="1">
        <v>276</v>
      </c>
      <c r="E123" s="1">
        <v>179</v>
      </c>
      <c r="F123" s="1">
        <v>75</v>
      </c>
      <c r="G123" s="1">
        <v>815</v>
      </c>
      <c r="H123" s="1">
        <v>194</v>
      </c>
      <c r="I123" s="1">
        <v>315</v>
      </c>
      <c r="J123" s="1">
        <v>103</v>
      </c>
      <c r="K123" s="1">
        <v>2004</v>
      </c>
      <c r="L123" s="1">
        <v>114</v>
      </c>
      <c r="M123" s="1">
        <v>354</v>
      </c>
      <c r="N123" s="1">
        <v>203</v>
      </c>
      <c r="O123" s="1">
        <v>53</v>
      </c>
      <c r="P123" s="1">
        <v>80</v>
      </c>
      <c r="Q123" s="1">
        <f t="shared" si="1"/>
        <v>4941</v>
      </c>
      <c r="R123" s="1">
        <v>881</v>
      </c>
      <c r="S123" s="1">
        <v>200</v>
      </c>
      <c r="T123" s="1">
        <v>33844</v>
      </c>
      <c r="U123" s="1">
        <v>427298</v>
      </c>
      <c r="V123" s="1">
        <v>756670</v>
      </c>
    </row>
    <row r="124" spans="2:22" x14ac:dyDescent="0.2">
      <c r="B124" s="15">
        <v>41548</v>
      </c>
      <c r="C124" s="1">
        <v>172</v>
      </c>
      <c r="D124" s="1">
        <v>266</v>
      </c>
      <c r="E124" s="1">
        <v>174</v>
      </c>
      <c r="F124" s="1">
        <v>69</v>
      </c>
      <c r="G124" s="1">
        <v>831</v>
      </c>
      <c r="H124" s="1">
        <v>195</v>
      </c>
      <c r="I124" s="1">
        <v>315</v>
      </c>
      <c r="J124" s="1">
        <v>101</v>
      </c>
      <c r="K124" s="1">
        <v>2003</v>
      </c>
      <c r="L124" s="1">
        <v>112</v>
      </c>
      <c r="M124" s="1">
        <v>367</v>
      </c>
      <c r="N124" s="1">
        <v>202</v>
      </c>
      <c r="O124" s="1">
        <v>54</v>
      </c>
      <c r="P124" s="1">
        <v>75</v>
      </c>
      <c r="Q124" s="1">
        <f t="shared" si="1"/>
        <v>4936</v>
      </c>
      <c r="R124" s="1">
        <v>868</v>
      </c>
      <c r="S124" s="1">
        <v>209</v>
      </c>
      <c r="T124" s="1">
        <v>33821</v>
      </c>
      <c r="U124" s="1">
        <v>434637</v>
      </c>
      <c r="V124" s="1">
        <v>720822</v>
      </c>
    </row>
    <row r="125" spans="2:22" x14ac:dyDescent="0.2">
      <c r="B125" s="15">
        <v>41579</v>
      </c>
      <c r="C125" s="1">
        <v>174</v>
      </c>
      <c r="D125" s="1">
        <v>280</v>
      </c>
      <c r="E125" s="1">
        <v>188</v>
      </c>
      <c r="F125" s="1">
        <v>77</v>
      </c>
      <c r="G125" s="1">
        <v>830</v>
      </c>
      <c r="H125" s="1">
        <v>204</v>
      </c>
      <c r="I125" s="1">
        <v>350</v>
      </c>
      <c r="J125" s="1">
        <v>102</v>
      </c>
      <c r="K125" s="1">
        <v>2052</v>
      </c>
      <c r="L125" s="1">
        <v>114</v>
      </c>
      <c r="M125" s="1">
        <v>380</v>
      </c>
      <c r="N125" s="1">
        <v>204</v>
      </c>
      <c r="O125" s="1">
        <v>58</v>
      </c>
      <c r="P125" s="1">
        <v>77</v>
      </c>
      <c r="Q125" s="1">
        <f t="shared" si="1"/>
        <v>5090</v>
      </c>
      <c r="R125" s="1">
        <v>893</v>
      </c>
      <c r="S125" s="1">
        <v>233</v>
      </c>
      <c r="T125" s="1">
        <v>35660</v>
      </c>
      <c r="U125" s="1">
        <v>456274</v>
      </c>
      <c r="V125" s="1">
        <v>745995</v>
      </c>
    </row>
    <row r="126" spans="2:22" x14ac:dyDescent="0.2">
      <c r="B126" s="15">
        <v>41609</v>
      </c>
      <c r="C126" s="1">
        <v>167</v>
      </c>
      <c r="D126" s="1">
        <v>275</v>
      </c>
      <c r="E126" s="1">
        <v>184</v>
      </c>
      <c r="F126" s="1">
        <v>73</v>
      </c>
      <c r="G126" s="1">
        <v>841</v>
      </c>
      <c r="H126" s="1">
        <v>212</v>
      </c>
      <c r="I126" s="1">
        <v>361</v>
      </c>
      <c r="J126" s="1">
        <v>94</v>
      </c>
      <c r="K126" s="1">
        <v>2040</v>
      </c>
      <c r="L126" s="1">
        <v>115</v>
      </c>
      <c r="M126" s="1">
        <v>374</v>
      </c>
      <c r="N126" s="1">
        <v>200</v>
      </c>
      <c r="O126" s="1">
        <v>59</v>
      </c>
      <c r="P126" s="1">
        <v>76</v>
      </c>
      <c r="Q126" s="1">
        <f t="shared" si="1"/>
        <v>5071</v>
      </c>
      <c r="R126" s="1">
        <v>884</v>
      </c>
      <c r="S126" s="1">
        <v>209</v>
      </c>
      <c r="T126" s="1">
        <v>36692</v>
      </c>
      <c r="U126" s="1">
        <v>505120</v>
      </c>
      <c r="V126" s="1">
        <v>794587</v>
      </c>
    </row>
    <row r="127" spans="2:22" x14ac:dyDescent="0.2">
      <c r="B127" s="15">
        <v>41640</v>
      </c>
      <c r="C127" s="1">
        <v>164</v>
      </c>
      <c r="D127" s="1">
        <v>273</v>
      </c>
      <c r="E127" s="1">
        <v>185</v>
      </c>
      <c r="F127" s="1">
        <v>73</v>
      </c>
      <c r="G127" s="1">
        <v>839</v>
      </c>
      <c r="H127" s="1">
        <v>199</v>
      </c>
      <c r="I127" s="1">
        <v>345</v>
      </c>
      <c r="J127" s="1">
        <v>98</v>
      </c>
      <c r="K127" s="1">
        <v>2037</v>
      </c>
      <c r="L127" s="1">
        <v>120</v>
      </c>
      <c r="M127" s="1">
        <v>396</v>
      </c>
      <c r="N127" s="1">
        <v>199</v>
      </c>
      <c r="O127" s="1">
        <v>58</v>
      </c>
      <c r="P127" s="1">
        <v>77</v>
      </c>
      <c r="Q127" s="1">
        <f t="shared" si="1"/>
        <v>5063</v>
      </c>
      <c r="R127" s="1">
        <v>877</v>
      </c>
      <c r="S127" s="1">
        <v>210</v>
      </c>
      <c r="T127" s="1">
        <v>36152</v>
      </c>
      <c r="U127" s="1">
        <v>504238</v>
      </c>
      <c r="V127" s="1">
        <v>784281</v>
      </c>
    </row>
    <row r="128" spans="2:22" x14ac:dyDescent="0.2">
      <c r="B128" s="15">
        <v>41671</v>
      </c>
      <c r="C128" s="65">
        <v>168</v>
      </c>
      <c r="D128" s="65">
        <v>274</v>
      </c>
      <c r="E128" s="65">
        <v>183</v>
      </c>
      <c r="F128" s="65">
        <v>75</v>
      </c>
      <c r="G128" s="65">
        <v>811</v>
      </c>
      <c r="H128" s="65">
        <v>196</v>
      </c>
      <c r="I128" s="65">
        <v>325</v>
      </c>
      <c r="J128" s="65">
        <v>97</v>
      </c>
      <c r="K128" s="1">
        <v>2041</v>
      </c>
      <c r="L128" s="65">
        <v>126</v>
      </c>
      <c r="M128" s="65">
        <v>381</v>
      </c>
      <c r="N128" s="65">
        <v>201</v>
      </c>
      <c r="O128" s="65">
        <v>54</v>
      </c>
      <c r="P128" s="65">
        <v>80</v>
      </c>
      <c r="Q128" s="1">
        <f t="shared" si="1"/>
        <v>5012</v>
      </c>
      <c r="R128" s="65">
        <v>863</v>
      </c>
      <c r="S128" s="65">
        <v>210</v>
      </c>
      <c r="T128" s="1">
        <v>35603</v>
      </c>
      <c r="U128" s="1">
        <v>499528</v>
      </c>
      <c r="V128" s="1">
        <v>771509</v>
      </c>
    </row>
    <row r="129" spans="2:22" x14ac:dyDescent="0.2">
      <c r="B129" s="15">
        <v>41699</v>
      </c>
      <c r="C129" s="65">
        <v>185</v>
      </c>
      <c r="D129" s="65">
        <v>268</v>
      </c>
      <c r="E129" s="65">
        <v>168</v>
      </c>
      <c r="F129" s="65">
        <v>80</v>
      </c>
      <c r="G129" s="65">
        <v>806</v>
      </c>
      <c r="H129" s="65">
        <v>194</v>
      </c>
      <c r="I129" s="65">
        <v>317</v>
      </c>
      <c r="J129" s="65">
        <v>98</v>
      </c>
      <c r="K129" s="1">
        <v>2003</v>
      </c>
      <c r="L129" s="65">
        <v>122</v>
      </c>
      <c r="M129" s="65">
        <v>374</v>
      </c>
      <c r="N129" s="65">
        <v>203</v>
      </c>
      <c r="O129" s="65">
        <v>56</v>
      </c>
      <c r="P129" s="65">
        <v>85</v>
      </c>
      <c r="Q129" s="1">
        <f t="shared" si="1"/>
        <v>4959</v>
      </c>
      <c r="R129" s="65">
        <v>866</v>
      </c>
      <c r="S129" s="65">
        <v>224</v>
      </c>
      <c r="T129" s="1">
        <v>34353</v>
      </c>
      <c r="U129" s="1">
        <v>479020</v>
      </c>
      <c r="V129" s="1">
        <v>749143</v>
      </c>
    </row>
    <row r="130" spans="2:22" x14ac:dyDescent="0.2">
      <c r="B130" s="15">
        <v>41730</v>
      </c>
      <c r="C130" s="1">
        <v>190</v>
      </c>
      <c r="D130" s="1">
        <v>274</v>
      </c>
      <c r="E130" s="1">
        <v>168</v>
      </c>
      <c r="F130" s="1">
        <v>82</v>
      </c>
      <c r="G130" s="1">
        <v>811</v>
      </c>
      <c r="H130" s="1">
        <v>194</v>
      </c>
      <c r="I130" s="1">
        <v>309</v>
      </c>
      <c r="J130" s="1">
        <v>101</v>
      </c>
      <c r="K130" s="1">
        <v>2035</v>
      </c>
      <c r="L130" s="1">
        <v>125</v>
      </c>
      <c r="M130" s="1">
        <v>382</v>
      </c>
      <c r="N130" s="1">
        <v>198</v>
      </c>
      <c r="O130" s="1">
        <v>55</v>
      </c>
      <c r="P130" s="1">
        <v>92</v>
      </c>
      <c r="Q130" s="1">
        <f t="shared" si="1"/>
        <v>5016</v>
      </c>
      <c r="R130" s="1">
        <v>868</v>
      </c>
      <c r="S130" s="1">
        <v>230</v>
      </c>
      <c r="T130" s="1">
        <v>34365</v>
      </c>
      <c r="U130" s="1">
        <v>481776</v>
      </c>
      <c r="V130" s="1">
        <v>765198</v>
      </c>
    </row>
    <row r="131" spans="2:22" x14ac:dyDescent="0.2">
      <c r="B131" s="15">
        <v>41760</v>
      </c>
      <c r="C131" s="1">
        <v>181</v>
      </c>
      <c r="D131" s="1">
        <v>272</v>
      </c>
      <c r="E131" s="1">
        <v>167</v>
      </c>
      <c r="F131" s="1">
        <v>87</v>
      </c>
      <c r="G131" s="1">
        <v>819</v>
      </c>
      <c r="H131" s="1">
        <v>194</v>
      </c>
      <c r="I131" s="1">
        <v>304</v>
      </c>
      <c r="J131" s="1">
        <v>103</v>
      </c>
      <c r="K131" s="1">
        <v>2042</v>
      </c>
      <c r="L131" s="1">
        <v>120</v>
      </c>
      <c r="M131" s="1">
        <v>415</v>
      </c>
      <c r="N131" s="1">
        <v>198</v>
      </c>
      <c r="O131" s="1">
        <v>54</v>
      </c>
      <c r="P131" s="1">
        <v>90</v>
      </c>
      <c r="Q131" s="1">
        <f t="shared" si="1"/>
        <v>5046</v>
      </c>
      <c r="R131" s="1">
        <v>901</v>
      </c>
      <c r="S131" s="1">
        <v>216</v>
      </c>
      <c r="T131" s="1">
        <v>34294</v>
      </c>
      <c r="U131" s="1">
        <v>459611</v>
      </c>
      <c r="V131" s="1">
        <v>770297</v>
      </c>
    </row>
    <row r="132" spans="2:22" x14ac:dyDescent="0.2">
      <c r="B132" s="15">
        <v>41791</v>
      </c>
      <c r="C132" s="1">
        <v>177</v>
      </c>
      <c r="D132" s="1">
        <v>275</v>
      </c>
      <c r="E132" s="1">
        <v>166</v>
      </c>
      <c r="F132" s="1">
        <v>85</v>
      </c>
      <c r="G132" s="1">
        <v>796</v>
      </c>
      <c r="H132" s="1">
        <v>187</v>
      </c>
      <c r="I132" s="1">
        <v>302</v>
      </c>
      <c r="J132" s="1">
        <v>107</v>
      </c>
      <c r="K132" s="1">
        <v>1953</v>
      </c>
      <c r="L132" s="1">
        <v>117</v>
      </c>
      <c r="M132" s="1">
        <v>384</v>
      </c>
      <c r="N132" s="1">
        <v>200</v>
      </c>
      <c r="O132" s="1">
        <v>53</v>
      </c>
      <c r="P132" s="1">
        <v>86</v>
      </c>
      <c r="Q132" s="1">
        <f t="shared" si="1"/>
        <v>4888</v>
      </c>
      <c r="R132" s="1">
        <v>871</v>
      </c>
      <c r="S132" s="1">
        <v>195</v>
      </c>
      <c r="T132" s="1">
        <v>33539</v>
      </c>
      <c r="U132" s="1">
        <v>426124</v>
      </c>
      <c r="V132" s="1">
        <v>723494</v>
      </c>
    </row>
    <row r="133" spans="2:22" x14ac:dyDescent="0.2">
      <c r="B133" s="15">
        <v>41821</v>
      </c>
      <c r="C133" s="65">
        <v>174</v>
      </c>
      <c r="D133" s="65">
        <v>267</v>
      </c>
      <c r="E133" s="65">
        <v>161</v>
      </c>
      <c r="F133" s="65">
        <v>82</v>
      </c>
      <c r="G133" s="65">
        <v>791</v>
      </c>
      <c r="H133" s="65">
        <v>181</v>
      </c>
      <c r="I133" s="65">
        <v>302</v>
      </c>
      <c r="J133" s="65">
        <v>104</v>
      </c>
      <c r="K133" s="1">
        <v>1887</v>
      </c>
      <c r="L133" s="1">
        <v>115</v>
      </c>
      <c r="M133" s="1">
        <v>384</v>
      </c>
      <c r="N133" s="1">
        <v>196</v>
      </c>
      <c r="O133" s="1">
        <v>52</v>
      </c>
      <c r="P133" s="1">
        <v>85</v>
      </c>
      <c r="Q133" s="1">
        <f t="shared" si="1"/>
        <v>4781</v>
      </c>
      <c r="R133" s="1">
        <v>869</v>
      </c>
      <c r="S133" s="1">
        <v>180</v>
      </c>
      <c r="T133" s="1">
        <v>32508</v>
      </c>
      <c r="U133" s="1">
        <v>418013</v>
      </c>
      <c r="V133" s="1">
        <v>699922</v>
      </c>
    </row>
    <row r="134" spans="2:22" x14ac:dyDescent="0.2">
      <c r="B134" s="15">
        <v>41852</v>
      </c>
      <c r="C134" s="65">
        <v>169</v>
      </c>
      <c r="D134" s="65">
        <v>262</v>
      </c>
      <c r="E134" s="65">
        <v>169</v>
      </c>
      <c r="F134" s="65">
        <v>82</v>
      </c>
      <c r="G134" s="65">
        <v>785</v>
      </c>
      <c r="H134" s="65">
        <v>182</v>
      </c>
      <c r="I134" s="65">
        <v>307</v>
      </c>
      <c r="J134" s="65">
        <v>100</v>
      </c>
      <c r="K134" s="1">
        <v>1888</v>
      </c>
      <c r="L134" s="1">
        <v>114</v>
      </c>
      <c r="M134" s="1">
        <v>370</v>
      </c>
      <c r="N134" s="1">
        <v>194</v>
      </c>
      <c r="O134" s="1">
        <v>51</v>
      </c>
      <c r="P134" s="1">
        <v>86</v>
      </c>
      <c r="Q134" s="1">
        <f t="shared" si="1"/>
        <v>4759</v>
      </c>
      <c r="R134" s="1">
        <v>842</v>
      </c>
      <c r="S134" s="1">
        <v>193</v>
      </c>
      <c r="T134" s="1">
        <v>32583</v>
      </c>
      <c r="U134" s="1">
        <v>419471</v>
      </c>
      <c r="V134" s="1">
        <v>701982</v>
      </c>
    </row>
    <row r="135" spans="2:22" x14ac:dyDescent="0.2">
      <c r="B135" s="15">
        <v>41883</v>
      </c>
      <c r="C135" s="65">
        <v>169</v>
      </c>
      <c r="D135" s="65">
        <v>255</v>
      </c>
      <c r="E135" s="65">
        <v>166</v>
      </c>
      <c r="F135" s="65">
        <v>81</v>
      </c>
      <c r="G135" s="65">
        <v>787</v>
      </c>
      <c r="H135" s="65">
        <v>183</v>
      </c>
      <c r="I135" s="65">
        <v>312</v>
      </c>
      <c r="J135" s="65">
        <v>102</v>
      </c>
      <c r="K135" s="1">
        <v>1925</v>
      </c>
      <c r="L135" s="1">
        <v>109</v>
      </c>
      <c r="M135" s="1">
        <v>364</v>
      </c>
      <c r="N135" s="1">
        <v>197</v>
      </c>
      <c r="O135" s="1">
        <v>52</v>
      </c>
      <c r="P135" s="1">
        <v>85</v>
      </c>
      <c r="Q135" s="1">
        <f t="shared" si="1"/>
        <v>4787</v>
      </c>
      <c r="R135" s="1">
        <v>843</v>
      </c>
      <c r="S135" s="1">
        <v>208</v>
      </c>
      <c r="T135" s="1">
        <v>33302</v>
      </c>
      <c r="U135" s="1">
        <v>438732</v>
      </c>
      <c r="V135" s="1">
        <v>752618</v>
      </c>
    </row>
    <row r="136" spans="2:22" x14ac:dyDescent="0.2">
      <c r="B136" s="15">
        <v>41913</v>
      </c>
      <c r="C136" s="65">
        <v>168</v>
      </c>
      <c r="D136" s="65">
        <v>259</v>
      </c>
      <c r="E136" s="65">
        <v>162</v>
      </c>
      <c r="F136" s="65">
        <v>73</v>
      </c>
      <c r="G136" s="65">
        <v>832</v>
      </c>
      <c r="H136" s="65">
        <v>179</v>
      </c>
      <c r="I136" s="65">
        <v>315</v>
      </c>
      <c r="J136" s="65">
        <v>96</v>
      </c>
      <c r="K136" s="1">
        <v>1890</v>
      </c>
      <c r="L136" s="1">
        <v>111</v>
      </c>
      <c r="M136" s="1">
        <v>372</v>
      </c>
      <c r="N136" s="1">
        <v>194</v>
      </c>
      <c r="O136" s="1">
        <v>51</v>
      </c>
      <c r="P136" s="1">
        <v>84</v>
      </c>
      <c r="Q136" s="1">
        <f t="shared" si="1"/>
        <v>4786</v>
      </c>
      <c r="R136" s="1">
        <v>872</v>
      </c>
      <c r="S136" s="1">
        <v>207</v>
      </c>
      <c r="T136" s="1">
        <v>33951</v>
      </c>
      <c r="U136" s="1">
        <v>445373</v>
      </c>
      <c r="V136" s="1">
        <v>726941</v>
      </c>
    </row>
    <row r="137" spans="2:22" x14ac:dyDescent="0.2">
      <c r="B137" s="15">
        <v>41944</v>
      </c>
      <c r="C137" s="1">
        <v>165</v>
      </c>
      <c r="D137" s="1">
        <v>263</v>
      </c>
      <c r="E137" s="1">
        <v>169</v>
      </c>
      <c r="F137" s="1">
        <v>72</v>
      </c>
      <c r="G137" s="1">
        <v>842</v>
      </c>
      <c r="H137" s="1">
        <v>192</v>
      </c>
      <c r="I137" s="1">
        <v>328</v>
      </c>
      <c r="J137" s="1">
        <v>93</v>
      </c>
      <c r="K137" s="1">
        <v>1909</v>
      </c>
      <c r="L137" s="1">
        <v>112</v>
      </c>
      <c r="M137" s="1">
        <v>402</v>
      </c>
      <c r="N137" s="1">
        <v>194</v>
      </c>
      <c r="O137" s="1">
        <v>51</v>
      </c>
      <c r="P137" s="1">
        <v>81</v>
      </c>
      <c r="Q137" s="1">
        <f t="shared" si="1"/>
        <v>4873</v>
      </c>
      <c r="R137" s="1">
        <v>891</v>
      </c>
      <c r="S137" s="1">
        <v>225</v>
      </c>
      <c r="T137" s="1">
        <v>34821</v>
      </c>
      <c r="U137" s="1">
        <v>472104</v>
      </c>
      <c r="V137" s="1">
        <v>774058</v>
      </c>
    </row>
    <row r="138" spans="2:22" x14ac:dyDescent="0.2">
      <c r="B138" s="15">
        <v>41974</v>
      </c>
      <c r="C138" s="24">
        <v>169</v>
      </c>
      <c r="D138" s="24">
        <v>258</v>
      </c>
      <c r="E138" s="24">
        <v>176</v>
      </c>
      <c r="F138" s="24">
        <v>68</v>
      </c>
      <c r="G138" s="24">
        <v>826</v>
      </c>
      <c r="H138" s="24">
        <v>198</v>
      </c>
      <c r="I138" s="24">
        <v>363</v>
      </c>
      <c r="J138" s="24">
        <v>87</v>
      </c>
      <c r="K138" s="24">
        <v>1932</v>
      </c>
      <c r="L138" s="24">
        <v>112</v>
      </c>
      <c r="M138" s="24">
        <v>398</v>
      </c>
      <c r="N138" s="24">
        <v>191</v>
      </c>
      <c r="O138" s="24">
        <v>50</v>
      </c>
      <c r="P138" s="24">
        <v>81</v>
      </c>
      <c r="Q138" s="1">
        <f t="shared" si="1"/>
        <v>4909</v>
      </c>
      <c r="R138" s="24">
        <v>891</v>
      </c>
      <c r="S138" s="24">
        <v>210</v>
      </c>
      <c r="T138" s="24">
        <v>36651</v>
      </c>
      <c r="U138" s="24">
        <v>477229</v>
      </c>
      <c r="V138" s="24">
        <v>772846</v>
      </c>
    </row>
    <row r="139" spans="2:22" x14ac:dyDescent="0.2">
      <c r="B139" s="15">
        <v>42005</v>
      </c>
      <c r="C139" s="65">
        <v>178</v>
      </c>
      <c r="D139" s="65">
        <v>261</v>
      </c>
      <c r="E139" s="65">
        <v>173</v>
      </c>
      <c r="F139" s="65">
        <v>73</v>
      </c>
      <c r="G139" s="65">
        <v>816</v>
      </c>
      <c r="H139" s="65">
        <v>192</v>
      </c>
      <c r="I139" s="65">
        <v>355</v>
      </c>
      <c r="J139" s="65">
        <v>94</v>
      </c>
      <c r="K139" s="24">
        <v>1960</v>
      </c>
      <c r="L139" s="24">
        <v>120</v>
      </c>
      <c r="M139" s="24">
        <v>416</v>
      </c>
      <c r="N139" s="24">
        <v>190</v>
      </c>
      <c r="O139" s="24">
        <v>50</v>
      </c>
      <c r="P139" s="24">
        <v>87</v>
      </c>
      <c r="Q139" s="1">
        <f t="shared" si="1"/>
        <v>4965</v>
      </c>
      <c r="R139" s="24">
        <v>917</v>
      </c>
      <c r="S139" s="24">
        <v>215</v>
      </c>
      <c r="T139" s="24">
        <v>35333</v>
      </c>
      <c r="U139" s="24">
        <v>456395</v>
      </c>
      <c r="V139" s="24">
        <v>742413</v>
      </c>
    </row>
    <row r="140" spans="2:22" x14ac:dyDescent="0.2">
      <c r="B140" s="15">
        <v>42036</v>
      </c>
      <c r="C140" s="65">
        <v>179</v>
      </c>
      <c r="D140" s="65">
        <v>255</v>
      </c>
      <c r="E140" s="65">
        <v>171</v>
      </c>
      <c r="F140" s="65">
        <v>79</v>
      </c>
      <c r="G140" s="65">
        <v>816</v>
      </c>
      <c r="H140" s="65">
        <v>183</v>
      </c>
      <c r="I140" s="65">
        <v>328</v>
      </c>
      <c r="J140" s="65">
        <v>98</v>
      </c>
      <c r="K140" s="24">
        <v>1927</v>
      </c>
      <c r="L140" s="24">
        <v>119</v>
      </c>
      <c r="M140" s="24">
        <v>424</v>
      </c>
      <c r="N140" s="24">
        <v>194</v>
      </c>
      <c r="O140" s="24">
        <v>52</v>
      </c>
      <c r="P140" s="24">
        <v>87</v>
      </c>
      <c r="Q140" s="1">
        <f t="shared" si="1"/>
        <v>4912</v>
      </c>
      <c r="R140" s="24">
        <v>923</v>
      </c>
      <c r="S140" s="24">
        <v>201</v>
      </c>
      <c r="T140" s="24">
        <v>34579</v>
      </c>
      <c r="U140" s="24">
        <v>461020</v>
      </c>
      <c r="V140" s="24">
        <v>742841</v>
      </c>
    </row>
    <row r="141" spans="2:22" x14ac:dyDescent="0.2">
      <c r="B141" s="15">
        <v>42064</v>
      </c>
      <c r="C141" s="65">
        <v>179</v>
      </c>
      <c r="D141" s="65">
        <v>259</v>
      </c>
      <c r="E141" s="65">
        <v>163</v>
      </c>
      <c r="F141" s="65">
        <v>83</v>
      </c>
      <c r="G141" s="65">
        <v>815</v>
      </c>
      <c r="H141" s="65">
        <v>188</v>
      </c>
      <c r="I141" s="65">
        <v>315</v>
      </c>
      <c r="J141" s="65">
        <v>91</v>
      </c>
      <c r="K141" s="24">
        <v>1928</v>
      </c>
      <c r="L141" s="24">
        <v>122</v>
      </c>
      <c r="M141" s="24">
        <v>421</v>
      </c>
      <c r="N141" s="24">
        <v>195</v>
      </c>
      <c r="O141" s="24">
        <v>53</v>
      </c>
      <c r="P141" s="24">
        <v>86</v>
      </c>
      <c r="Q141" s="1">
        <f t="shared" si="1"/>
        <v>4898</v>
      </c>
      <c r="R141" s="24">
        <v>909</v>
      </c>
      <c r="S141" s="24">
        <v>237</v>
      </c>
      <c r="T141" s="24">
        <v>33748</v>
      </c>
      <c r="U141" s="24">
        <v>474029</v>
      </c>
      <c r="V141" s="24">
        <v>752656</v>
      </c>
    </row>
    <row r="142" spans="2:22" x14ac:dyDescent="0.2">
      <c r="B142" s="15">
        <v>42095</v>
      </c>
      <c r="C142" s="24">
        <v>182</v>
      </c>
      <c r="D142" s="24">
        <v>261</v>
      </c>
      <c r="E142" s="24">
        <v>164</v>
      </c>
      <c r="F142" s="24">
        <v>82</v>
      </c>
      <c r="G142" s="24">
        <v>831</v>
      </c>
      <c r="H142" s="24">
        <v>187</v>
      </c>
      <c r="I142" s="24">
        <v>307</v>
      </c>
      <c r="J142" s="24">
        <v>90</v>
      </c>
      <c r="K142" s="24">
        <v>1934</v>
      </c>
      <c r="L142" s="24">
        <v>119</v>
      </c>
      <c r="M142" s="24">
        <v>421</v>
      </c>
      <c r="N142" s="24">
        <v>200</v>
      </c>
      <c r="O142" s="24">
        <v>53</v>
      </c>
      <c r="P142" s="24">
        <v>87</v>
      </c>
      <c r="Q142" s="1">
        <f t="shared" si="1"/>
        <v>4918</v>
      </c>
      <c r="R142" s="24">
        <v>921</v>
      </c>
      <c r="S142" s="24">
        <v>253</v>
      </c>
      <c r="T142" s="24">
        <v>34095</v>
      </c>
      <c r="U142" s="24">
        <v>479581</v>
      </c>
      <c r="V142" s="24">
        <v>769803</v>
      </c>
    </row>
    <row r="143" spans="2:22" x14ac:dyDescent="0.2">
      <c r="B143" s="15">
        <v>42125</v>
      </c>
      <c r="C143" s="24">
        <v>187</v>
      </c>
      <c r="D143" s="24">
        <v>266</v>
      </c>
      <c r="E143" s="24">
        <v>167</v>
      </c>
      <c r="F143" s="24">
        <v>78</v>
      </c>
      <c r="G143" s="24">
        <v>851</v>
      </c>
      <c r="H143" s="24">
        <v>186</v>
      </c>
      <c r="I143" s="24">
        <v>307</v>
      </c>
      <c r="J143" s="24">
        <v>92</v>
      </c>
      <c r="K143" s="24">
        <v>1945</v>
      </c>
      <c r="L143" s="24">
        <v>116</v>
      </c>
      <c r="M143" s="24">
        <v>451</v>
      </c>
      <c r="N143" s="24">
        <v>199</v>
      </c>
      <c r="O143" s="24">
        <v>52</v>
      </c>
      <c r="P143" s="24">
        <v>87</v>
      </c>
      <c r="Q143" s="1">
        <f t="shared" si="1"/>
        <v>4984</v>
      </c>
      <c r="R143" s="24">
        <v>969</v>
      </c>
      <c r="S143" s="24">
        <v>223</v>
      </c>
      <c r="T143" s="24">
        <v>34280</v>
      </c>
      <c r="U143" s="24">
        <v>468587</v>
      </c>
      <c r="V143" s="24">
        <v>788515</v>
      </c>
    </row>
    <row r="144" spans="2:22" x14ac:dyDescent="0.2">
      <c r="B144" s="15">
        <v>42156</v>
      </c>
      <c r="C144" s="24">
        <v>175</v>
      </c>
      <c r="D144" s="24">
        <v>259</v>
      </c>
      <c r="E144" s="24">
        <v>165</v>
      </c>
      <c r="F144" s="24">
        <v>80</v>
      </c>
      <c r="G144" s="24">
        <v>824</v>
      </c>
      <c r="H144" s="24">
        <v>197</v>
      </c>
      <c r="I144" s="24">
        <v>307</v>
      </c>
      <c r="J144" s="24">
        <v>96</v>
      </c>
      <c r="K144" s="24">
        <v>1890</v>
      </c>
      <c r="L144" s="24">
        <v>114</v>
      </c>
      <c r="M144" s="24">
        <v>431</v>
      </c>
      <c r="N144" s="24">
        <v>198</v>
      </c>
      <c r="O144" s="24">
        <v>50</v>
      </c>
      <c r="P144" s="24">
        <v>78</v>
      </c>
      <c r="Q144" s="1">
        <f t="shared" si="1"/>
        <v>4864</v>
      </c>
      <c r="R144" s="24">
        <v>962</v>
      </c>
      <c r="S144" s="24">
        <v>190</v>
      </c>
      <c r="T144" s="24">
        <v>33165</v>
      </c>
      <c r="U144" s="24">
        <v>426428</v>
      </c>
      <c r="V144" s="24">
        <v>733371</v>
      </c>
    </row>
    <row r="145" spans="2:23" x14ac:dyDescent="0.2">
      <c r="B145" s="15">
        <v>42186</v>
      </c>
      <c r="C145" s="24">
        <v>169</v>
      </c>
      <c r="D145" s="24">
        <v>255</v>
      </c>
      <c r="E145" s="24">
        <v>163</v>
      </c>
      <c r="F145" s="24">
        <v>79</v>
      </c>
      <c r="G145" s="24">
        <v>812</v>
      </c>
      <c r="H145" s="24">
        <v>191</v>
      </c>
      <c r="I145" s="24">
        <v>306</v>
      </c>
      <c r="J145" s="24">
        <v>93</v>
      </c>
      <c r="K145" s="24">
        <v>1836</v>
      </c>
      <c r="L145" s="24">
        <v>111</v>
      </c>
      <c r="M145" s="24">
        <v>409</v>
      </c>
      <c r="N145" s="24">
        <v>195</v>
      </c>
      <c r="O145" s="24">
        <v>50</v>
      </c>
      <c r="P145" s="24">
        <v>81</v>
      </c>
      <c r="Q145" s="1">
        <f t="shared" si="1"/>
        <v>4750</v>
      </c>
      <c r="R145" s="24">
        <v>914</v>
      </c>
      <c r="S145" s="24">
        <v>195</v>
      </c>
      <c r="T145" s="24">
        <v>32346</v>
      </c>
      <c r="U145" s="24">
        <v>416774</v>
      </c>
      <c r="V145" s="24">
        <v>708034</v>
      </c>
      <c r="W145" s="65"/>
    </row>
    <row r="146" spans="2:23" x14ac:dyDescent="0.2">
      <c r="B146" s="15">
        <v>42217</v>
      </c>
      <c r="C146" s="24">
        <v>171</v>
      </c>
      <c r="D146" s="24">
        <v>255</v>
      </c>
      <c r="E146" s="24">
        <v>164</v>
      </c>
      <c r="F146" s="24">
        <v>72</v>
      </c>
      <c r="G146" s="24">
        <v>777</v>
      </c>
      <c r="H146" s="24">
        <v>190</v>
      </c>
      <c r="I146" s="24">
        <v>309</v>
      </c>
      <c r="J146" s="24">
        <v>91</v>
      </c>
      <c r="K146" s="24">
        <v>1805</v>
      </c>
      <c r="L146" s="24">
        <v>112</v>
      </c>
      <c r="M146" s="24">
        <v>368</v>
      </c>
      <c r="N146" s="24">
        <v>189</v>
      </c>
      <c r="O146" s="24">
        <v>51</v>
      </c>
      <c r="P146" s="24">
        <v>80</v>
      </c>
      <c r="Q146" s="1">
        <f t="shared" si="1"/>
        <v>4634</v>
      </c>
      <c r="R146" s="24">
        <v>857</v>
      </c>
      <c r="S146" s="24">
        <v>196</v>
      </c>
      <c r="T146" s="24">
        <v>32303</v>
      </c>
      <c r="U146" s="24">
        <v>419013</v>
      </c>
      <c r="V146" s="24">
        <v>708280</v>
      </c>
      <c r="W146" s="65"/>
    </row>
    <row r="147" spans="2:23" x14ac:dyDescent="0.2">
      <c r="B147" s="15">
        <v>42248</v>
      </c>
      <c r="C147" s="65">
        <v>181</v>
      </c>
      <c r="D147" s="65">
        <v>254</v>
      </c>
      <c r="E147" s="65">
        <v>163</v>
      </c>
      <c r="F147" s="65">
        <v>76</v>
      </c>
      <c r="G147" s="65">
        <v>782</v>
      </c>
      <c r="H147" s="65">
        <v>184</v>
      </c>
      <c r="I147" s="65">
        <v>317</v>
      </c>
      <c r="J147" s="24">
        <v>89</v>
      </c>
      <c r="K147" s="24">
        <v>1804</v>
      </c>
      <c r="L147" s="24">
        <v>112</v>
      </c>
      <c r="M147" s="24">
        <v>369</v>
      </c>
      <c r="N147" s="24">
        <v>190</v>
      </c>
      <c r="O147" s="24">
        <v>52</v>
      </c>
      <c r="P147" s="24">
        <v>79</v>
      </c>
      <c r="Q147" s="1">
        <f t="shared" si="1"/>
        <v>4652</v>
      </c>
      <c r="R147" s="24">
        <v>868</v>
      </c>
      <c r="S147" s="24">
        <v>200</v>
      </c>
      <c r="T147" s="24">
        <v>32926</v>
      </c>
      <c r="U147" s="24">
        <v>434389</v>
      </c>
      <c r="V147" s="24">
        <v>755398</v>
      </c>
      <c r="W147" s="65"/>
    </row>
    <row r="148" spans="2:23" x14ac:dyDescent="0.2">
      <c r="B148" s="15">
        <v>42278</v>
      </c>
      <c r="C148" s="65">
        <v>183</v>
      </c>
      <c r="D148" s="65">
        <v>255</v>
      </c>
      <c r="E148" s="65">
        <v>162</v>
      </c>
      <c r="F148" s="65">
        <v>73</v>
      </c>
      <c r="G148" s="65">
        <v>807</v>
      </c>
      <c r="H148" s="65">
        <v>183</v>
      </c>
      <c r="I148" s="65">
        <v>322</v>
      </c>
      <c r="J148" s="65">
        <v>95</v>
      </c>
      <c r="K148" s="65">
        <v>1828</v>
      </c>
      <c r="L148" s="65">
        <v>109</v>
      </c>
      <c r="M148" s="65">
        <v>403</v>
      </c>
      <c r="N148" s="65">
        <v>189</v>
      </c>
      <c r="O148" s="65">
        <v>52</v>
      </c>
      <c r="P148" s="65">
        <v>79</v>
      </c>
      <c r="Q148" s="1">
        <f t="shared" si="1"/>
        <v>4740</v>
      </c>
      <c r="R148" s="24">
        <v>922</v>
      </c>
      <c r="S148" s="24">
        <v>224</v>
      </c>
      <c r="T148" s="24">
        <v>34191</v>
      </c>
      <c r="U148" s="24">
        <v>448604</v>
      </c>
      <c r="V148" s="24">
        <v>747014</v>
      </c>
      <c r="W148" s="65"/>
    </row>
    <row r="149" spans="2:23" x14ac:dyDescent="0.2">
      <c r="B149" s="15">
        <v>42309</v>
      </c>
      <c r="C149" s="24">
        <v>180</v>
      </c>
      <c r="D149" s="24">
        <v>258</v>
      </c>
      <c r="E149" s="24">
        <v>171</v>
      </c>
      <c r="F149" s="24">
        <v>70</v>
      </c>
      <c r="G149" s="24">
        <v>816</v>
      </c>
      <c r="H149" s="24">
        <v>202</v>
      </c>
      <c r="I149" s="24">
        <v>346</v>
      </c>
      <c r="J149" s="24">
        <v>91</v>
      </c>
      <c r="K149" s="24">
        <v>1867</v>
      </c>
      <c r="L149" s="24">
        <v>109</v>
      </c>
      <c r="M149" s="24">
        <v>403</v>
      </c>
      <c r="N149" s="24">
        <v>194</v>
      </c>
      <c r="O149" s="24">
        <v>53</v>
      </c>
      <c r="P149" s="24">
        <v>79</v>
      </c>
      <c r="Q149" s="1">
        <f t="shared" ref="Q149:Q181" si="2">SUM(C149:P149)</f>
        <v>4839</v>
      </c>
      <c r="R149" s="24">
        <v>926</v>
      </c>
      <c r="S149" s="24">
        <v>211</v>
      </c>
      <c r="T149" s="24">
        <v>34869</v>
      </c>
      <c r="U149" s="24">
        <v>477326</v>
      </c>
      <c r="V149" s="24">
        <v>783732</v>
      </c>
      <c r="W149" s="65"/>
    </row>
    <row r="150" spans="2:23" x14ac:dyDescent="0.2">
      <c r="B150" s="15">
        <v>42339</v>
      </c>
      <c r="C150" s="24">
        <v>173</v>
      </c>
      <c r="D150" s="24">
        <v>245</v>
      </c>
      <c r="E150" s="24">
        <v>168</v>
      </c>
      <c r="F150" s="24">
        <v>69</v>
      </c>
      <c r="G150" s="24">
        <v>811</v>
      </c>
      <c r="H150" s="24">
        <v>215</v>
      </c>
      <c r="I150" s="24">
        <v>365</v>
      </c>
      <c r="J150" s="24">
        <v>91</v>
      </c>
      <c r="K150" s="24">
        <v>1842</v>
      </c>
      <c r="L150" s="24">
        <v>104</v>
      </c>
      <c r="M150" s="24">
        <v>380</v>
      </c>
      <c r="N150" s="24">
        <v>185</v>
      </c>
      <c r="O150" s="24">
        <v>53</v>
      </c>
      <c r="P150" s="24">
        <v>77</v>
      </c>
      <c r="Q150" s="1">
        <f t="shared" si="2"/>
        <v>4778</v>
      </c>
      <c r="R150" s="24">
        <v>894</v>
      </c>
      <c r="S150" s="24">
        <v>198</v>
      </c>
      <c r="T150" s="24">
        <v>35940</v>
      </c>
      <c r="U150" s="24">
        <v>498982</v>
      </c>
      <c r="V150" s="24">
        <v>795474</v>
      </c>
      <c r="W150" s="65"/>
    </row>
    <row r="151" spans="2:23" x14ac:dyDescent="0.2">
      <c r="B151" s="15">
        <v>42370</v>
      </c>
      <c r="C151" s="24">
        <v>184</v>
      </c>
      <c r="D151" s="24">
        <v>251</v>
      </c>
      <c r="E151" s="24">
        <v>169</v>
      </c>
      <c r="F151" s="24">
        <v>72</v>
      </c>
      <c r="G151" s="24">
        <v>814</v>
      </c>
      <c r="H151" s="24">
        <v>193</v>
      </c>
      <c r="I151" s="24">
        <v>334</v>
      </c>
      <c r="J151" s="24">
        <v>92</v>
      </c>
      <c r="K151" s="24">
        <v>1842</v>
      </c>
      <c r="L151" s="24">
        <v>112</v>
      </c>
      <c r="M151" s="24">
        <v>385</v>
      </c>
      <c r="N151" s="24">
        <v>184</v>
      </c>
      <c r="O151" s="24">
        <v>52</v>
      </c>
      <c r="P151" s="24">
        <v>79</v>
      </c>
      <c r="Q151" s="1">
        <f t="shared" si="2"/>
        <v>4763</v>
      </c>
      <c r="R151" s="24">
        <v>870</v>
      </c>
      <c r="S151" s="24">
        <v>208</v>
      </c>
      <c r="T151" s="24">
        <v>35174</v>
      </c>
      <c r="U151" s="24">
        <v>488627</v>
      </c>
      <c r="V151" s="24">
        <v>779730</v>
      </c>
      <c r="W151" s="65"/>
    </row>
    <row r="152" spans="2:23" x14ac:dyDescent="0.2">
      <c r="B152" s="15">
        <v>42401</v>
      </c>
      <c r="C152" s="65">
        <v>185</v>
      </c>
      <c r="D152" s="65">
        <v>254</v>
      </c>
      <c r="E152" s="65">
        <v>167</v>
      </c>
      <c r="F152" s="65">
        <v>75</v>
      </c>
      <c r="G152" s="65">
        <v>812</v>
      </c>
      <c r="H152" s="65">
        <v>190</v>
      </c>
      <c r="I152" s="65">
        <v>321</v>
      </c>
      <c r="J152" s="65">
        <v>91</v>
      </c>
      <c r="K152" s="24">
        <v>1858</v>
      </c>
      <c r="L152" s="24">
        <v>117</v>
      </c>
      <c r="M152" s="24">
        <v>378</v>
      </c>
      <c r="N152" s="24">
        <v>187</v>
      </c>
      <c r="O152" s="24">
        <v>52</v>
      </c>
      <c r="P152" s="24">
        <v>80</v>
      </c>
      <c r="Q152" s="1">
        <f t="shared" si="2"/>
        <v>4767</v>
      </c>
      <c r="R152" s="24">
        <v>860</v>
      </c>
      <c r="S152" s="24">
        <v>211</v>
      </c>
      <c r="T152" s="24">
        <v>34068</v>
      </c>
      <c r="U152" s="24">
        <v>472973</v>
      </c>
      <c r="V152" s="24">
        <v>754172</v>
      </c>
      <c r="W152" s="65"/>
    </row>
    <row r="153" spans="2:23" x14ac:dyDescent="0.2">
      <c r="B153" s="15">
        <v>42430</v>
      </c>
      <c r="C153" s="24">
        <v>185</v>
      </c>
      <c r="D153" s="24">
        <v>254</v>
      </c>
      <c r="E153" s="24">
        <v>161</v>
      </c>
      <c r="F153" s="24">
        <v>80</v>
      </c>
      <c r="G153" s="24">
        <v>808</v>
      </c>
      <c r="H153" s="24">
        <v>189</v>
      </c>
      <c r="I153" s="24">
        <v>308</v>
      </c>
      <c r="J153" s="24">
        <v>94</v>
      </c>
      <c r="K153" s="24">
        <v>1839</v>
      </c>
      <c r="L153" s="24">
        <v>120</v>
      </c>
      <c r="M153" s="24">
        <v>387</v>
      </c>
      <c r="N153" s="24">
        <v>193</v>
      </c>
      <c r="O153" s="24">
        <v>51</v>
      </c>
      <c r="P153" s="24">
        <v>82</v>
      </c>
      <c r="Q153" s="1">
        <f t="shared" si="2"/>
        <v>4751</v>
      </c>
      <c r="R153" s="24">
        <v>867</v>
      </c>
      <c r="S153" s="24">
        <v>237</v>
      </c>
      <c r="T153" s="24">
        <v>33259</v>
      </c>
      <c r="U153" s="24">
        <v>478789</v>
      </c>
      <c r="V153" s="24">
        <v>757267</v>
      </c>
      <c r="W153" s="65"/>
    </row>
    <row r="154" spans="2:23" x14ac:dyDescent="0.2">
      <c r="B154" s="15">
        <v>42461</v>
      </c>
      <c r="C154" s="24">
        <v>191</v>
      </c>
      <c r="D154" s="24">
        <v>262</v>
      </c>
      <c r="E154" s="24">
        <v>165</v>
      </c>
      <c r="F154" s="24">
        <v>82</v>
      </c>
      <c r="G154" s="24">
        <v>811</v>
      </c>
      <c r="H154" s="24">
        <v>192</v>
      </c>
      <c r="I154" s="24">
        <v>306</v>
      </c>
      <c r="J154" s="24">
        <v>91</v>
      </c>
      <c r="K154" s="24">
        <v>1861</v>
      </c>
      <c r="L154" s="24">
        <v>118</v>
      </c>
      <c r="M154" s="24">
        <v>393</v>
      </c>
      <c r="N154" s="24">
        <v>198</v>
      </c>
      <c r="O154" s="24">
        <v>52</v>
      </c>
      <c r="P154" s="24">
        <v>81</v>
      </c>
      <c r="Q154" s="1">
        <f t="shared" si="2"/>
        <v>4803</v>
      </c>
      <c r="R154" s="24">
        <v>859</v>
      </c>
      <c r="S154" s="24">
        <v>219</v>
      </c>
      <c r="T154" s="24">
        <v>33624</v>
      </c>
      <c r="U154" s="24">
        <v>483544</v>
      </c>
      <c r="V154" s="24">
        <v>777997</v>
      </c>
      <c r="W154" s="24"/>
    </row>
    <row r="155" spans="2:23" x14ac:dyDescent="0.2">
      <c r="B155" s="15">
        <v>42491</v>
      </c>
      <c r="C155" s="24">
        <v>189</v>
      </c>
      <c r="D155" s="24">
        <v>261</v>
      </c>
      <c r="E155" s="24">
        <v>168</v>
      </c>
      <c r="F155" s="24">
        <v>86</v>
      </c>
      <c r="G155" s="24">
        <v>782</v>
      </c>
      <c r="H155" s="24">
        <v>189</v>
      </c>
      <c r="I155" s="24">
        <v>306</v>
      </c>
      <c r="J155" s="24">
        <v>95</v>
      </c>
      <c r="K155" s="24">
        <v>1894</v>
      </c>
      <c r="L155" s="24">
        <v>113</v>
      </c>
      <c r="M155" s="24">
        <v>393</v>
      </c>
      <c r="N155" s="24">
        <v>199</v>
      </c>
      <c r="O155" s="24">
        <v>51</v>
      </c>
      <c r="P155" s="24">
        <v>82</v>
      </c>
      <c r="Q155" s="1">
        <f t="shared" si="2"/>
        <v>4808</v>
      </c>
      <c r="R155" s="24">
        <v>855</v>
      </c>
      <c r="S155" s="24">
        <v>204</v>
      </c>
      <c r="T155" s="24">
        <v>33408</v>
      </c>
      <c r="U155" s="24">
        <v>465351</v>
      </c>
      <c r="V155" s="24">
        <v>779389</v>
      </c>
      <c r="W155" s="24"/>
    </row>
    <row r="156" spans="2:23" x14ac:dyDescent="0.2">
      <c r="B156" s="15">
        <v>42522</v>
      </c>
      <c r="C156" s="24">
        <v>185</v>
      </c>
      <c r="D156" s="24">
        <v>251</v>
      </c>
      <c r="E156" s="24">
        <v>165</v>
      </c>
      <c r="F156" s="24">
        <v>80</v>
      </c>
      <c r="G156" s="24">
        <v>775</v>
      </c>
      <c r="H156" s="24">
        <v>186</v>
      </c>
      <c r="I156" s="24">
        <v>300</v>
      </c>
      <c r="J156" s="24">
        <v>97</v>
      </c>
      <c r="K156" s="24">
        <v>1773</v>
      </c>
      <c r="L156" s="24">
        <v>118</v>
      </c>
      <c r="M156" s="24">
        <v>352</v>
      </c>
      <c r="N156" s="24">
        <v>202</v>
      </c>
      <c r="O156" s="24">
        <v>51</v>
      </c>
      <c r="P156" s="24">
        <v>78</v>
      </c>
      <c r="Q156" s="1">
        <f t="shared" si="2"/>
        <v>4613</v>
      </c>
      <c r="R156" s="24">
        <v>845</v>
      </c>
      <c r="S156" s="24">
        <v>188</v>
      </c>
      <c r="T156" s="24">
        <v>32744</v>
      </c>
      <c r="U156" s="24">
        <v>427839</v>
      </c>
      <c r="V156" s="24">
        <v>744187</v>
      </c>
      <c r="W156" s="24"/>
    </row>
    <row r="157" spans="2:23" x14ac:dyDescent="0.2">
      <c r="B157" s="15">
        <v>42552</v>
      </c>
      <c r="C157" s="24">
        <v>180</v>
      </c>
      <c r="D157" s="24">
        <v>238</v>
      </c>
      <c r="E157" s="24">
        <v>165</v>
      </c>
      <c r="F157" s="24">
        <v>84</v>
      </c>
      <c r="G157" s="24">
        <v>765</v>
      </c>
      <c r="H157" s="24">
        <v>186</v>
      </c>
      <c r="I157" s="24">
        <v>296</v>
      </c>
      <c r="J157" s="24">
        <v>96</v>
      </c>
      <c r="K157" s="24">
        <v>1738</v>
      </c>
      <c r="L157" s="24">
        <v>117</v>
      </c>
      <c r="M157" s="24">
        <v>358</v>
      </c>
      <c r="N157" s="24">
        <v>199</v>
      </c>
      <c r="O157" s="24">
        <v>51</v>
      </c>
      <c r="P157" s="24">
        <v>73</v>
      </c>
      <c r="Q157" s="1">
        <f t="shared" si="2"/>
        <v>4546</v>
      </c>
      <c r="R157" s="24">
        <v>823</v>
      </c>
      <c r="S157" s="24">
        <v>197</v>
      </c>
      <c r="T157" s="24">
        <v>31919</v>
      </c>
      <c r="U157" s="24">
        <v>419569</v>
      </c>
      <c r="V157" s="24">
        <v>726289</v>
      </c>
      <c r="W157" s="24"/>
    </row>
    <row r="158" spans="2:23" x14ac:dyDescent="0.2">
      <c r="B158" s="15">
        <v>42583</v>
      </c>
      <c r="C158" s="24">
        <v>182</v>
      </c>
      <c r="D158" s="24">
        <v>242</v>
      </c>
      <c r="E158" s="24">
        <v>172</v>
      </c>
      <c r="F158" s="24">
        <v>82</v>
      </c>
      <c r="G158" s="24">
        <v>757</v>
      </c>
      <c r="H158" s="24">
        <v>188</v>
      </c>
      <c r="I158" s="24">
        <v>305</v>
      </c>
      <c r="J158" s="24">
        <v>95</v>
      </c>
      <c r="K158" s="24">
        <v>1761</v>
      </c>
      <c r="L158" s="24">
        <v>118</v>
      </c>
      <c r="M158" s="24">
        <v>343</v>
      </c>
      <c r="N158" s="24">
        <v>203</v>
      </c>
      <c r="O158" s="24">
        <v>51</v>
      </c>
      <c r="P158" s="24">
        <v>73</v>
      </c>
      <c r="Q158" s="1">
        <f t="shared" si="2"/>
        <v>4572</v>
      </c>
      <c r="R158" s="24">
        <v>843</v>
      </c>
      <c r="S158" s="24">
        <v>207</v>
      </c>
      <c r="T158" s="24">
        <v>31918</v>
      </c>
      <c r="U158" s="24">
        <v>420023</v>
      </c>
      <c r="V158" s="24">
        <v>716331</v>
      </c>
      <c r="W158" s="24"/>
    </row>
    <row r="159" spans="2:23" x14ac:dyDescent="0.2">
      <c r="B159" s="15">
        <v>42614</v>
      </c>
      <c r="C159" s="24">
        <v>186</v>
      </c>
      <c r="D159" s="24">
        <v>246</v>
      </c>
      <c r="E159" s="24">
        <v>166</v>
      </c>
      <c r="F159" s="24">
        <v>77</v>
      </c>
      <c r="G159" s="24">
        <v>759</v>
      </c>
      <c r="H159" s="24">
        <v>190</v>
      </c>
      <c r="I159" s="24">
        <v>305</v>
      </c>
      <c r="J159" s="24">
        <v>94</v>
      </c>
      <c r="K159" s="24">
        <v>1790</v>
      </c>
      <c r="L159" s="24">
        <v>119</v>
      </c>
      <c r="M159" s="24">
        <v>364</v>
      </c>
      <c r="N159" s="24">
        <v>209</v>
      </c>
      <c r="O159" s="24">
        <v>51</v>
      </c>
      <c r="P159" s="24">
        <v>75</v>
      </c>
      <c r="Q159" s="1">
        <f t="shared" si="2"/>
        <v>4631</v>
      </c>
      <c r="R159" s="24">
        <v>853</v>
      </c>
      <c r="S159" s="24">
        <v>233</v>
      </c>
      <c r="T159" s="24">
        <v>32440</v>
      </c>
      <c r="U159" s="24">
        <v>436659</v>
      </c>
      <c r="V159" s="24">
        <v>771159</v>
      </c>
      <c r="W159" s="24"/>
    </row>
    <row r="160" spans="2:23" x14ac:dyDescent="0.2">
      <c r="B160" s="17">
        <v>42644</v>
      </c>
      <c r="C160" s="24">
        <v>180</v>
      </c>
      <c r="D160" s="24">
        <v>249</v>
      </c>
      <c r="E160" s="24">
        <v>162</v>
      </c>
      <c r="F160" s="24">
        <v>76</v>
      </c>
      <c r="G160" s="24">
        <v>780</v>
      </c>
      <c r="H160" s="24">
        <v>188</v>
      </c>
      <c r="I160" s="24">
        <v>303</v>
      </c>
      <c r="J160" s="24">
        <v>85</v>
      </c>
      <c r="K160" s="24">
        <v>1778</v>
      </c>
      <c r="L160" s="24">
        <v>119</v>
      </c>
      <c r="M160" s="24">
        <v>365</v>
      </c>
      <c r="N160" s="24">
        <v>201</v>
      </c>
      <c r="O160" s="24">
        <v>51</v>
      </c>
      <c r="P160" s="24">
        <v>72</v>
      </c>
      <c r="Q160" s="1">
        <f t="shared" si="2"/>
        <v>4609</v>
      </c>
      <c r="R160" s="24">
        <v>883</v>
      </c>
      <c r="S160" s="24">
        <v>224</v>
      </c>
      <c r="T160" s="24">
        <v>33232</v>
      </c>
      <c r="U160" s="24">
        <v>451389</v>
      </c>
      <c r="V160" s="24">
        <v>756127</v>
      </c>
      <c r="W160" s="24"/>
    </row>
    <row r="161" spans="2:23" x14ac:dyDescent="0.2">
      <c r="B161" s="15">
        <v>42675</v>
      </c>
      <c r="C161" s="24">
        <v>187</v>
      </c>
      <c r="D161" s="24">
        <v>256</v>
      </c>
      <c r="E161" s="24">
        <v>168</v>
      </c>
      <c r="F161" s="24">
        <v>79</v>
      </c>
      <c r="G161" s="24">
        <v>791</v>
      </c>
      <c r="H161" s="24">
        <v>196</v>
      </c>
      <c r="I161" s="24">
        <v>323</v>
      </c>
      <c r="J161" s="24">
        <v>87</v>
      </c>
      <c r="K161" s="24">
        <v>1783</v>
      </c>
      <c r="L161" s="24">
        <v>122</v>
      </c>
      <c r="M161" s="24">
        <v>364</v>
      </c>
      <c r="N161" s="24">
        <v>206</v>
      </c>
      <c r="O161" s="24">
        <v>51</v>
      </c>
      <c r="P161" s="24">
        <v>75</v>
      </c>
      <c r="Q161" s="1">
        <f t="shared" si="2"/>
        <v>4688</v>
      </c>
      <c r="R161" s="24">
        <v>874</v>
      </c>
      <c r="S161" s="24">
        <v>219</v>
      </c>
      <c r="T161" s="24">
        <v>33046</v>
      </c>
      <c r="U161" s="24">
        <v>458044</v>
      </c>
      <c r="V161" s="24">
        <v>767210</v>
      </c>
      <c r="W161" s="24"/>
    </row>
    <row r="162" spans="2:23" x14ac:dyDescent="0.2">
      <c r="B162" s="17">
        <v>42705</v>
      </c>
      <c r="C162" s="24">
        <v>181</v>
      </c>
      <c r="D162" s="24">
        <v>249</v>
      </c>
      <c r="E162" s="24">
        <v>167</v>
      </c>
      <c r="F162" s="24">
        <v>75</v>
      </c>
      <c r="G162" s="24">
        <v>777</v>
      </c>
      <c r="H162" s="24">
        <v>210</v>
      </c>
      <c r="I162" s="24">
        <v>362</v>
      </c>
      <c r="J162" s="24">
        <v>81</v>
      </c>
      <c r="K162" s="24">
        <v>1792</v>
      </c>
      <c r="L162" s="24">
        <v>116</v>
      </c>
      <c r="M162" s="24">
        <v>380</v>
      </c>
      <c r="N162" s="24">
        <v>202</v>
      </c>
      <c r="O162" s="24">
        <v>52</v>
      </c>
      <c r="P162" s="24">
        <v>69</v>
      </c>
      <c r="Q162" s="1">
        <f t="shared" si="2"/>
        <v>4713</v>
      </c>
      <c r="R162" s="24">
        <v>892</v>
      </c>
      <c r="S162" s="24">
        <v>201</v>
      </c>
      <c r="T162" s="24">
        <v>35150</v>
      </c>
      <c r="U162" s="24">
        <v>509054</v>
      </c>
      <c r="V162" s="24">
        <v>819903</v>
      </c>
      <c r="W162" s="24"/>
    </row>
    <row r="163" spans="2:23" x14ac:dyDescent="0.2">
      <c r="B163" s="15">
        <v>42736</v>
      </c>
      <c r="C163" s="24">
        <v>176</v>
      </c>
      <c r="D163" s="24">
        <v>250</v>
      </c>
      <c r="E163" s="24">
        <v>167</v>
      </c>
      <c r="F163" s="24">
        <v>74</v>
      </c>
      <c r="G163" s="24">
        <v>777</v>
      </c>
      <c r="H163" s="24">
        <v>196</v>
      </c>
      <c r="I163" s="24">
        <v>344</v>
      </c>
      <c r="J163" s="24">
        <v>86</v>
      </c>
      <c r="K163" s="24">
        <v>1784</v>
      </c>
      <c r="L163" s="24">
        <v>121</v>
      </c>
      <c r="M163" s="24">
        <v>358</v>
      </c>
      <c r="N163" s="24">
        <v>186</v>
      </c>
      <c r="O163" s="24">
        <v>53</v>
      </c>
      <c r="P163" s="24">
        <v>74</v>
      </c>
      <c r="Q163" s="1">
        <f t="shared" si="2"/>
        <v>4646</v>
      </c>
      <c r="R163" s="24">
        <v>873</v>
      </c>
      <c r="S163" s="24">
        <v>205</v>
      </c>
      <c r="T163" s="24">
        <v>33912</v>
      </c>
      <c r="U163" s="24">
        <v>492231</v>
      </c>
      <c r="V163" s="24">
        <v>794197</v>
      </c>
      <c r="W163" s="24"/>
    </row>
    <row r="164" spans="2:23" x14ac:dyDescent="0.2">
      <c r="B164" s="17">
        <v>42767</v>
      </c>
      <c r="C164" s="24">
        <v>186</v>
      </c>
      <c r="D164" s="24">
        <v>246</v>
      </c>
      <c r="E164" s="24">
        <v>167</v>
      </c>
      <c r="F164" s="24">
        <v>78</v>
      </c>
      <c r="G164" s="24">
        <v>773</v>
      </c>
      <c r="H164" s="24">
        <v>198</v>
      </c>
      <c r="I164" s="24">
        <v>324</v>
      </c>
      <c r="J164" s="24">
        <v>94</v>
      </c>
      <c r="K164" s="24">
        <v>1802</v>
      </c>
      <c r="L164" s="24">
        <v>121</v>
      </c>
      <c r="M164" s="24">
        <v>375</v>
      </c>
      <c r="N164" s="24">
        <v>190</v>
      </c>
      <c r="O164" s="24">
        <v>51</v>
      </c>
      <c r="P164" s="24">
        <v>71</v>
      </c>
      <c r="Q164" s="1">
        <f t="shared" si="2"/>
        <v>4676</v>
      </c>
      <c r="R164" s="24">
        <v>881</v>
      </c>
      <c r="S164" s="24">
        <v>214</v>
      </c>
      <c r="T164" s="24">
        <v>33450</v>
      </c>
      <c r="U164" s="24">
        <v>476441</v>
      </c>
      <c r="V164" s="24">
        <v>772872</v>
      </c>
      <c r="W164" s="24"/>
    </row>
    <row r="165" spans="2:23" x14ac:dyDescent="0.2">
      <c r="B165" s="15">
        <v>42795</v>
      </c>
      <c r="C165" s="24">
        <v>181</v>
      </c>
      <c r="D165" s="24">
        <v>247</v>
      </c>
      <c r="E165" s="24">
        <v>159</v>
      </c>
      <c r="F165" s="24">
        <v>84</v>
      </c>
      <c r="G165" s="24">
        <v>757</v>
      </c>
      <c r="H165" s="24">
        <v>192</v>
      </c>
      <c r="I165" s="24">
        <v>308</v>
      </c>
      <c r="J165" s="24">
        <v>93</v>
      </c>
      <c r="K165" s="24">
        <v>1791</v>
      </c>
      <c r="L165" s="24">
        <v>116</v>
      </c>
      <c r="M165" s="24">
        <v>381</v>
      </c>
      <c r="N165" s="24">
        <v>191</v>
      </c>
      <c r="O165" s="24">
        <v>51</v>
      </c>
      <c r="P165" s="24">
        <v>75</v>
      </c>
      <c r="Q165" s="1">
        <f t="shared" si="2"/>
        <v>4626</v>
      </c>
      <c r="R165" s="24">
        <v>860</v>
      </c>
      <c r="S165" s="24">
        <v>241</v>
      </c>
      <c r="T165" s="24">
        <v>32777</v>
      </c>
      <c r="U165" s="24">
        <v>482363</v>
      </c>
      <c r="V165" s="24">
        <v>776993</v>
      </c>
      <c r="W165" s="24"/>
    </row>
    <row r="166" spans="2:23" x14ac:dyDescent="0.2">
      <c r="B166" s="15">
        <v>42826</v>
      </c>
      <c r="C166" s="24">
        <v>201</v>
      </c>
      <c r="D166" s="24">
        <v>253</v>
      </c>
      <c r="E166" s="24">
        <v>162</v>
      </c>
      <c r="F166" s="24">
        <v>87</v>
      </c>
      <c r="G166" s="24">
        <v>773</v>
      </c>
      <c r="H166" s="24">
        <v>191</v>
      </c>
      <c r="I166" s="24">
        <v>305</v>
      </c>
      <c r="J166" s="24">
        <v>104</v>
      </c>
      <c r="K166" s="24">
        <v>1829</v>
      </c>
      <c r="L166" s="24">
        <v>120</v>
      </c>
      <c r="M166" s="24">
        <v>389</v>
      </c>
      <c r="N166" s="24">
        <v>192</v>
      </c>
      <c r="O166" s="24">
        <v>51</v>
      </c>
      <c r="P166" s="24">
        <v>77</v>
      </c>
      <c r="Q166" s="1">
        <f t="shared" si="2"/>
        <v>4734</v>
      </c>
      <c r="R166" s="24">
        <v>866</v>
      </c>
      <c r="S166" s="24">
        <v>237</v>
      </c>
      <c r="T166" s="24">
        <v>33330</v>
      </c>
      <c r="U166" s="24">
        <v>488491</v>
      </c>
      <c r="V166" s="24">
        <v>802445</v>
      </c>
      <c r="W166" s="24"/>
    </row>
    <row r="167" spans="2:23" x14ac:dyDescent="0.2">
      <c r="B167" s="17">
        <v>42856</v>
      </c>
      <c r="C167" s="24">
        <v>190</v>
      </c>
      <c r="D167" s="24">
        <v>256</v>
      </c>
      <c r="E167" s="24">
        <v>159</v>
      </c>
      <c r="F167" s="24">
        <v>83</v>
      </c>
      <c r="G167" s="24">
        <v>773</v>
      </c>
      <c r="H167" s="24">
        <v>193</v>
      </c>
      <c r="I167" s="24">
        <v>302</v>
      </c>
      <c r="J167" s="24">
        <v>93</v>
      </c>
      <c r="K167" s="24">
        <v>1825</v>
      </c>
      <c r="L167" s="24">
        <v>117</v>
      </c>
      <c r="M167" s="24">
        <v>369</v>
      </c>
      <c r="N167" s="24">
        <v>193</v>
      </c>
      <c r="O167" s="24">
        <v>50</v>
      </c>
      <c r="P167" s="24">
        <v>77</v>
      </c>
      <c r="Q167" s="1">
        <f t="shared" si="2"/>
        <v>4680</v>
      </c>
      <c r="R167" s="24">
        <v>865</v>
      </c>
      <c r="S167" s="24">
        <v>209</v>
      </c>
      <c r="T167" s="24">
        <v>32851</v>
      </c>
      <c r="U167" s="24">
        <v>470052</v>
      </c>
      <c r="V167" s="24">
        <v>814552</v>
      </c>
      <c r="W167" s="65"/>
    </row>
    <row r="168" spans="2:23" x14ac:dyDescent="0.2">
      <c r="B168" s="15">
        <v>42887</v>
      </c>
      <c r="C168" s="24">
        <v>184</v>
      </c>
      <c r="D168" s="24">
        <v>245</v>
      </c>
      <c r="E168" s="24">
        <v>158</v>
      </c>
      <c r="F168" s="24">
        <v>83</v>
      </c>
      <c r="G168" s="24">
        <v>770</v>
      </c>
      <c r="H168" s="24">
        <v>196</v>
      </c>
      <c r="I168" s="24">
        <v>301</v>
      </c>
      <c r="J168" s="24">
        <v>95</v>
      </c>
      <c r="K168" s="24">
        <v>1784</v>
      </c>
      <c r="L168" s="24">
        <v>116</v>
      </c>
      <c r="M168" s="24">
        <v>363</v>
      </c>
      <c r="N168" s="24">
        <v>194</v>
      </c>
      <c r="O168" s="24">
        <v>50</v>
      </c>
      <c r="P168" s="24">
        <v>75</v>
      </c>
      <c r="Q168" s="1">
        <f t="shared" si="2"/>
        <v>4614</v>
      </c>
      <c r="R168" s="24">
        <v>887</v>
      </c>
      <c r="S168" s="24">
        <v>207</v>
      </c>
      <c r="T168" s="24">
        <v>32038</v>
      </c>
      <c r="U168" s="24">
        <v>425965</v>
      </c>
      <c r="V168" s="24">
        <v>753985</v>
      </c>
      <c r="W168" s="65"/>
    </row>
    <row r="169" spans="2:23" x14ac:dyDescent="0.2">
      <c r="B169" s="15">
        <v>42917</v>
      </c>
      <c r="C169" s="24">
        <v>183</v>
      </c>
      <c r="D169" s="24">
        <v>241</v>
      </c>
      <c r="E169" s="24">
        <v>158</v>
      </c>
      <c r="F169" s="24">
        <v>80</v>
      </c>
      <c r="G169" s="24">
        <v>766</v>
      </c>
      <c r="H169" s="24">
        <v>191</v>
      </c>
      <c r="I169" s="24">
        <v>299</v>
      </c>
      <c r="J169" s="24">
        <v>91</v>
      </c>
      <c r="K169" s="24">
        <v>1720</v>
      </c>
      <c r="L169" s="24">
        <v>115</v>
      </c>
      <c r="M169" s="24">
        <v>360</v>
      </c>
      <c r="N169" s="24">
        <v>194</v>
      </c>
      <c r="O169" s="24">
        <v>50</v>
      </c>
      <c r="P169" s="24">
        <v>75</v>
      </c>
      <c r="Q169" s="1">
        <f t="shared" si="2"/>
        <v>4523</v>
      </c>
      <c r="R169" s="24">
        <v>851</v>
      </c>
      <c r="S169" s="24">
        <v>206</v>
      </c>
      <c r="T169" s="24">
        <v>31241</v>
      </c>
      <c r="U169" s="24">
        <v>416013</v>
      </c>
      <c r="V169" s="24">
        <v>725646</v>
      </c>
      <c r="W169" s="65"/>
    </row>
    <row r="170" spans="2:23" x14ac:dyDescent="0.2">
      <c r="B170" s="15">
        <v>42948</v>
      </c>
      <c r="C170" s="1">
        <v>189</v>
      </c>
      <c r="D170" s="1">
        <v>249</v>
      </c>
      <c r="E170" s="1">
        <v>155</v>
      </c>
      <c r="F170" s="1">
        <v>81</v>
      </c>
      <c r="G170" s="1">
        <v>751</v>
      </c>
      <c r="H170" s="1">
        <v>188</v>
      </c>
      <c r="I170" s="1">
        <v>309</v>
      </c>
      <c r="J170" s="1">
        <v>91</v>
      </c>
      <c r="K170" s="1">
        <v>1722</v>
      </c>
      <c r="L170" s="1">
        <v>116</v>
      </c>
      <c r="M170" s="1">
        <v>355</v>
      </c>
      <c r="N170" s="1">
        <v>192</v>
      </c>
      <c r="O170" s="1">
        <v>50</v>
      </c>
      <c r="P170" s="1">
        <v>74</v>
      </c>
      <c r="Q170" s="1">
        <f t="shared" si="2"/>
        <v>4522</v>
      </c>
      <c r="R170" s="1">
        <v>827</v>
      </c>
      <c r="S170" s="1">
        <v>206</v>
      </c>
      <c r="T170" s="1">
        <v>31312</v>
      </c>
      <c r="U170" s="1">
        <v>416944</v>
      </c>
      <c r="V170" s="1">
        <v>724809</v>
      </c>
      <c r="W170" s="65"/>
    </row>
    <row r="171" spans="2:23" x14ac:dyDescent="0.2">
      <c r="B171" s="15">
        <v>42979</v>
      </c>
      <c r="C171" s="1">
        <v>183</v>
      </c>
      <c r="D171" s="1">
        <v>249</v>
      </c>
      <c r="E171" s="1">
        <v>158</v>
      </c>
      <c r="F171" s="1">
        <v>83</v>
      </c>
      <c r="G171" s="1">
        <v>772</v>
      </c>
      <c r="H171" s="1">
        <v>190</v>
      </c>
      <c r="I171" s="1">
        <v>303</v>
      </c>
      <c r="J171" s="1">
        <v>89</v>
      </c>
      <c r="K171" s="1">
        <v>1757</v>
      </c>
      <c r="L171" s="1">
        <v>120</v>
      </c>
      <c r="M171" s="1">
        <v>356</v>
      </c>
      <c r="N171" s="1">
        <v>192</v>
      </c>
      <c r="O171" s="1">
        <v>51</v>
      </c>
      <c r="P171" s="1">
        <v>76</v>
      </c>
      <c r="Q171" s="1">
        <f t="shared" si="2"/>
        <v>4579</v>
      </c>
      <c r="R171" s="1">
        <v>885</v>
      </c>
      <c r="S171" s="1">
        <v>226</v>
      </c>
      <c r="T171" s="1">
        <v>32454</v>
      </c>
      <c r="U171" s="1">
        <v>434811</v>
      </c>
      <c r="V171" s="1">
        <v>751878</v>
      </c>
      <c r="W171" s="65"/>
    </row>
    <row r="172" spans="2:23" x14ac:dyDescent="0.2">
      <c r="B172" s="15">
        <v>43009</v>
      </c>
      <c r="C172" s="1">
        <v>184</v>
      </c>
      <c r="D172" s="1">
        <v>245</v>
      </c>
      <c r="E172" s="1">
        <v>158</v>
      </c>
      <c r="F172" s="1">
        <v>80</v>
      </c>
      <c r="G172" s="1">
        <v>778</v>
      </c>
      <c r="H172" s="1">
        <v>188</v>
      </c>
      <c r="I172" s="1">
        <v>304</v>
      </c>
      <c r="J172" s="1">
        <v>89</v>
      </c>
      <c r="K172" s="1">
        <v>1756</v>
      </c>
      <c r="L172" s="1">
        <v>117</v>
      </c>
      <c r="M172" s="1">
        <v>375</v>
      </c>
      <c r="N172" s="1">
        <v>194</v>
      </c>
      <c r="O172" s="1">
        <v>51</v>
      </c>
      <c r="P172" s="1">
        <v>79</v>
      </c>
      <c r="Q172" s="1">
        <f t="shared" si="2"/>
        <v>4598</v>
      </c>
      <c r="R172" s="1">
        <v>900</v>
      </c>
      <c r="S172" s="1">
        <v>222</v>
      </c>
      <c r="T172" s="1">
        <v>32738</v>
      </c>
      <c r="U172" s="1">
        <v>442930</v>
      </c>
      <c r="V172" s="1">
        <v>748491</v>
      </c>
      <c r="W172" s="65"/>
    </row>
    <row r="173" spans="2:23" x14ac:dyDescent="0.2">
      <c r="B173" s="15">
        <v>43040</v>
      </c>
      <c r="C173" s="1">
        <v>186</v>
      </c>
      <c r="D173" s="1">
        <v>249</v>
      </c>
      <c r="E173" s="1">
        <v>161</v>
      </c>
      <c r="F173" s="1">
        <v>79</v>
      </c>
      <c r="G173" s="1">
        <v>775</v>
      </c>
      <c r="H173" s="1">
        <v>193</v>
      </c>
      <c r="I173" s="1">
        <v>336</v>
      </c>
      <c r="J173" s="1">
        <v>84</v>
      </c>
      <c r="K173" s="1">
        <v>1758</v>
      </c>
      <c r="L173" s="1">
        <v>119</v>
      </c>
      <c r="M173" s="1">
        <v>370</v>
      </c>
      <c r="N173" s="1">
        <v>187</v>
      </c>
      <c r="O173" s="1">
        <v>51</v>
      </c>
      <c r="P173" s="1">
        <v>69</v>
      </c>
      <c r="Q173" s="1">
        <f t="shared" si="2"/>
        <v>4617</v>
      </c>
      <c r="R173" s="1">
        <v>876</v>
      </c>
      <c r="S173" s="1">
        <v>208</v>
      </c>
      <c r="T173" s="1">
        <v>33057</v>
      </c>
      <c r="U173" s="1">
        <v>456875</v>
      </c>
      <c r="V173" s="1">
        <v>769912</v>
      </c>
      <c r="W173" s="65"/>
    </row>
    <row r="174" spans="2:23" x14ac:dyDescent="0.2">
      <c r="B174" s="15">
        <v>43070</v>
      </c>
      <c r="C174" s="1">
        <v>181</v>
      </c>
      <c r="D174" s="1">
        <v>245</v>
      </c>
      <c r="E174" s="1">
        <v>155</v>
      </c>
      <c r="F174" s="1">
        <v>74</v>
      </c>
      <c r="G174" s="1">
        <v>764</v>
      </c>
      <c r="H174" s="1">
        <v>205</v>
      </c>
      <c r="I174" s="1">
        <v>354</v>
      </c>
      <c r="J174" s="1">
        <v>84</v>
      </c>
      <c r="K174" s="1">
        <v>1766</v>
      </c>
      <c r="L174" s="1">
        <v>119</v>
      </c>
      <c r="M174" s="1">
        <v>364</v>
      </c>
      <c r="N174" s="1">
        <v>191</v>
      </c>
      <c r="O174" s="1">
        <v>50</v>
      </c>
      <c r="P174" s="1">
        <v>67</v>
      </c>
      <c r="Q174" s="1">
        <f t="shared" si="2"/>
        <v>4619</v>
      </c>
      <c r="R174" s="1">
        <v>880</v>
      </c>
      <c r="S174" s="1">
        <v>211</v>
      </c>
      <c r="T174" s="1">
        <v>34668</v>
      </c>
      <c r="U174" s="1">
        <v>494287</v>
      </c>
      <c r="V174" s="1">
        <v>799271</v>
      </c>
      <c r="W174" s="65"/>
    </row>
    <row r="175" spans="2:23" x14ac:dyDescent="0.2">
      <c r="B175" s="15">
        <v>43101</v>
      </c>
      <c r="C175" s="1">
        <v>182</v>
      </c>
      <c r="D175" s="1">
        <v>243</v>
      </c>
      <c r="E175" s="1">
        <v>155</v>
      </c>
      <c r="F175" s="1">
        <v>73</v>
      </c>
      <c r="G175" s="1">
        <v>744</v>
      </c>
      <c r="H175" s="1">
        <v>211</v>
      </c>
      <c r="I175" s="1">
        <v>348</v>
      </c>
      <c r="J175" s="1">
        <v>83</v>
      </c>
      <c r="K175" s="1">
        <v>1801</v>
      </c>
      <c r="L175" s="1">
        <v>114</v>
      </c>
      <c r="M175" s="1">
        <v>362</v>
      </c>
      <c r="N175" s="1">
        <v>188</v>
      </c>
      <c r="O175" s="1">
        <v>49</v>
      </c>
      <c r="P175" s="1">
        <v>74</v>
      </c>
      <c r="Q175" s="1">
        <f t="shared" si="2"/>
        <v>4627</v>
      </c>
      <c r="R175" s="1">
        <v>883</v>
      </c>
      <c r="S175" s="1">
        <v>213</v>
      </c>
      <c r="T175" s="1">
        <v>34296</v>
      </c>
      <c r="U175" s="1">
        <v>488382</v>
      </c>
      <c r="V175" s="1">
        <v>788500</v>
      </c>
      <c r="W175" s="65"/>
    </row>
    <row r="176" spans="2:23" x14ac:dyDescent="0.2">
      <c r="B176" s="15">
        <v>43132</v>
      </c>
      <c r="C176" s="1">
        <v>189</v>
      </c>
      <c r="D176" s="1">
        <v>247</v>
      </c>
      <c r="E176" s="1">
        <v>157</v>
      </c>
      <c r="F176" s="1">
        <v>76</v>
      </c>
      <c r="G176" s="1">
        <v>746</v>
      </c>
      <c r="H176" s="1">
        <v>199</v>
      </c>
      <c r="I176" s="1">
        <v>331</v>
      </c>
      <c r="J176" s="1">
        <v>86</v>
      </c>
      <c r="K176" s="1">
        <v>1786</v>
      </c>
      <c r="L176" s="1">
        <v>114</v>
      </c>
      <c r="M176" s="1">
        <v>376</v>
      </c>
      <c r="N176" s="1">
        <v>191</v>
      </c>
      <c r="O176" s="1">
        <v>50</v>
      </c>
      <c r="P176" s="1">
        <v>74</v>
      </c>
      <c r="Q176" s="1">
        <f t="shared" si="2"/>
        <v>4622</v>
      </c>
      <c r="R176" s="1">
        <v>893</v>
      </c>
      <c r="S176" s="1">
        <v>216</v>
      </c>
      <c r="T176" s="1">
        <v>33095</v>
      </c>
      <c r="U176" s="1">
        <v>464774</v>
      </c>
      <c r="V176" s="1">
        <v>757597</v>
      </c>
      <c r="W176" s="65"/>
    </row>
    <row r="177" spans="2:22" x14ac:dyDescent="0.2">
      <c r="B177" s="15">
        <v>43160</v>
      </c>
      <c r="C177" s="1">
        <v>192</v>
      </c>
      <c r="D177" s="1">
        <v>243</v>
      </c>
      <c r="E177" s="1">
        <v>158</v>
      </c>
      <c r="F177" s="1">
        <v>73</v>
      </c>
      <c r="G177" s="1">
        <v>745</v>
      </c>
      <c r="H177" s="1">
        <v>200</v>
      </c>
      <c r="I177" s="1">
        <v>322</v>
      </c>
      <c r="J177" s="1">
        <v>91</v>
      </c>
      <c r="K177" s="1">
        <v>1783</v>
      </c>
      <c r="L177" s="1">
        <v>118</v>
      </c>
      <c r="M177" s="1">
        <v>393</v>
      </c>
      <c r="N177" s="1">
        <v>188</v>
      </c>
      <c r="O177" s="1">
        <v>50</v>
      </c>
      <c r="P177" s="1">
        <v>75</v>
      </c>
      <c r="Q177" s="1">
        <f t="shared" si="2"/>
        <v>4631</v>
      </c>
      <c r="R177" s="1">
        <v>896</v>
      </c>
      <c r="S177" s="1">
        <v>234</v>
      </c>
      <c r="T177" s="1">
        <v>32985</v>
      </c>
      <c r="U177" s="1">
        <v>474972</v>
      </c>
      <c r="V177" s="1">
        <v>769799</v>
      </c>
    </row>
    <row r="178" spans="2:22" x14ac:dyDescent="0.2">
      <c r="B178" s="15">
        <v>43191</v>
      </c>
      <c r="C178" s="1">
        <v>196</v>
      </c>
      <c r="D178" s="1">
        <v>241</v>
      </c>
      <c r="E178" s="1">
        <v>158</v>
      </c>
      <c r="F178" s="1">
        <v>79</v>
      </c>
      <c r="G178" s="1">
        <v>730</v>
      </c>
      <c r="H178" s="1">
        <v>187</v>
      </c>
      <c r="I178" s="1">
        <v>313</v>
      </c>
      <c r="J178" s="1">
        <v>98</v>
      </c>
      <c r="K178" s="1">
        <v>1788</v>
      </c>
      <c r="L178" s="1">
        <v>113</v>
      </c>
      <c r="M178" s="1">
        <v>385</v>
      </c>
      <c r="N178" s="1">
        <v>184</v>
      </c>
      <c r="O178" s="1">
        <v>48</v>
      </c>
      <c r="P178" s="1">
        <v>78</v>
      </c>
      <c r="Q178" s="1">
        <f t="shared" si="2"/>
        <v>4598</v>
      </c>
      <c r="R178" s="1">
        <v>903</v>
      </c>
      <c r="S178" s="1">
        <v>222</v>
      </c>
      <c r="T178" s="1">
        <v>32724</v>
      </c>
      <c r="U178" s="1">
        <v>483608</v>
      </c>
      <c r="V178" s="1">
        <v>787982</v>
      </c>
    </row>
    <row r="179" spans="2:22" x14ac:dyDescent="0.2">
      <c r="B179" s="15">
        <v>43221</v>
      </c>
      <c r="C179" s="65">
        <v>186</v>
      </c>
      <c r="D179" s="65">
        <v>241</v>
      </c>
      <c r="E179" s="65">
        <v>155</v>
      </c>
      <c r="F179" s="65">
        <v>88</v>
      </c>
      <c r="G179" s="65">
        <v>744</v>
      </c>
      <c r="H179" s="65">
        <v>184</v>
      </c>
      <c r="I179" s="65">
        <v>309</v>
      </c>
      <c r="J179" s="65">
        <v>95</v>
      </c>
      <c r="K179" s="65">
        <v>1770</v>
      </c>
      <c r="L179" s="65">
        <v>108</v>
      </c>
      <c r="M179" s="65">
        <v>388</v>
      </c>
      <c r="N179" s="65">
        <v>186</v>
      </c>
      <c r="O179" s="65">
        <v>46</v>
      </c>
      <c r="P179" s="65">
        <v>74</v>
      </c>
      <c r="Q179" s="1">
        <f t="shared" si="2"/>
        <v>4574</v>
      </c>
      <c r="R179" s="65">
        <v>906</v>
      </c>
      <c r="S179" s="65">
        <v>219</v>
      </c>
      <c r="T179" s="1">
        <v>32303</v>
      </c>
      <c r="U179" s="1">
        <v>469887</v>
      </c>
      <c r="V179" s="1">
        <v>803614</v>
      </c>
    </row>
    <row r="180" spans="2:22" x14ac:dyDescent="0.2">
      <c r="B180" s="15">
        <v>43252</v>
      </c>
      <c r="C180" s="65">
        <v>180</v>
      </c>
      <c r="D180" s="65">
        <v>243</v>
      </c>
      <c r="E180" s="65">
        <v>155</v>
      </c>
      <c r="F180" s="65">
        <v>81</v>
      </c>
      <c r="G180" s="65">
        <v>734</v>
      </c>
      <c r="H180" s="65">
        <v>180</v>
      </c>
      <c r="I180" s="65">
        <v>309</v>
      </c>
      <c r="J180" s="65">
        <v>93</v>
      </c>
      <c r="K180" s="65">
        <v>1750</v>
      </c>
      <c r="L180" s="65">
        <v>110</v>
      </c>
      <c r="M180" s="65">
        <v>381</v>
      </c>
      <c r="N180" s="65">
        <v>191</v>
      </c>
      <c r="O180" s="65">
        <v>48</v>
      </c>
      <c r="P180" s="65">
        <v>72</v>
      </c>
      <c r="Q180" s="1">
        <f t="shared" si="2"/>
        <v>4527</v>
      </c>
      <c r="R180" s="65">
        <v>887</v>
      </c>
      <c r="S180" s="65">
        <v>214</v>
      </c>
      <c r="T180" s="1">
        <v>31449</v>
      </c>
      <c r="U180" s="1">
        <v>425994</v>
      </c>
      <c r="V180" s="1">
        <v>760871</v>
      </c>
    </row>
    <row r="181" spans="2:22" x14ac:dyDescent="0.2">
      <c r="B181" s="15">
        <v>43282</v>
      </c>
      <c r="C181" s="65">
        <v>169</v>
      </c>
      <c r="D181" s="65">
        <v>243</v>
      </c>
      <c r="E181" s="65">
        <v>153</v>
      </c>
      <c r="F181" s="65">
        <v>79</v>
      </c>
      <c r="G181" s="65">
        <v>731</v>
      </c>
      <c r="H181" s="65">
        <v>182</v>
      </c>
      <c r="I181" s="65">
        <v>296</v>
      </c>
      <c r="J181" s="65">
        <v>96</v>
      </c>
      <c r="K181" s="65">
        <v>1696</v>
      </c>
      <c r="L181" s="65">
        <v>115</v>
      </c>
      <c r="M181" s="65">
        <v>364</v>
      </c>
      <c r="N181" s="65">
        <v>182</v>
      </c>
      <c r="O181" s="65">
        <v>46</v>
      </c>
      <c r="P181" s="65">
        <v>70</v>
      </c>
      <c r="Q181" s="1">
        <f t="shared" si="2"/>
        <v>4422</v>
      </c>
      <c r="R181" s="65">
        <v>880</v>
      </c>
      <c r="S181" s="65">
        <v>215</v>
      </c>
      <c r="T181" s="1">
        <v>30853</v>
      </c>
      <c r="U181" s="1">
        <v>409325</v>
      </c>
      <c r="V181" s="1">
        <v>725001</v>
      </c>
    </row>
    <row r="182" spans="2:22" x14ac:dyDescent="0.2">
      <c r="B182" s="15">
        <v>43313</v>
      </c>
      <c r="C182" s="1">
        <v>164</v>
      </c>
      <c r="D182" s="1">
        <v>241</v>
      </c>
      <c r="E182" s="1">
        <v>150</v>
      </c>
      <c r="F182" s="1">
        <v>80</v>
      </c>
      <c r="G182" s="1">
        <v>726</v>
      </c>
      <c r="H182" s="1">
        <v>176</v>
      </c>
      <c r="I182" s="1">
        <v>298</v>
      </c>
      <c r="J182" s="1">
        <v>94</v>
      </c>
      <c r="K182" s="1">
        <v>1684</v>
      </c>
      <c r="L182" s="1">
        <v>113</v>
      </c>
      <c r="M182" s="1">
        <v>354</v>
      </c>
      <c r="N182" s="1">
        <v>180</v>
      </c>
      <c r="O182" s="1">
        <v>46</v>
      </c>
      <c r="P182" s="1">
        <v>68</v>
      </c>
      <c r="Q182" s="1">
        <f>SUM(C182:P182)</f>
        <v>4374</v>
      </c>
      <c r="R182" s="1">
        <v>876</v>
      </c>
      <c r="S182" s="1">
        <v>204</v>
      </c>
      <c r="T182" s="1">
        <v>30572</v>
      </c>
      <c r="U182" s="1">
        <v>409505</v>
      </c>
      <c r="V182" s="1">
        <v>708107</v>
      </c>
    </row>
    <row r="183" spans="2:22" x14ac:dyDescent="0.2">
      <c r="B183" s="15">
        <v>43344</v>
      </c>
      <c r="C183" s="1">
        <v>169</v>
      </c>
      <c r="D183" s="1">
        <v>243</v>
      </c>
      <c r="E183" s="1">
        <v>149</v>
      </c>
      <c r="F183" s="1">
        <v>81</v>
      </c>
      <c r="G183" s="64">
        <v>728</v>
      </c>
      <c r="H183" s="1">
        <v>172</v>
      </c>
      <c r="I183" s="1">
        <v>303</v>
      </c>
      <c r="J183" s="1">
        <v>95</v>
      </c>
      <c r="K183" s="1">
        <v>1714</v>
      </c>
      <c r="L183" s="1">
        <v>114</v>
      </c>
      <c r="M183" s="1">
        <v>362</v>
      </c>
      <c r="N183" s="1">
        <v>184</v>
      </c>
      <c r="O183" s="1">
        <v>46</v>
      </c>
      <c r="P183" s="1">
        <v>65</v>
      </c>
      <c r="Q183" s="1">
        <f>SUM(C183:P183)</f>
        <v>4425</v>
      </c>
      <c r="R183" s="1">
        <v>880</v>
      </c>
      <c r="S183" s="1">
        <v>228</v>
      </c>
      <c r="T183" s="1">
        <v>31398</v>
      </c>
      <c r="U183" s="1">
        <v>419572</v>
      </c>
      <c r="V183" s="1">
        <v>757378</v>
      </c>
    </row>
    <row r="184" spans="2:22" x14ac:dyDescent="0.2">
      <c r="B184" s="15">
        <v>43374</v>
      </c>
      <c r="C184" s="65">
        <v>170</v>
      </c>
      <c r="D184" s="65">
        <v>240</v>
      </c>
      <c r="E184" s="65">
        <v>144</v>
      </c>
      <c r="F184" s="65">
        <v>81</v>
      </c>
      <c r="G184" s="65">
        <v>721</v>
      </c>
      <c r="H184" s="65">
        <v>171</v>
      </c>
      <c r="I184" s="65">
        <v>302</v>
      </c>
      <c r="J184" s="65">
        <v>99</v>
      </c>
      <c r="K184" s="1">
        <v>1690</v>
      </c>
      <c r="L184" s="1">
        <v>115</v>
      </c>
      <c r="M184" s="1">
        <v>361</v>
      </c>
      <c r="N184" s="1">
        <v>184</v>
      </c>
      <c r="O184" s="1">
        <v>47</v>
      </c>
      <c r="P184" s="1">
        <v>65</v>
      </c>
      <c r="Q184" s="1">
        <v>4390</v>
      </c>
      <c r="R184" s="1">
        <v>877</v>
      </c>
      <c r="S184" s="1">
        <v>218</v>
      </c>
      <c r="T184" s="1">
        <v>32596</v>
      </c>
      <c r="U184" s="1">
        <v>440524</v>
      </c>
      <c r="V184" s="1">
        <v>745492</v>
      </c>
    </row>
    <row r="185" spans="2:22" x14ac:dyDescent="0.2">
      <c r="B185" s="15">
        <v>43405</v>
      </c>
      <c r="C185" s="65">
        <v>172</v>
      </c>
      <c r="D185" s="65">
        <v>242</v>
      </c>
      <c r="E185" s="65">
        <v>152</v>
      </c>
      <c r="F185" s="65">
        <v>87</v>
      </c>
      <c r="G185" s="65">
        <v>739</v>
      </c>
      <c r="H185" s="65">
        <v>184</v>
      </c>
      <c r="I185" s="65">
        <v>309</v>
      </c>
      <c r="J185" s="65">
        <v>92</v>
      </c>
      <c r="K185" s="1">
        <v>1682</v>
      </c>
      <c r="L185" s="1">
        <v>114</v>
      </c>
      <c r="M185" s="1">
        <v>361</v>
      </c>
      <c r="N185" s="1">
        <v>193</v>
      </c>
      <c r="O185" s="1">
        <v>48</v>
      </c>
      <c r="P185" s="1">
        <v>59</v>
      </c>
      <c r="Q185" s="1">
        <v>4434</v>
      </c>
      <c r="R185" s="1">
        <v>888</v>
      </c>
      <c r="S185" s="1">
        <v>211</v>
      </c>
      <c r="T185" s="1">
        <v>32373</v>
      </c>
      <c r="U185" s="1">
        <v>453281</v>
      </c>
      <c r="V185" s="1">
        <v>764914</v>
      </c>
    </row>
    <row r="186" spans="2:22" x14ac:dyDescent="0.2">
      <c r="B186" s="15">
        <v>43435</v>
      </c>
      <c r="C186" s="1">
        <v>171</v>
      </c>
      <c r="D186" s="1">
        <v>241</v>
      </c>
      <c r="E186" s="1">
        <v>148</v>
      </c>
      <c r="F186" s="1">
        <v>75</v>
      </c>
      <c r="G186" s="1">
        <v>733</v>
      </c>
      <c r="H186" s="1">
        <v>187</v>
      </c>
      <c r="I186" s="1">
        <v>332</v>
      </c>
      <c r="J186" s="1">
        <v>80</v>
      </c>
      <c r="K186" s="1">
        <v>1738</v>
      </c>
      <c r="L186" s="1">
        <v>112</v>
      </c>
      <c r="M186" s="1">
        <v>365</v>
      </c>
      <c r="N186" s="1">
        <v>198</v>
      </c>
      <c r="O186" s="1">
        <v>48</v>
      </c>
      <c r="P186" s="1">
        <v>57</v>
      </c>
      <c r="Q186" s="1">
        <v>4485</v>
      </c>
      <c r="R186" s="1">
        <v>888</v>
      </c>
      <c r="S186" s="1">
        <v>196</v>
      </c>
      <c r="T186" s="1">
        <v>34327</v>
      </c>
      <c r="U186" s="1">
        <v>502877</v>
      </c>
      <c r="V186" s="1">
        <v>818493</v>
      </c>
    </row>
    <row r="187" spans="2:22" x14ac:dyDescent="0.2">
      <c r="B187" s="15">
        <v>43466</v>
      </c>
      <c r="C187" s="65">
        <v>178</v>
      </c>
      <c r="D187" s="65">
        <v>239</v>
      </c>
      <c r="E187" s="65">
        <v>150</v>
      </c>
      <c r="F187" s="65">
        <v>75</v>
      </c>
      <c r="G187" s="65">
        <v>726</v>
      </c>
      <c r="H187" s="65">
        <v>187</v>
      </c>
      <c r="I187" s="65">
        <v>322</v>
      </c>
      <c r="J187" s="65">
        <v>76</v>
      </c>
      <c r="K187" s="1">
        <v>1755</v>
      </c>
      <c r="L187" s="1">
        <v>113</v>
      </c>
      <c r="M187" s="1">
        <v>359</v>
      </c>
      <c r="N187" s="1">
        <v>193</v>
      </c>
      <c r="O187" s="1">
        <v>48</v>
      </c>
      <c r="P187" s="1">
        <v>69</v>
      </c>
      <c r="Q187" s="1">
        <v>4490</v>
      </c>
      <c r="R187" s="1">
        <v>863</v>
      </c>
      <c r="S187" s="1">
        <v>199</v>
      </c>
      <c r="T187" s="1">
        <v>33733</v>
      </c>
      <c r="U187" s="1">
        <v>487451</v>
      </c>
      <c r="V187" s="1">
        <v>793424</v>
      </c>
    </row>
    <row r="188" spans="2:22" x14ac:dyDescent="0.2">
      <c r="B188" s="15">
        <v>43497</v>
      </c>
      <c r="C188" s="24">
        <v>181</v>
      </c>
      <c r="D188" s="24">
        <v>241</v>
      </c>
      <c r="E188" s="24">
        <v>150</v>
      </c>
      <c r="F188" s="24">
        <v>72</v>
      </c>
      <c r="G188" s="24">
        <v>721</v>
      </c>
      <c r="H188" s="24">
        <v>174</v>
      </c>
      <c r="I188" s="24">
        <v>306</v>
      </c>
      <c r="J188" s="24">
        <v>80</v>
      </c>
      <c r="K188" s="24">
        <v>1727</v>
      </c>
      <c r="L188" s="24">
        <v>113</v>
      </c>
      <c r="M188" s="24">
        <v>362</v>
      </c>
      <c r="N188" s="24">
        <v>197</v>
      </c>
      <c r="O188" s="24">
        <v>48</v>
      </c>
      <c r="P188" s="24">
        <v>63</v>
      </c>
      <c r="Q188" s="24">
        <f>SUM(C188:P188)</f>
        <v>4435</v>
      </c>
      <c r="R188" s="24">
        <v>872</v>
      </c>
      <c r="S188" s="24">
        <v>209</v>
      </c>
      <c r="T188" s="24">
        <v>32888</v>
      </c>
      <c r="U188" s="1">
        <v>467508</v>
      </c>
      <c r="V188" s="24">
        <v>769339</v>
      </c>
    </row>
    <row r="189" spans="2:22" x14ac:dyDescent="0.2">
      <c r="B189" s="15">
        <v>43525</v>
      </c>
      <c r="C189" s="24">
        <v>182</v>
      </c>
      <c r="D189" s="24">
        <v>248</v>
      </c>
      <c r="E189" s="24">
        <v>148</v>
      </c>
      <c r="F189" s="24">
        <v>75</v>
      </c>
      <c r="G189" s="24">
        <v>737</v>
      </c>
      <c r="H189" s="24">
        <v>176</v>
      </c>
      <c r="I189" s="24">
        <v>305</v>
      </c>
      <c r="J189" s="24">
        <v>87</v>
      </c>
      <c r="K189" s="24">
        <v>1724</v>
      </c>
      <c r="L189" s="24">
        <v>113</v>
      </c>
      <c r="M189" s="24">
        <v>370</v>
      </c>
      <c r="N189" s="24">
        <v>199</v>
      </c>
      <c r="O189" s="24">
        <v>44</v>
      </c>
      <c r="P189" s="24">
        <v>66</v>
      </c>
      <c r="Q189" s="24">
        <f t="shared" ref="Q189:Q196" si="3">SUM(C189:P189)</f>
        <v>4474</v>
      </c>
      <c r="R189" s="24">
        <v>874</v>
      </c>
      <c r="S189" s="24">
        <v>238</v>
      </c>
      <c r="T189" s="24">
        <v>31875</v>
      </c>
      <c r="U189" s="1">
        <v>473918</v>
      </c>
      <c r="V189" s="24">
        <v>777793</v>
      </c>
    </row>
    <row r="190" spans="2:22" x14ac:dyDescent="0.2">
      <c r="B190" s="15">
        <v>43556</v>
      </c>
      <c r="C190" s="24">
        <v>191</v>
      </c>
      <c r="D190" s="24">
        <v>245</v>
      </c>
      <c r="E190" s="24">
        <v>145</v>
      </c>
      <c r="F190" s="24">
        <v>73</v>
      </c>
      <c r="G190" s="24">
        <v>719</v>
      </c>
      <c r="H190" s="24">
        <v>173</v>
      </c>
      <c r="I190" s="24">
        <v>296</v>
      </c>
      <c r="J190" s="24">
        <v>88</v>
      </c>
      <c r="K190" s="24">
        <v>1708</v>
      </c>
      <c r="L190" s="24">
        <v>116</v>
      </c>
      <c r="M190" s="24">
        <v>362</v>
      </c>
      <c r="N190" s="24">
        <v>198</v>
      </c>
      <c r="O190" s="24">
        <v>44</v>
      </c>
      <c r="P190" s="24">
        <v>71</v>
      </c>
      <c r="Q190" s="24">
        <f t="shared" si="3"/>
        <v>4429</v>
      </c>
      <c r="R190" s="24">
        <v>864</v>
      </c>
      <c r="S190" s="24">
        <v>244</v>
      </c>
      <c r="T190" s="24">
        <v>31677</v>
      </c>
      <c r="U190" s="1">
        <v>476864</v>
      </c>
      <c r="V190" s="24">
        <v>788457</v>
      </c>
    </row>
    <row r="191" spans="2:22" x14ac:dyDescent="0.2">
      <c r="B191" s="15">
        <v>43586</v>
      </c>
      <c r="C191" s="24">
        <v>189</v>
      </c>
      <c r="D191" s="24">
        <v>240</v>
      </c>
      <c r="E191" s="24">
        <v>145</v>
      </c>
      <c r="F191" s="24">
        <v>76</v>
      </c>
      <c r="G191" s="24">
        <v>718</v>
      </c>
      <c r="H191" s="24">
        <v>179</v>
      </c>
      <c r="I191" s="24">
        <v>290</v>
      </c>
      <c r="J191" s="24">
        <v>85</v>
      </c>
      <c r="K191" s="24">
        <v>1689</v>
      </c>
      <c r="L191" s="24">
        <v>119</v>
      </c>
      <c r="M191" s="24">
        <v>364</v>
      </c>
      <c r="N191" s="24">
        <v>193</v>
      </c>
      <c r="O191" s="24">
        <v>43</v>
      </c>
      <c r="P191" s="24">
        <v>72</v>
      </c>
      <c r="Q191" s="24">
        <f>SUM(C191:P191)</f>
        <v>4402</v>
      </c>
      <c r="R191" s="24">
        <v>856</v>
      </c>
      <c r="S191" s="24">
        <v>237</v>
      </c>
      <c r="T191" s="24">
        <v>31075</v>
      </c>
      <c r="U191" s="24">
        <v>454193</v>
      </c>
      <c r="V191" s="24">
        <v>797122</v>
      </c>
    </row>
    <row r="192" spans="2:22" x14ac:dyDescent="0.2">
      <c r="B192" s="15">
        <v>43617</v>
      </c>
      <c r="C192" s="24">
        <v>186</v>
      </c>
      <c r="D192" s="24">
        <v>234</v>
      </c>
      <c r="E192" s="24">
        <v>146</v>
      </c>
      <c r="F192" s="24">
        <v>77</v>
      </c>
      <c r="G192" s="24">
        <v>714</v>
      </c>
      <c r="H192" s="24">
        <v>173</v>
      </c>
      <c r="I192" s="24">
        <v>292</v>
      </c>
      <c r="J192" s="24">
        <v>93</v>
      </c>
      <c r="K192" s="24">
        <v>1655</v>
      </c>
      <c r="L192" s="24">
        <v>119</v>
      </c>
      <c r="M192" s="24">
        <v>376</v>
      </c>
      <c r="N192" s="24">
        <v>188</v>
      </c>
      <c r="O192" s="24">
        <v>45</v>
      </c>
      <c r="P192" s="24">
        <v>73</v>
      </c>
      <c r="Q192" s="24">
        <f t="shared" si="3"/>
        <v>4371</v>
      </c>
      <c r="R192" s="24">
        <v>864</v>
      </c>
      <c r="S192" s="24">
        <v>219</v>
      </c>
      <c r="T192" s="24">
        <v>30553</v>
      </c>
      <c r="U192" s="24">
        <v>412390</v>
      </c>
      <c r="V192" s="24">
        <v>749249</v>
      </c>
    </row>
    <row r="193" spans="2:22" x14ac:dyDescent="0.2">
      <c r="B193" s="15">
        <v>43647</v>
      </c>
      <c r="C193" s="24">
        <v>179</v>
      </c>
      <c r="D193" s="24">
        <v>228</v>
      </c>
      <c r="E193" s="24">
        <v>144</v>
      </c>
      <c r="F193" s="24">
        <v>76</v>
      </c>
      <c r="G193" s="24">
        <v>698</v>
      </c>
      <c r="H193" s="24">
        <v>172</v>
      </c>
      <c r="I193" s="24">
        <v>287</v>
      </c>
      <c r="J193" s="24">
        <v>89</v>
      </c>
      <c r="K193" s="24">
        <v>1554</v>
      </c>
      <c r="L193" s="24">
        <v>117</v>
      </c>
      <c r="M193" s="24">
        <v>356</v>
      </c>
      <c r="N193" s="24">
        <v>186</v>
      </c>
      <c r="O193" s="24">
        <v>44</v>
      </c>
      <c r="P193" s="24">
        <v>74</v>
      </c>
      <c r="Q193" s="24">
        <f t="shared" si="3"/>
        <v>4204</v>
      </c>
      <c r="R193" s="24">
        <v>849</v>
      </c>
      <c r="S193" s="24">
        <v>205</v>
      </c>
      <c r="T193" s="24">
        <v>29448</v>
      </c>
      <c r="U193" s="24">
        <v>395729</v>
      </c>
      <c r="V193" s="24">
        <v>704689</v>
      </c>
    </row>
    <row r="194" spans="2:22" x14ac:dyDescent="0.2">
      <c r="B194" s="15">
        <v>43678</v>
      </c>
      <c r="C194" s="24">
        <v>192</v>
      </c>
      <c r="D194" s="24">
        <v>227</v>
      </c>
      <c r="E194" s="24">
        <v>143</v>
      </c>
      <c r="F194" s="24">
        <v>78</v>
      </c>
      <c r="G194" s="24">
        <v>688</v>
      </c>
      <c r="H194" s="24">
        <v>170</v>
      </c>
      <c r="I194" s="24">
        <v>283</v>
      </c>
      <c r="J194" s="24">
        <v>94</v>
      </c>
      <c r="K194" s="24">
        <v>1596</v>
      </c>
      <c r="L194" s="24">
        <v>117</v>
      </c>
      <c r="M194" s="24">
        <v>349</v>
      </c>
      <c r="N194" s="24">
        <v>188</v>
      </c>
      <c r="O194" s="24">
        <v>43</v>
      </c>
      <c r="P194" s="24">
        <v>72</v>
      </c>
      <c r="Q194" s="24">
        <f t="shared" si="3"/>
        <v>4240</v>
      </c>
      <c r="R194" s="24">
        <v>828</v>
      </c>
      <c r="S194" s="24">
        <v>202</v>
      </c>
      <c r="T194" s="24">
        <v>29413</v>
      </c>
      <c r="U194" s="24">
        <v>399410</v>
      </c>
      <c r="V194" s="24">
        <v>705194</v>
      </c>
    </row>
    <row r="195" spans="2:22" x14ac:dyDescent="0.2">
      <c r="B195" s="15">
        <v>43709</v>
      </c>
      <c r="C195" s="24">
        <v>181</v>
      </c>
      <c r="D195" s="24">
        <v>230</v>
      </c>
      <c r="E195" s="24">
        <v>141</v>
      </c>
      <c r="F195" s="24">
        <v>72</v>
      </c>
      <c r="G195" s="24">
        <v>700</v>
      </c>
      <c r="H195" s="24">
        <v>170</v>
      </c>
      <c r="I195" s="24">
        <v>285</v>
      </c>
      <c r="J195" s="24">
        <v>92</v>
      </c>
      <c r="K195" s="24">
        <v>1611</v>
      </c>
      <c r="L195" s="24">
        <v>120</v>
      </c>
      <c r="M195" s="24">
        <v>339</v>
      </c>
      <c r="N195" s="24">
        <v>181</v>
      </c>
      <c r="O195" s="24">
        <v>45</v>
      </c>
      <c r="P195" s="24">
        <v>72</v>
      </c>
      <c r="Q195" s="24">
        <f t="shared" si="3"/>
        <v>4239</v>
      </c>
      <c r="R195" s="24">
        <v>828</v>
      </c>
      <c r="S195" s="24">
        <v>216</v>
      </c>
      <c r="T195" s="24">
        <v>30402</v>
      </c>
      <c r="U195" s="24">
        <v>411338</v>
      </c>
      <c r="V195" s="24">
        <v>747001</v>
      </c>
    </row>
    <row r="196" spans="2:22" x14ac:dyDescent="0.2">
      <c r="B196" s="15">
        <v>43739</v>
      </c>
      <c r="C196" s="24">
        <v>182</v>
      </c>
      <c r="D196" s="24">
        <v>227</v>
      </c>
      <c r="E196" s="24">
        <v>144</v>
      </c>
      <c r="F196" s="24">
        <v>71</v>
      </c>
      <c r="G196" s="24">
        <v>694</v>
      </c>
      <c r="H196" s="24">
        <v>168</v>
      </c>
      <c r="I196" s="24">
        <v>288</v>
      </c>
      <c r="J196" s="24">
        <v>100</v>
      </c>
      <c r="K196" s="24">
        <v>1590</v>
      </c>
      <c r="L196" s="24">
        <v>114</v>
      </c>
      <c r="M196" s="24">
        <v>351</v>
      </c>
      <c r="N196" s="24">
        <v>185</v>
      </c>
      <c r="O196" s="24">
        <v>45</v>
      </c>
      <c r="P196" s="24">
        <v>66</v>
      </c>
      <c r="Q196" s="24">
        <f t="shared" si="3"/>
        <v>4225</v>
      </c>
      <c r="R196" s="24">
        <v>826</v>
      </c>
      <c r="S196" s="24">
        <v>211</v>
      </c>
      <c r="T196" s="24">
        <v>30308</v>
      </c>
      <c r="U196" s="24">
        <v>419737</v>
      </c>
      <c r="V196" s="24">
        <v>719213</v>
      </c>
    </row>
    <row r="197" spans="2:22" x14ac:dyDescent="0.2">
      <c r="B197" s="15">
        <v>43770</v>
      </c>
      <c r="C197" s="24">
        <v>181</v>
      </c>
      <c r="D197" s="24">
        <v>224</v>
      </c>
      <c r="E197" s="24">
        <v>148</v>
      </c>
      <c r="F197" s="24">
        <v>70</v>
      </c>
      <c r="G197" s="24">
        <v>688</v>
      </c>
      <c r="H197" s="24">
        <v>177</v>
      </c>
      <c r="I197" s="24">
        <v>296</v>
      </c>
      <c r="J197" s="24">
        <v>98</v>
      </c>
      <c r="K197" s="24">
        <v>1627</v>
      </c>
      <c r="L197" s="24">
        <v>118</v>
      </c>
      <c r="M197" s="24">
        <v>364</v>
      </c>
      <c r="N197" s="24">
        <v>186</v>
      </c>
      <c r="O197" s="24">
        <v>46</v>
      </c>
      <c r="P197" s="24">
        <v>64</v>
      </c>
      <c r="Q197" s="24">
        <v>4287</v>
      </c>
      <c r="R197" s="24">
        <v>835</v>
      </c>
      <c r="S197" s="24">
        <v>218</v>
      </c>
      <c r="T197" s="24">
        <v>31357</v>
      </c>
      <c r="U197" s="24">
        <v>439589</v>
      </c>
      <c r="V197" s="24">
        <v>750531</v>
      </c>
    </row>
    <row r="198" spans="2:22" x14ac:dyDescent="0.2">
      <c r="B198" s="15">
        <v>43800</v>
      </c>
      <c r="C198" s="24">
        <v>188</v>
      </c>
      <c r="D198" s="24">
        <v>219</v>
      </c>
      <c r="E198" s="24">
        <v>149</v>
      </c>
      <c r="F198" s="24">
        <v>70</v>
      </c>
      <c r="G198" s="24">
        <v>685</v>
      </c>
      <c r="H198" s="24">
        <v>181</v>
      </c>
      <c r="I198" s="24">
        <v>300</v>
      </c>
      <c r="J198" s="24">
        <v>91</v>
      </c>
      <c r="K198" s="24">
        <v>1663</v>
      </c>
      <c r="L198" s="24">
        <v>114</v>
      </c>
      <c r="M198" s="24">
        <v>352</v>
      </c>
      <c r="N198" s="24">
        <v>180</v>
      </c>
      <c r="O198" s="24">
        <v>46</v>
      </c>
      <c r="P198" s="24">
        <v>69</v>
      </c>
      <c r="Q198" s="24">
        <v>4307</v>
      </c>
      <c r="R198" s="24">
        <v>822</v>
      </c>
      <c r="S198" s="24">
        <v>209</v>
      </c>
      <c r="T198" s="24">
        <v>32715</v>
      </c>
      <c r="U198" s="24">
        <v>472634</v>
      </c>
      <c r="V198" s="24">
        <v>777793</v>
      </c>
    </row>
    <row r="199" spans="2:22" x14ac:dyDescent="0.2">
      <c r="B199" s="15">
        <v>43831</v>
      </c>
      <c r="C199" s="24">
        <v>191</v>
      </c>
      <c r="D199" s="24">
        <v>223</v>
      </c>
      <c r="E199" s="24">
        <v>146</v>
      </c>
      <c r="F199" s="24">
        <v>67</v>
      </c>
      <c r="G199" s="24">
        <v>689</v>
      </c>
      <c r="H199" s="24">
        <v>184</v>
      </c>
      <c r="I199" s="24">
        <v>296</v>
      </c>
      <c r="J199" s="24">
        <v>90</v>
      </c>
      <c r="K199" s="24">
        <v>1656</v>
      </c>
      <c r="L199" s="24">
        <v>108</v>
      </c>
      <c r="M199" s="24">
        <v>345</v>
      </c>
      <c r="N199" s="24">
        <v>184</v>
      </c>
      <c r="O199" s="24">
        <v>45</v>
      </c>
      <c r="P199" s="24">
        <v>64</v>
      </c>
      <c r="Q199" s="24">
        <v>4288</v>
      </c>
      <c r="R199" s="24">
        <v>820</v>
      </c>
      <c r="S199" s="24">
        <v>213</v>
      </c>
      <c r="T199" s="24">
        <v>31535</v>
      </c>
      <c r="U199" s="24">
        <v>451773</v>
      </c>
      <c r="V199" s="24">
        <v>745911</v>
      </c>
    </row>
    <row r="200" spans="2:22" x14ac:dyDescent="0.2">
      <c r="B200" s="15">
        <v>43862</v>
      </c>
      <c r="C200" s="24">
        <v>192</v>
      </c>
      <c r="D200" s="24">
        <v>225</v>
      </c>
      <c r="E200" s="24">
        <v>143</v>
      </c>
      <c r="F200" s="24">
        <v>76</v>
      </c>
      <c r="G200" s="24">
        <v>686</v>
      </c>
      <c r="H200" s="24">
        <v>179</v>
      </c>
      <c r="I200" s="24">
        <v>284</v>
      </c>
      <c r="J200" s="24">
        <v>88</v>
      </c>
      <c r="K200" s="24">
        <v>1612</v>
      </c>
      <c r="L200" s="24">
        <v>109</v>
      </c>
      <c r="M200" s="24">
        <v>353</v>
      </c>
      <c r="N200" s="24">
        <v>184</v>
      </c>
      <c r="O200" s="24">
        <v>43</v>
      </c>
      <c r="P200" s="24">
        <v>66</v>
      </c>
      <c r="Q200" s="24">
        <v>4240</v>
      </c>
      <c r="R200" s="24">
        <v>814</v>
      </c>
      <c r="S200" s="24">
        <v>223</v>
      </c>
      <c r="T200" s="24">
        <v>30574</v>
      </c>
      <c r="U200" s="24">
        <v>449617</v>
      </c>
      <c r="V200" s="24">
        <v>747504</v>
      </c>
    </row>
    <row r="201" spans="2:22" x14ac:dyDescent="0.2">
      <c r="B201" s="15">
        <v>43891</v>
      </c>
      <c r="C201" s="24">
        <v>194</v>
      </c>
      <c r="D201" s="24">
        <v>223</v>
      </c>
      <c r="E201" s="24">
        <v>137</v>
      </c>
      <c r="F201" s="24">
        <v>74</v>
      </c>
      <c r="G201" s="24">
        <v>683</v>
      </c>
      <c r="H201" s="24">
        <v>173</v>
      </c>
      <c r="I201" s="24">
        <v>284</v>
      </c>
      <c r="J201" s="24">
        <v>86</v>
      </c>
      <c r="K201" s="24">
        <v>1580</v>
      </c>
      <c r="L201" s="24">
        <v>113</v>
      </c>
      <c r="M201" s="24">
        <v>356</v>
      </c>
      <c r="N201" s="24">
        <v>185</v>
      </c>
      <c r="O201" s="24">
        <v>43</v>
      </c>
      <c r="P201" s="24">
        <v>69</v>
      </c>
      <c r="Q201" s="24">
        <v>4200</v>
      </c>
      <c r="R201" s="24">
        <v>806</v>
      </c>
      <c r="S201" s="24">
        <v>241</v>
      </c>
      <c r="T201" s="24">
        <v>29753</v>
      </c>
      <c r="U201" s="24">
        <v>451530</v>
      </c>
      <c r="V201" s="24">
        <v>739907</v>
      </c>
    </row>
    <row r="202" spans="2:22" x14ac:dyDescent="0.2">
      <c r="B202" s="15">
        <v>43922</v>
      </c>
      <c r="C202" s="24">
        <v>187</v>
      </c>
      <c r="D202" s="24">
        <v>224</v>
      </c>
      <c r="E202" s="24">
        <v>139</v>
      </c>
      <c r="F202" s="24">
        <v>79</v>
      </c>
      <c r="G202" s="24">
        <v>702</v>
      </c>
      <c r="H202" s="24">
        <v>174</v>
      </c>
      <c r="I202" s="24">
        <v>285</v>
      </c>
      <c r="J202" s="24">
        <v>86</v>
      </c>
      <c r="K202" s="24">
        <v>1586</v>
      </c>
      <c r="L202" s="24">
        <v>116</v>
      </c>
      <c r="M202" s="24">
        <v>367</v>
      </c>
      <c r="N202" s="24">
        <v>187</v>
      </c>
      <c r="O202" s="24">
        <v>43</v>
      </c>
      <c r="P202" s="24">
        <v>72</v>
      </c>
      <c r="Q202" s="24">
        <f>SUM(C202:P202)</f>
        <v>4247</v>
      </c>
      <c r="R202" s="24">
        <v>834</v>
      </c>
      <c r="S202" s="24">
        <v>242</v>
      </c>
      <c r="T202" s="24">
        <v>29841</v>
      </c>
      <c r="U202" s="24">
        <v>457227</v>
      </c>
      <c r="V202" s="24">
        <v>771525</v>
      </c>
    </row>
    <row r="203" spans="2:22" x14ac:dyDescent="0.2">
      <c r="B203" s="15">
        <v>43952</v>
      </c>
      <c r="C203" s="24">
        <v>187</v>
      </c>
      <c r="D203" s="24">
        <v>220</v>
      </c>
      <c r="E203" s="24">
        <v>141</v>
      </c>
      <c r="F203" s="24">
        <v>78</v>
      </c>
      <c r="G203" s="24">
        <v>712</v>
      </c>
      <c r="H203" s="24">
        <v>173</v>
      </c>
      <c r="I203" s="24">
        <v>283</v>
      </c>
      <c r="J203" s="24">
        <v>84</v>
      </c>
      <c r="K203" s="24">
        <v>1563</v>
      </c>
      <c r="L203" s="24">
        <v>115</v>
      </c>
      <c r="M203" s="24">
        <v>366</v>
      </c>
      <c r="N203" s="24">
        <v>185</v>
      </c>
      <c r="O203" s="24">
        <v>43</v>
      </c>
      <c r="P203" s="24">
        <v>71</v>
      </c>
      <c r="Q203" s="24">
        <v>4221</v>
      </c>
      <c r="R203" s="24">
        <v>838</v>
      </c>
      <c r="S203" s="24">
        <v>248</v>
      </c>
      <c r="T203" s="24">
        <v>30100</v>
      </c>
      <c r="U203" s="24">
        <v>446688</v>
      </c>
      <c r="V203" s="24">
        <v>787409</v>
      </c>
    </row>
    <row r="204" spans="2:22" x14ac:dyDescent="0.2">
      <c r="B204" s="15">
        <v>43983</v>
      </c>
      <c r="C204" s="24">
        <v>183</v>
      </c>
      <c r="D204" s="24">
        <v>222</v>
      </c>
      <c r="E204" s="24">
        <v>139</v>
      </c>
      <c r="F204" s="24">
        <v>75</v>
      </c>
      <c r="G204" s="24">
        <v>694</v>
      </c>
      <c r="H204" s="24">
        <v>169</v>
      </c>
      <c r="I204" s="24">
        <v>279</v>
      </c>
      <c r="J204" s="24">
        <v>84</v>
      </c>
      <c r="K204" s="24">
        <v>1538</v>
      </c>
      <c r="L204" s="24">
        <v>109</v>
      </c>
      <c r="M204" s="24">
        <v>350</v>
      </c>
      <c r="N204" s="24">
        <v>177</v>
      </c>
      <c r="O204" s="24">
        <v>42</v>
      </c>
      <c r="P204" s="24">
        <v>68</v>
      </c>
      <c r="Q204" s="24">
        <v>4129</v>
      </c>
      <c r="R204" s="24">
        <v>829</v>
      </c>
      <c r="S204" s="24">
        <v>227</v>
      </c>
      <c r="T204" s="24">
        <v>29163</v>
      </c>
      <c r="U204" s="24">
        <v>397998</v>
      </c>
      <c r="V204" s="24">
        <v>712105</v>
      </c>
    </row>
    <row r="205" spans="2:22" x14ac:dyDescent="0.2">
      <c r="B205" s="17">
        <v>44013</v>
      </c>
      <c r="C205" s="24">
        <v>189</v>
      </c>
      <c r="D205" s="24">
        <v>215</v>
      </c>
      <c r="E205" s="24">
        <v>137</v>
      </c>
      <c r="F205" s="24">
        <v>75</v>
      </c>
      <c r="G205" s="24">
        <v>669</v>
      </c>
      <c r="H205" s="24">
        <v>165</v>
      </c>
      <c r="I205" s="24">
        <v>275</v>
      </c>
      <c r="J205" s="24">
        <v>76</v>
      </c>
      <c r="K205" s="24">
        <v>1459</v>
      </c>
      <c r="L205" s="24">
        <v>109</v>
      </c>
      <c r="M205" s="24">
        <v>320</v>
      </c>
      <c r="N205" s="24">
        <v>175</v>
      </c>
      <c r="O205" s="24">
        <v>41</v>
      </c>
      <c r="P205" s="24">
        <v>64</v>
      </c>
      <c r="Q205" s="24">
        <v>3969</v>
      </c>
      <c r="R205" s="24">
        <v>779</v>
      </c>
      <c r="S205" s="24">
        <v>207</v>
      </c>
      <c r="T205" s="24">
        <v>28242</v>
      </c>
      <c r="U205" s="24">
        <v>376630</v>
      </c>
      <c r="V205" s="24">
        <v>672752</v>
      </c>
    </row>
    <row r="206" spans="2:22" x14ac:dyDescent="0.2">
      <c r="B206" s="17">
        <v>44044</v>
      </c>
      <c r="C206" s="24">
        <v>192</v>
      </c>
      <c r="D206" s="24">
        <v>202</v>
      </c>
      <c r="E206" s="24">
        <v>137</v>
      </c>
      <c r="F206" s="24">
        <v>73</v>
      </c>
      <c r="G206" s="24">
        <v>684</v>
      </c>
      <c r="H206" s="24">
        <v>164</v>
      </c>
      <c r="I206" s="24">
        <v>277</v>
      </c>
      <c r="J206" s="24">
        <v>79</v>
      </c>
      <c r="K206" s="24">
        <v>1498</v>
      </c>
      <c r="L206" s="24">
        <v>109</v>
      </c>
      <c r="M206" s="24">
        <v>322</v>
      </c>
      <c r="N206" s="24">
        <v>173</v>
      </c>
      <c r="O206" s="24">
        <v>41</v>
      </c>
      <c r="P206" s="24">
        <v>65</v>
      </c>
      <c r="Q206" s="24">
        <v>4016</v>
      </c>
      <c r="R206" s="24">
        <v>785</v>
      </c>
      <c r="S206" s="24">
        <v>213</v>
      </c>
      <c r="T206" s="24">
        <v>28421</v>
      </c>
      <c r="U206" s="24">
        <v>390756</v>
      </c>
      <c r="V206" s="24">
        <v>694728</v>
      </c>
    </row>
    <row r="207" spans="2:22" x14ac:dyDescent="0.2">
      <c r="B207" s="17">
        <v>44075</v>
      </c>
      <c r="C207" s="24">
        <v>192</v>
      </c>
      <c r="D207" s="24">
        <v>208</v>
      </c>
      <c r="E207" s="24">
        <v>134</v>
      </c>
      <c r="F207" s="24">
        <v>71</v>
      </c>
      <c r="G207" s="24">
        <v>682</v>
      </c>
      <c r="H207" s="24">
        <v>166</v>
      </c>
      <c r="I207" s="24">
        <v>275</v>
      </c>
      <c r="J207" s="24">
        <v>76</v>
      </c>
      <c r="K207" s="24">
        <v>1512</v>
      </c>
      <c r="L207" s="24">
        <v>112</v>
      </c>
      <c r="M207" s="24">
        <v>325</v>
      </c>
      <c r="N207" s="24">
        <v>177</v>
      </c>
      <c r="O207" s="24">
        <v>40</v>
      </c>
      <c r="P207" s="24">
        <v>70</v>
      </c>
      <c r="Q207" s="24">
        <v>4040</v>
      </c>
      <c r="R207" s="24">
        <v>781</v>
      </c>
      <c r="S207" s="24">
        <v>225</v>
      </c>
      <c r="T207" s="24">
        <v>29449</v>
      </c>
      <c r="U207" s="24">
        <v>406273</v>
      </c>
      <c r="V207" s="24">
        <v>736618</v>
      </c>
    </row>
  </sheetData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6"/>
  <sheetViews>
    <sheetView workbookViewId="0">
      <pane xSplit="2" ySplit="5" topLeftCell="K177" activePane="bottomRight" state="frozen"/>
      <selection pane="topRight" activeCell="K145" sqref="K145"/>
      <selection pane="bottomLeft" activeCell="K145" sqref="K145"/>
      <selection pane="bottomRight" activeCell="V207" sqref="V207"/>
    </sheetView>
  </sheetViews>
  <sheetFormatPr baseColWidth="10" defaultColWidth="11.42578125" defaultRowHeight="12.75" x14ac:dyDescent="0.2"/>
  <cols>
    <col min="1" max="1" width="27.140625" customWidth="1"/>
    <col min="15" max="15" width="7.5703125" customWidth="1"/>
    <col min="257" max="257" width="27.140625" customWidth="1"/>
    <col min="513" max="513" width="27.140625" customWidth="1"/>
    <col min="769" max="769" width="27.140625" customWidth="1"/>
    <col min="1025" max="1025" width="27.140625" customWidth="1"/>
    <col min="1281" max="1281" width="27.140625" customWidth="1"/>
    <col min="1537" max="1537" width="27.140625" customWidth="1"/>
    <col min="1793" max="1793" width="27.140625" customWidth="1"/>
    <col min="2049" max="2049" width="27.140625" customWidth="1"/>
    <col min="2305" max="2305" width="27.140625" customWidth="1"/>
    <col min="2561" max="2561" width="27.140625" customWidth="1"/>
    <col min="2817" max="2817" width="27.140625" customWidth="1"/>
    <col min="3073" max="3073" width="27.140625" customWidth="1"/>
    <col min="3329" max="3329" width="27.140625" customWidth="1"/>
    <col min="3585" max="3585" width="27.140625" customWidth="1"/>
    <col min="3841" max="3841" width="27.140625" customWidth="1"/>
    <col min="4097" max="4097" width="27.140625" customWidth="1"/>
    <col min="4353" max="4353" width="27.140625" customWidth="1"/>
    <col min="4609" max="4609" width="27.140625" customWidth="1"/>
    <col min="4865" max="4865" width="27.140625" customWidth="1"/>
    <col min="5121" max="5121" width="27.140625" customWidth="1"/>
    <col min="5377" max="5377" width="27.140625" customWidth="1"/>
    <col min="5633" max="5633" width="27.140625" customWidth="1"/>
    <col min="5889" max="5889" width="27.140625" customWidth="1"/>
    <col min="6145" max="6145" width="27.140625" customWidth="1"/>
    <col min="6401" max="6401" width="27.140625" customWidth="1"/>
    <col min="6657" max="6657" width="27.140625" customWidth="1"/>
    <col min="6913" max="6913" width="27.140625" customWidth="1"/>
    <col min="7169" max="7169" width="27.140625" customWidth="1"/>
    <col min="7425" max="7425" width="27.140625" customWidth="1"/>
    <col min="7681" max="7681" width="27.140625" customWidth="1"/>
    <col min="7937" max="7937" width="27.140625" customWidth="1"/>
    <col min="8193" max="8193" width="27.140625" customWidth="1"/>
    <col min="8449" max="8449" width="27.140625" customWidth="1"/>
    <col min="8705" max="8705" width="27.140625" customWidth="1"/>
    <col min="8961" max="8961" width="27.140625" customWidth="1"/>
    <col min="9217" max="9217" width="27.140625" customWidth="1"/>
    <col min="9473" max="9473" width="27.140625" customWidth="1"/>
    <col min="9729" max="9729" width="27.140625" customWidth="1"/>
    <col min="9985" max="9985" width="27.140625" customWidth="1"/>
    <col min="10241" max="10241" width="27.140625" customWidth="1"/>
    <col min="10497" max="10497" width="27.140625" customWidth="1"/>
    <col min="10753" max="10753" width="27.140625" customWidth="1"/>
    <col min="11009" max="11009" width="27.140625" customWidth="1"/>
    <col min="11265" max="11265" width="27.140625" customWidth="1"/>
    <col min="11521" max="11521" width="27.140625" customWidth="1"/>
    <col min="11777" max="11777" width="27.140625" customWidth="1"/>
    <col min="12033" max="12033" width="27.140625" customWidth="1"/>
    <col min="12289" max="12289" width="27.140625" customWidth="1"/>
    <col min="12545" max="12545" width="27.140625" customWidth="1"/>
    <col min="12801" max="12801" width="27.140625" customWidth="1"/>
    <col min="13057" max="13057" width="27.140625" customWidth="1"/>
    <col min="13313" max="13313" width="27.140625" customWidth="1"/>
    <col min="13569" max="13569" width="27.140625" customWidth="1"/>
    <col min="13825" max="13825" width="27.140625" customWidth="1"/>
    <col min="14081" max="14081" width="27.140625" customWidth="1"/>
    <col min="14337" max="14337" width="27.140625" customWidth="1"/>
    <col min="14593" max="14593" width="27.140625" customWidth="1"/>
    <col min="14849" max="14849" width="27.140625" customWidth="1"/>
    <col min="15105" max="15105" width="27.140625" customWidth="1"/>
    <col min="15361" max="15361" width="27.140625" customWidth="1"/>
    <col min="15617" max="15617" width="27.140625" customWidth="1"/>
    <col min="15873" max="15873" width="27.140625" customWidth="1"/>
    <col min="16129" max="16129" width="27.140625" customWidth="1"/>
  </cols>
  <sheetData>
    <row r="1" spans="1:22" x14ac:dyDescent="0.2">
      <c r="A1" s="30" t="s">
        <v>191</v>
      </c>
      <c r="B1" s="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5.5" x14ac:dyDescent="0.2">
      <c r="A2" s="78" t="s">
        <v>132</v>
      </c>
      <c r="B2" s="60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38.25" x14ac:dyDescent="0.2">
      <c r="A3" s="29" t="s">
        <v>133</v>
      </c>
      <c r="B3" s="28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x14ac:dyDescent="0.2">
      <c r="A4" s="65"/>
      <c r="B4" s="65"/>
      <c r="C4" s="65" t="s">
        <v>168</v>
      </c>
      <c r="D4" s="65" t="s">
        <v>169</v>
      </c>
      <c r="E4" s="65" t="s">
        <v>170</v>
      </c>
      <c r="F4" s="65" t="s">
        <v>171</v>
      </c>
      <c r="G4" s="65" t="s">
        <v>172</v>
      </c>
      <c r="H4" s="65" t="s">
        <v>173</v>
      </c>
      <c r="I4" s="65" t="s">
        <v>174</v>
      </c>
      <c r="J4" s="65" t="s">
        <v>175</v>
      </c>
      <c r="K4" s="65" t="s">
        <v>176</v>
      </c>
      <c r="L4" s="65" t="s">
        <v>177</v>
      </c>
      <c r="M4" s="65" t="s">
        <v>178</v>
      </c>
      <c r="N4" s="65" t="s">
        <v>179</v>
      </c>
      <c r="O4" s="65" t="s">
        <v>180</v>
      </c>
      <c r="P4" s="65" t="s">
        <v>181</v>
      </c>
      <c r="Q4" s="65"/>
      <c r="R4" s="65" t="s">
        <v>182</v>
      </c>
      <c r="S4" s="65" t="s">
        <v>183</v>
      </c>
      <c r="T4" s="65" t="s">
        <v>184</v>
      </c>
      <c r="U4" s="32" t="s">
        <v>185</v>
      </c>
      <c r="V4" s="65" t="s">
        <v>186</v>
      </c>
    </row>
    <row r="5" spans="1:22" x14ac:dyDescent="0.2">
      <c r="A5" s="65"/>
      <c r="B5" s="65"/>
      <c r="C5" s="60" t="s">
        <v>134</v>
      </c>
      <c r="D5" s="60" t="s">
        <v>135</v>
      </c>
      <c r="E5" s="60" t="s">
        <v>136</v>
      </c>
      <c r="F5" s="60" t="s">
        <v>137</v>
      </c>
      <c r="G5" s="60" t="s">
        <v>138</v>
      </c>
      <c r="H5" s="60" t="s">
        <v>139</v>
      </c>
      <c r="I5" s="60" t="s">
        <v>140</v>
      </c>
      <c r="J5" s="60" t="s">
        <v>141</v>
      </c>
      <c r="K5" s="5" t="s">
        <v>142</v>
      </c>
      <c r="L5" s="60" t="s">
        <v>143</v>
      </c>
      <c r="M5" s="60" t="s">
        <v>144</v>
      </c>
      <c r="N5" s="60" t="s">
        <v>145</v>
      </c>
      <c r="O5" s="60" t="s">
        <v>146</v>
      </c>
      <c r="P5" s="60" t="s">
        <v>147</v>
      </c>
      <c r="Q5" s="5" t="s">
        <v>18</v>
      </c>
      <c r="R5" s="60" t="s">
        <v>148</v>
      </c>
      <c r="S5" s="60" t="s">
        <v>149</v>
      </c>
      <c r="T5" s="5" t="s">
        <v>21</v>
      </c>
      <c r="U5" s="5" t="s">
        <v>22</v>
      </c>
      <c r="V5" s="5" t="s">
        <v>23</v>
      </c>
    </row>
    <row r="6" spans="1:22" x14ac:dyDescent="0.2">
      <c r="A6" s="65"/>
      <c r="B6" s="15">
        <v>37987</v>
      </c>
      <c r="C6" s="1">
        <v>6</v>
      </c>
      <c r="D6" s="1">
        <v>0</v>
      </c>
      <c r="E6" s="1">
        <v>0</v>
      </c>
      <c r="F6" s="1">
        <v>18</v>
      </c>
      <c r="G6" s="1">
        <v>0</v>
      </c>
      <c r="H6" s="1">
        <v>0</v>
      </c>
      <c r="I6" s="1">
        <v>0</v>
      </c>
      <c r="J6" s="1"/>
      <c r="K6" s="1">
        <v>282</v>
      </c>
      <c r="L6" s="1"/>
      <c r="M6" s="1">
        <v>0</v>
      </c>
      <c r="N6" s="1">
        <v>6</v>
      </c>
      <c r="O6" s="1">
        <v>0</v>
      </c>
      <c r="P6" s="1">
        <v>17</v>
      </c>
      <c r="Q6" s="1"/>
      <c r="R6" s="27">
        <v>0</v>
      </c>
      <c r="S6" s="27">
        <v>0</v>
      </c>
      <c r="T6" s="1">
        <v>1154</v>
      </c>
      <c r="U6" s="1"/>
      <c r="V6" s="1"/>
    </row>
    <row r="7" spans="1:22" x14ac:dyDescent="0.2">
      <c r="A7" s="65"/>
      <c r="B7" s="15">
        <v>38018</v>
      </c>
      <c r="C7" s="1">
        <v>6</v>
      </c>
      <c r="D7" s="1">
        <v>0</v>
      </c>
      <c r="E7" s="1">
        <v>0</v>
      </c>
      <c r="F7" s="1">
        <v>20</v>
      </c>
      <c r="G7" s="1">
        <v>0</v>
      </c>
      <c r="H7" s="1">
        <v>0</v>
      </c>
      <c r="I7" s="1">
        <v>0</v>
      </c>
      <c r="J7" s="1"/>
      <c r="K7" s="1">
        <v>275</v>
      </c>
      <c r="L7" s="1"/>
      <c r="M7" s="1">
        <v>0</v>
      </c>
      <c r="N7" s="1">
        <v>6</v>
      </c>
      <c r="O7" s="1">
        <v>0</v>
      </c>
      <c r="P7" s="1">
        <v>17</v>
      </c>
      <c r="Q7" s="1"/>
      <c r="R7" s="27">
        <v>0</v>
      </c>
      <c r="S7" s="27">
        <v>0</v>
      </c>
      <c r="T7" s="1">
        <v>1145</v>
      </c>
      <c r="U7" s="1"/>
      <c r="V7" s="1"/>
    </row>
    <row r="8" spans="1:22" x14ac:dyDescent="0.2">
      <c r="A8" s="65"/>
      <c r="B8" s="15">
        <v>38047</v>
      </c>
      <c r="C8" s="1">
        <v>1</v>
      </c>
      <c r="D8" s="1">
        <v>0</v>
      </c>
      <c r="E8" s="1">
        <v>0</v>
      </c>
      <c r="F8" s="1">
        <v>19</v>
      </c>
      <c r="G8" s="1">
        <v>0</v>
      </c>
      <c r="H8" s="1">
        <v>0</v>
      </c>
      <c r="I8" s="1">
        <v>0</v>
      </c>
      <c r="J8" s="1"/>
      <c r="K8" s="1">
        <v>260</v>
      </c>
      <c r="L8" s="1"/>
      <c r="M8" s="1">
        <v>0</v>
      </c>
      <c r="N8" s="1">
        <v>6</v>
      </c>
      <c r="O8" s="1">
        <v>0</v>
      </c>
      <c r="P8" s="1">
        <v>15</v>
      </c>
      <c r="Q8" s="1"/>
      <c r="R8" s="27">
        <v>0</v>
      </c>
      <c r="S8" s="27">
        <v>0</v>
      </c>
      <c r="T8" s="1">
        <v>1058</v>
      </c>
      <c r="U8" s="1"/>
      <c r="V8" s="1"/>
    </row>
    <row r="9" spans="1:22" x14ac:dyDescent="0.2">
      <c r="A9" s="65"/>
      <c r="B9" s="15">
        <v>38078</v>
      </c>
      <c r="C9" s="1">
        <v>1</v>
      </c>
      <c r="D9" s="1">
        <v>0</v>
      </c>
      <c r="E9" s="1">
        <v>0</v>
      </c>
      <c r="F9" s="1">
        <v>28</v>
      </c>
      <c r="G9" s="1">
        <v>0</v>
      </c>
      <c r="H9" s="1">
        <v>0</v>
      </c>
      <c r="I9" s="1">
        <v>0</v>
      </c>
      <c r="J9" s="1"/>
      <c r="K9" s="1">
        <v>288</v>
      </c>
      <c r="L9" s="1"/>
      <c r="M9" s="1">
        <v>0</v>
      </c>
      <c r="N9" s="1">
        <v>7</v>
      </c>
      <c r="O9" s="1">
        <v>0</v>
      </c>
      <c r="P9" s="1">
        <v>6</v>
      </c>
      <c r="Q9" s="1"/>
      <c r="R9" s="27">
        <v>0</v>
      </c>
      <c r="S9" s="27">
        <v>0</v>
      </c>
      <c r="T9" s="1">
        <v>1077</v>
      </c>
      <c r="U9" s="1"/>
      <c r="V9" s="1"/>
    </row>
    <row r="10" spans="1:22" x14ac:dyDescent="0.2">
      <c r="A10" s="65"/>
      <c r="B10" s="15">
        <v>38108</v>
      </c>
      <c r="C10" s="1">
        <v>5</v>
      </c>
      <c r="D10" s="1">
        <v>0</v>
      </c>
      <c r="E10" s="1">
        <v>0</v>
      </c>
      <c r="F10" s="1">
        <v>38</v>
      </c>
      <c r="G10" s="1">
        <v>0</v>
      </c>
      <c r="H10" s="1">
        <v>0</v>
      </c>
      <c r="I10" s="1">
        <v>0</v>
      </c>
      <c r="J10" s="1"/>
      <c r="K10" s="1">
        <v>253</v>
      </c>
      <c r="L10" s="1"/>
      <c r="M10" s="1">
        <v>0</v>
      </c>
      <c r="N10" s="1">
        <v>7</v>
      </c>
      <c r="O10" s="1">
        <v>0</v>
      </c>
      <c r="P10" s="1">
        <v>7</v>
      </c>
      <c r="Q10" s="1"/>
      <c r="R10" s="27">
        <v>0</v>
      </c>
      <c r="S10" s="27">
        <v>0</v>
      </c>
      <c r="T10" s="1">
        <v>1048</v>
      </c>
      <c r="U10" s="1"/>
      <c r="V10" s="1"/>
    </row>
    <row r="11" spans="1:22" x14ac:dyDescent="0.2">
      <c r="A11" s="65"/>
      <c r="B11" s="15">
        <v>38139</v>
      </c>
      <c r="C11" s="1">
        <v>5</v>
      </c>
      <c r="D11" s="1">
        <v>0</v>
      </c>
      <c r="E11" s="1">
        <v>0</v>
      </c>
      <c r="F11" s="1">
        <v>39</v>
      </c>
      <c r="G11" s="1">
        <v>0</v>
      </c>
      <c r="H11" s="1">
        <v>0</v>
      </c>
      <c r="I11" s="1">
        <v>0</v>
      </c>
      <c r="J11" s="1"/>
      <c r="K11" s="1">
        <v>289</v>
      </c>
      <c r="L11" s="1"/>
      <c r="M11" s="1">
        <v>0</v>
      </c>
      <c r="N11" s="1">
        <v>7</v>
      </c>
      <c r="O11" s="1">
        <v>0</v>
      </c>
      <c r="P11" s="1">
        <v>11</v>
      </c>
      <c r="Q11" s="1"/>
      <c r="R11" s="27">
        <v>0</v>
      </c>
      <c r="S11" s="27">
        <v>0</v>
      </c>
      <c r="T11" s="1">
        <v>1165</v>
      </c>
      <c r="U11" s="1"/>
      <c r="V11" s="1"/>
    </row>
    <row r="12" spans="1:22" x14ac:dyDescent="0.2">
      <c r="A12" s="65"/>
      <c r="B12" s="15">
        <v>38169</v>
      </c>
      <c r="C12" s="1">
        <v>5</v>
      </c>
      <c r="D12" s="1">
        <v>0</v>
      </c>
      <c r="E12" s="1">
        <v>0</v>
      </c>
      <c r="F12" s="1">
        <v>37</v>
      </c>
      <c r="G12" s="1">
        <v>0</v>
      </c>
      <c r="H12" s="1">
        <v>0</v>
      </c>
      <c r="I12" s="1">
        <v>0</v>
      </c>
      <c r="J12" s="1"/>
      <c r="K12" s="1">
        <v>279</v>
      </c>
      <c r="L12" s="1"/>
      <c r="M12" s="1">
        <v>0</v>
      </c>
      <c r="N12" s="1">
        <v>7</v>
      </c>
      <c r="O12" s="1">
        <v>0</v>
      </c>
      <c r="P12" s="1">
        <v>14</v>
      </c>
      <c r="Q12" s="1"/>
      <c r="R12" s="27">
        <v>0</v>
      </c>
      <c r="S12" s="27">
        <v>0</v>
      </c>
      <c r="T12" s="1">
        <v>1163</v>
      </c>
      <c r="U12" s="1"/>
      <c r="V12" s="1"/>
    </row>
    <row r="13" spans="1:22" x14ac:dyDescent="0.2">
      <c r="A13" s="65"/>
      <c r="B13" s="15">
        <v>38200</v>
      </c>
      <c r="C13" s="1">
        <v>5</v>
      </c>
      <c r="D13" s="1">
        <v>0</v>
      </c>
      <c r="E13" s="1">
        <v>0</v>
      </c>
      <c r="F13" s="1">
        <v>36</v>
      </c>
      <c r="G13" s="1">
        <v>0</v>
      </c>
      <c r="H13" s="1">
        <v>0</v>
      </c>
      <c r="I13" s="1">
        <v>0</v>
      </c>
      <c r="J13" s="1"/>
      <c r="K13" s="1">
        <v>281</v>
      </c>
      <c r="L13" s="1"/>
      <c r="M13" s="1">
        <v>0</v>
      </c>
      <c r="N13" s="1">
        <v>7</v>
      </c>
      <c r="O13" s="1">
        <v>0</v>
      </c>
      <c r="P13" s="1">
        <v>11</v>
      </c>
      <c r="Q13" s="1"/>
      <c r="R13" s="27">
        <v>0</v>
      </c>
      <c r="S13" s="27">
        <v>0</v>
      </c>
      <c r="T13" s="1">
        <v>1148</v>
      </c>
      <c r="U13" s="1"/>
      <c r="V13" s="1"/>
    </row>
    <row r="14" spans="1:22" x14ac:dyDescent="0.2">
      <c r="A14" s="65"/>
      <c r="B14" s="15">
        <v>38231</v>
      </c>
      <c r="C14" s="1">
        <v>5</v>
      </c>
      <c r="D14" s="1">
        <v>0</v>
      </c>
      <c r="E14" s="1">
        <v>0</v>
      </c>
      <c r="F14" s="1">
        <v>37</v>
      </c>
      <c r="G14" s="1">
        <v>0</v>
      </c>
      <c r="H14" s="1">
        <v>0</v>
      </c>
      <c r="I14" s="1">
        <v>0</v>
      </c>
      <c r="J14" s="1"/>
      <c r="K14" s="1">
        <v>298</v>
      </c>
      <c r="L14" s="1"/>
      <c r="M14" s="1">
        <v>0</v>
      </c>
      <c r="N14" s="1">
        <v>7</v>
      </c>
      <c r="O14" s="1">
        <v>0</v>
      </c>
      <c r="P14" s="1">
        <v>10</v>
      </c>
      <c r="Q14" s="1"/>
      <c r="R14" s="27">
        <v>0</v>
      </c>
      <c r="S14" s="27">
        <v>0</v>
      </c>
      <c r="T14" s="1">
        <v>1159</v>
      </c>
      <c r="U14" s="1"/>
      <c r="V14" s="1"/>
    </row>
    <row r="15" spans="1:22" x14ac:dyDescent="0.2">
      <c r="A15" s="65"/>
      <c r="B15" s="15">
        <v>38261</v>
      </c>
      <c r="C15" s="1">
        <v>5</v>
      </c>
      <c r="D15" s="1">
        <v>0</v>
      </c>
      <c r="E15" s="1">
        <v>0</v>
      </c>
      <c r="F15" s="1">
        <v>34</v>
      </c>
      <c r="G15" s="1">
        <v>1</v>
      </c>
      <c r="H15" s="1">
        <v>0</v>
      </c>
      <c r="I15" s="1">
        <v>0</v>
      </c>
      <c r="J15" s="1"/>
      <c r="K15" s="1">
        <v>287</v>
      </c>
      <c r="L15" s="1"/>
      <c r="M15" s="1">
        <v>0</v>
      </c>
      <c r="N15" s="1">
        <v>7</v>
      </c>
      <c r="O15" s="1">
        <v>0</v>
      </c>
      <c r="P15" s="1">
        <v>8</v>
      </c>
      <c r="Q15" s="1"/>
      <c r="R15" s="27">
        <v>0</v>
      </c>
      <c r="S15" s="27">
        <v>0</v>
      </c>
      <c r="T15" s="1">
        <v>1093</v>
      </c>
      <c r="U15" s="1"/>
      <c r="V15" s="1"/>
    </row>
    <row r="16" spans="1:22" x14ac:dyDescent="0.2">
      <c r="A16" s="65"/>
      <c r="B16" s="15">
        <v>38292</v>
      </c>
      <c r="C16" s="1">
        <v>6</v>
      </c>
      <c r="D16" s="1">
        <v>0</v>
      </c>
      <c r="E16" s="1">
        <v>0</v>
      </c>
      <c r="F16" s="1">
        <v>35</v>
      </c>
      <c r="G16" s="1">
        <v>1</v>
      </c>
      <c r="H16" s="1">
        <v>0</v>
      </c>
      <c r="I16" s="1">
        <v>0</v>
      </c>
      <c r="J16" s="1"/>
      <c r="K16" s="1">
        <v>311</v>
      </c>
      <c r="L16" s="1"/>
      <c r="M16" s="1">
        <v>0</v>
      </c>
      <c r="N16" s="1">
        <v>7</v>
      </c>
      <c r="O16" s="1">
        <v>0</v>
      </c>
      <c r="P16" s="1">
        <v>9</v>
      </c>
      <c r="Q16" s="1"/>
      <c r="R16" s="27">
        <v>0</v>
      </c>
      <c r="S16" s="27">
        <v>0</v>
      </c>
      <c r="T16" s="1">
        <v>1159</v>
      </c>
      <c r="U16" s="1"/>
      <c r="V16" s="1"/>
    </row>
    <row r="17" spans="2:22" x14ac:dyDescent="0.2">
      <c r="B17" s="15">
        <v>38322</v>
      </c>
      <c r="C17" s="1">
        <v>5</v>
      </c>
      <c r="D17" s="1">
        <v>0</v>
      </c>
      <c r="E17" s="1">
        <v>0</v>
      </c>
      <c r="F17" s="1">
        <v>28</v>
      </c>
      <c r="G17" s="1">
        <v>3</v>
      </c>
      <c r="H17" s="1">
        <v>0</v>
      </c>
      <c r="I17" s="1">
        <v>0</v>
      </c>
      <c r="J17" s="1"/>
      <c r="K17" s="1">
        <v>260</v>
      </c>
      <c r="L17" s="1"/>
      <c r="M17" s="1">
        <v>0</v>
      </c>
      <c r="N17" s="1">
        <v>7</v>
      </c>
      <c r="O17" s="1">
        <v>0</v>
      </c>
      <c r="P17" s="1">
        <v>10</v>
      </c>
      <c r="Q17" s="1"/>
      <c r="R17" s="27">
        <v>0</v>
      </c>
      <c r="S17" s="27">
        <v>0</v>
      </c>
      <c r="T17" s="1">
        <v>1108</v>
      </c>
      <c r="U17" s="1"/>
      <c r="V17" s="1"/>
    </row>
    <row r="18" spans="2:22" x14ac:dyDescent="0.2">
      <c r="B18" s="15">
        <v>38353</v>
      </c>
      <c r="C18" s="1">
        <v>6</v>
      </c>
      <c r="D18" s="1">
        <v>0</v>
      </c>
      <c r="E18" s="1">
        <v>0</v>
      </c>
      <c r="F18" s="1">
        <v>27</v>
      </c>
      <c r="G18" s="1">
        <v>1</v>
      </c>
      <c r="H18" s="1">
        <v>0</v>
      </c>
      <c r="I18" s="1">
        <v>0</v>
      </c>
      <c r="J18" s="1"/>
      <c r="K18" s="1">
        <v>280</v>
      </c>
      <c r="L18" s="1"/>
      <c r="M18" s="1">
        <v>0</v>
      </c>
      <c r="N18" s="1">
        <v>7</v>
      </c>
      <c r="O18" s="1">
        <v>0</v>
      </c>
      <c r="P18" s="1">
        <v>11</v>
      </c>
      <c r="Q18" s="1"/>
      <c r="R18" s="27">
        <v>0</v>
      </c>
      <c r="S18" s="27">
        <v>0</v>
      </c>
      <c r="T18" s="1">
        <v>1099</v>
      </c>
      <c r="U18" s="1"/>
      <c r="V18" s="1"/>
    </row>
    <row r="19" spans="2:22" x14ac:dyDescent="0.2">
      <c r="B19" s="15">
        <v>38384</v>
      </c>
      <c r="C19" s="1">
        <v>6</v>
      </c>
      <c r="D19" s="1">
        <v>0</v>
      </c>
      <c r="E19" s="1">
        <v>0</v>
      </c>
      <c r="F19" s="1">
        <v>32</v>
      </c>
      <c r="G19" s="1">
        <v>3</v>
      </c>
      <c r="H19" s="1">
        <v>0</v>
      </c>
      <c r="I19" s="1">
        <v>0</v>
      </c>
      <c r="J19" s="1"/>
      <c r="K19" s="1">
        <v>326</v>
      </c>
      <c r="L19" s="1"/>
      <c r="M19" s="1">
        <v>0</v>
      </c>
      <c r="N19" s="1">
        <v>7</v>
      </c>
      <c r="O19" s="1">
        <v>0</v>
      </c>
      <c r="P19" s="1">
        <v>12</v>
      </c>
      <c r="Q19" s="1"/>
      <c r="R19" s="27">
        <v>0</v>
      </c>
      <c r="S19" s="27">
        <v>0</v>
      </c>
      <c r="T19" s="1">
        <v>1141</v>
      </c>
      <c r="U19" s="1"/>
      <c r="V19" s="1"/>
    </row>
    <row r="20" spans="2:22" x14ac:dyDescent="0.2">
      <c r="B20" s="15">
        <v>38412</v>
      </c>
      <c r="C20" s="1">
        <v>1</v>
      </c>
      <c r="D20" s="1">
        <v>0</v>
      </c>
      <c r="E20" s="1">
        <v>0</v>
      </c>
      <c r="F20" s="1">
        <v>31</v>
      </c>
      <c r="G20" s="1">
        <v>0</v>
      </c>
      <c r="H20" s="1">
        <v>0</v>
      </c>
      <c r="I20" s="1">
        <v>0</v>
      </c>
      <c r="J20" s="1"/>
      <c r="K20" s="1">
        <v>314</v>
      </c>
      <c r="L20" s="1"/>
      <c r="M20" s="1">
        <v>0</v>
      </c>
      <c r="N20" s="1">
        <v>7</v>
      </c>
      <c r="O20" s="1">
        <v>0</v>
      </c>
      <c r="P20" s="1">
        <v>13</v>
      </c>
      <c r="Q20" s="1"/>
      <c r="R20" s="27">
        <v>0</v>
      </c>
      <c r="S20" s="27">
        <v>0</v>
      </c>
      <c r="T20" s="1">
        <v>1079</v>
      </c>
      <c r="U20" s="1"/>
      <c r="V20" s="1"/>
    </row>
    <row r="21" spans="2:22" x14ac:dyDescent="0.2">
      <c r="B21" s="15">
        <v>38443</v>
      </c>
      <c r="C21" s="1">
        <v>1</v>
      </c>
      <c r="D21" s="1">
        <v>0</v>
      </c>
      <c r="E21" s="1">
        <v>0</v>
      </c>
      <c r="F21" s="1">
        <v>32</v>
      </c>
      <c r="G21" s="1">
        <v>1</v>
      </c>
      <c r="H21" s="1">
        <v>0</v>
      </c>
      <c r="I21" s="1">
        <v>0</v>
      </c>
      <c r="J21" s="1"/>
      <c r="K21" s="1">
        <v>300</v>
      </c>
      <c r="L21" s="1"/>
      <c r="M21" s="1">
        <v>0</v>
      </c>
      <c r="N21" s="1">
        <v>6</v>
      </c>
      <c r="O21" s="1">
        <v>0</v>
      </c>
      <c r="P21" s="1">
        <v>15</v>
      </c>
      <c r="Q21" s="1"/>
      <c r="R21" s="27">
        <v>0</v>
      </c>
      <c r="S21" s="27">
        <v>0</v>
      </c>
      <c r="T21" s="1">
        <v>1070</v>
      </c>
      <c r="U21" s="1"/>
      <c r="V21" s="1"/>
    </row>
    <row r="22" spans="2:22" x14ac:dyDescent="0.2">
      <c r="B22" s="15">
        <v>38473</v>
      </c>
      <c r="C22" s="1">
        <v>3</v>
      </c>
      <c r="D22" s="1">
        <v>0</v>
      </c>
      <c r="E22" s="1">
        <v>0</v>
      </c>
      <c r="F22" s="1">
        <v>33</v>
      </c>
      <c r="G22" s="1">
        <v>1</v>
      </c>
      <c r="H22" s="1">
        <v>0</v>
      </c>
      <c r="I22" s="1">
        <v>0</v>
      </c>
      <c r="J22" s="1"/>
      <c r="K22" s="1">
        <v>272</v>
      </c>
      <c r="L22" s="1"/>
      <c r="M22" s="1">
        <v>0</v>
      </c>
      <c r="N22" s="1">
        <v>6</v>
      </c>
      <c r="O22" s="1">
        <v>0</v>
      </c>
      <c r="P22" s="1">
        <v>13</v>
      </c>
      <c r="Q22" s="1"/>
      <c r="R22" s="27">
        <v>0</v>
      </c>
      <c r="S22" s="27">
        <v>0</v>
      </c>
      <c r="T22" s="1">
        <v>1048</v>
      </c>
      <c r="U22" s="1"/>
      <c r="V22" s="1"/>
    </row>
    <row r="23" spans="2:22" x14ac:dyDescent="0.2">
      <c r="B23" s="15">
        <v>38504</v>
      </c>
      <c r="C23" s="1">
        <v>5</v>
      </c>
      <c r="D23" s="1">
        <v>0</v>
      </c>
      <c r="E23" s="1">
        <v>0</v>
      </c>
      <c r="F23" s="1">
        <v>44</v>
      </c>
      <c r="G23" s="1">
        <v>0</v>
      </c>
      <c r="H23" s="1">
        <v>0</v>
      </c>
      <c r="I23" s="1">
        <v>0</v>
      </c>
      <c r="J23" s="1"/>
      <c r="K23" s="1">
        <v>315</v>
      </c>
      <c r="L23" s="1"/>
      <c r="M23" s="1">
        <v>0</v>
      </c>
      <c r="N23" s="1">
        <v>6</v>
      </c>
      <c r="O23" s="1">
        <v>0</v>
      </c>
      <c r="P23" s="1">
        <v>15</v>
      </c>
      <c r="Q23" s="1"/>
      <c r="R23" s="27">
        <v>0</v>
      </c>
      <c r="S23" s="27">
        <v>0</v>
      </c>
      <c r="T23" s="1">
        <v>1164</v>
      </c>
      <c r="U23" s="1"/>
      <c r="V23" s="1"/>
    </row>
    <row r="24" spans="2:22" x14ac:dyDescent="0.2">
      <c r="B24" s="15">
        <v>38534</v>
      </c>
      <c r="C24" s="1">
        <v>5</v>
      </c>
      <c r="D24" s="1">
        <v>0</v>
      </c>
      <c r="E24" s="1">
        <v>0</v>
      </c>
      <c r="F24" s="1">
        <v>47</v>
      </c>
      <c r="G24" s="1">
        <v>1</v>
      </c>
      <c r="H24" s="1">
        <v>0</v>
      </c>
      <c r="I24" s="1">
        <v>0</v>
      </c>
      <c r="J24" s="1"/>
      <c r="K24" s="1">
        <v>334</v>
      </c>
      <c r="L24" s="1"/>
      <c r="M24" s="1">
        <v>0</v>
      </c>
      <c r="N24" s="1">
        <v>6</v>
      </c>
      <c r="O24" s="1">
        <v>0</v>
      </c>
      <c r="P24" s="1">
        <v>15</v>
      </c>
      <c r="Q24" s="1"/>
      <c r="R24" s="27">
        <v>0</v>
      </c>
      <c r="S24" s="27">
        <v>0</v>
      </c>
      <c r="T24" s="1">
        <v>1186</v>
      </c>
      <c r="U24" s="1"/>
      <c r="V24" s="1"/>
    </row>
    <row r="25" spans="2:22" x14ac:dyDescent="0.2">
      <c r="B25" s="15">
        <v>38565</v>
      </c>
      <c r="C25" s="1">
        <v>5</v>
      </c>
      <c r="D25" s="1">
        <v>0</v>
      </c>
      <c r="E25" s="1">
        <v>0</v>
      </c>
      <c r="F25" s="1">
        <v>46</v>
      </c>
      <c r="G25" s="1">
        <v>0</v>
      </c>
      <c r="H25" s="1">
        <v>0</v>
      </c>
      <c r="I25" s="1">
        <v>0</v>
      </c>
      <c r="J25" s="1"/>
      <c r="K25" s="1">
        <v>349</v>
      </c>
      <c r="L25" s="1"/>
      <c r="M25" s="1">
        <v>0</v>
      </c>
      <c r="N25" s="1">
        <v>6</v>
      </c>
      <c r="O25" s="1">
        <v>0</v>
      </c>
      <c r="P25" s="1">
        <v>13</v>
      </c>
      <c r="Q25" s="1"/>
      <c r="R25" s="27">
        <v>0</v>
      </c>
      <c r="S25" s="27">
        <v>0</v>
      </c>
      <c r="T25" s="1">
        <v>1203</v>
      </c>
      <c r="U25" s="1"/>
      <c r="V25" s="1"/>
    </row>
    <row r="26" spans="2:22" x14ac:dyDescent="0.2">
      <c r="B26" s="15">
        <v>38596</v>
      </c>
      <c r="C26" s="1">
        <v>5</v>
      </c>
      <c r="D26" s="1">
        <v>0</v>
      </c>
      <c r="E26" s="1">
        <v>0</v>
      </c>
      <c r="F26" s="1">
        <v>42</v>
      </c>
      <c r="G26" s="1">
        <v>0</v>
      </c>
      <c r="H26" s="1">
        <v>0</v>
      </c>
      <c r="I26" s="1">
        <v>0</v>
      </c>
      <c r="J26" s="1"/>
      <c r="K26" s="1">
        <v>342</v>
      </c>
      <c r="L26" s="1"/>
      <c r="M26" s="1">
        <v>0</v>
      </c>
      <c r="N26" s="1">
        <v>4</v>
      </c>
      <c r="O26" s="1">
        <v>0</v>
      </c>
      <c r="P26" s="1">
        <v>11</v>
      </c>
      <c r="Q26" s="1"/>
      <c r="R26" s="27">
        <v>0</v>
      </c>
      <c r="S26" s="27">
        <v>0</v>
      </c>
      <c r="T26" s="1">
        <v>1186</v>
      </c>
      <c r="U26" s="1"/>
      <c r="V26" s="1"/>
    </row>
    <row r="27" spans="2:22" x14ac:dyDescent="0.2">
      <c r="B27" s="15">
        <v>38626</v>
      </c>
      <c r="C27" s="1">
        <v>5</v>
      </c>
      <c r="D27" s="1">
        <v>0</v>
      </c>
      <c r="E27" s="1">
        <v>0</v>
      </c>
      <c r="F27" s="1">
        <v>37</v>
      </c>
      <c r="G27" s="1">
        <v>0</v>
      </c>
      <c r="H27" s="1">
        <v>0</v>
      </c>
      <c r="I27" s="1">
        <v>0</v>
      </c>
      <c r="J27" s="1"/>
      <c r="K27" s="1">
        <v>351</v>
      </c>
      <c r="L27" s="1"/>
      <c r="M27" s="1">
        <v>0</v>
      </c>
      <c r="N27" s="1">
        <v>4</v>
      </c>
      <c r="O27" s="1">
        <v>0</v>
      </c>
      <c r="P27" s="1">
        <v>11</v>
      </c>
      <c r="Q27" s="1"/>
      <c r="R27" s="27">
        <v>0</v>
      </c>
      <c r="S27" s="27">
        <v>0</v>
      </c>
      <c r="T27" s="1">
        <v>1150</v>
      </c>
      <c r="U27" s="1"/>
      <c r="V27" s="1"/>
    </row>
    <row r="28" spans="2:22" x14ac:dyDescent="0.2">
      <c r="B28" s="15">
        <v>38657</v>
      </c>
      <c r="C28" s="1">
        <v>5</v>
      </c>
      <c r="D28" s="1">
        <v>0</v>
      </c>
      <c r="E28" s="1">
        <v>0</v>
      </c>
      <c r="F28" s="1">
        <v>31</v>
      </c>
      <c r="G28" s="1">
        <v>1</v>
      </c>
      <c r="H28" s="1">
        <v>0</v>
      </c>
      <c r="I28" s="1">
        <v>0</v>
      </c>
      <c r="J28" s="1"/>
      <c r="K28" s="1">
        <v>355</v>
      </c>
      <c r="L28" s="1"/>
      <c r="M28" s="1">
        <v>0</v>
      </c>
      <c r="N28" s="1">
        <v>4</v>
      </c>
      <c r="O28" s="1">
        <v>0</v>
      </c>
      <c r="P28" s="1">
        <v>9</v>
      </c>
      <c r="Q28" s="1"/>
      <c r="R28" s="27">
        <v>0</v>
      </c>
      <c r="S28" s="27">
        <v>0</v>
      </c>
      <c r="T28" s="1">
        <v>1166</v>
      </c>
      <c r="U28" s="1"/>
      <c r="V28" s="1"/>
    </row>
    <row r="29" spans="2:22" x14ac:dyDescent="0.2">
      <c r="B29" s="15">
        <v>38687</v>
      </c>
      <c r="C29" s="1">
        <v>5</v>
      </c>
      <c r="D29" s="1">
        <v>0</v>
      </c>
      <c r="E29" s="1">
        <v>0</v>
      </c>
      <c r="F29" s="1">
        <v>30</v>
      </c>
      <c r="G29" s="1">
        <v>0</v>
      </c>
      <c r="H29" s="1">
        <v>0</v>
      </c>
      <c r="I29" s="1">
        <v>0</v>
      </c>
      <c r="J29" s="1"/>
      <c r="K29" s="1">
        <v>357</v>
      </c>
      <c r="L29" s="1"/>
      <c r="M29" s="1">
        <v>0</v>
      </c>
      <c r="N29" s="1">
        <v>4</v>
      </c>
      <c r="O29" s="1">
        <v>0</v>
      </c>
      <c r="P29" s="1">
        <v>8</v>
      </c>
      <c r="Q29" s="1"/>
      <c r="R29" s="27">
        <v>0</v>
      </c>
      <c r="S29" s="27">
        <v>0</v>
      </c>
      <c r="T29" s="1">
        <v>1168</v>
      </c>
      <c r="U29" s="1"/>
      <c r="V29" s="1"/>
    </row>
    <row r="30" spans="2:22" x14ac:dyDescent="0.2">
      <c r="B30" s="15">
        <v>38718</v>
      </c>
      <c r="C30" s="1">
        <v>5</v>
      </c>
      <c r="D30" s="1">
        <v>0</v>
      </c>
      <c r="E30" s="1">
        <v>0</v>
      </c>
      <c r="F30" s="1">
        <v>22</v>
      </c>
      <c r="G30" s="1">
        <v>0</v>
      </c>
      <c r="H30" s="1">
        <v>0</v>
      </c>
      <c r="I30" s="1">
        <v>0</v>
      </c>
      <c r="J30" s="1">
        <v>98</v>
      </c>
      <c r="K30" s="1">
        <v>339</v>
      </c>
      <c r="L30" s="1">
        <v>9</v>
      </c>
      <c r="M30" s="1">
        <v>0</v>
      </c>
      <c r="N30" s="1">
        <v>4</v>
      </c>
      <c r="O30" s="1">
        <v>0</v>
      </c>
      <c r="P30" s="1">
        <v>8</v>
      </c>
      <c r="Q30" s="1">
        <f t="shared" ref="Q30:Q70" si="0">SUM(C30:P30)</f>
        <v>485</v>
      </c>
      <c r="R30" s="27">
        <v>0</v>
      </c>
      <c r="S30" s="27">
        <v>0</v>
      </c>
      <c r="T30" s="1">
        <v>1143</v>
      </c>
      <c r="U30" s="1">
        <v>9946</v>
      </c>
      <c r="V30" s="1">
        <v>69660</v>
      </c>
    </row>
    <row r="31" spans="2:22" x14ac:dyDescent="0.2">
      <c r="B31" s="15">
        <v>38749</v>
      </c>
      <c r="C31" s="1">
        <v>1</v>
      </c>
      <c r="D31" s="1">
        <v>0</v>
      </c>
      <c r="E31" s="1">
        <v>0</v>
      </c>
      <c r="F31" s="1">
        <v>22</v>
      </c>
      <c r="G31" s="1">
        <v>2</v>
      </c>
      <c r="H31" s="1">
        <v>0</v>
      </c>
      <c r="I31" s="1">
        <v>0</v>
      </c>
      <c r="J31" s="1">
        <v>98</v>
      </c>
      <c r="K31" s="1">
        <v>333</v>
      </c>
      <c r="L31" s="1">
        <v>10</v>
      </c>
      <c r="M31" s="1">
        <v>0</v>
      </c>
      <c r="N31" s="1">
        <v>4</v>
      </c>
      <c r="O31" s="1">
        <v>0</v>
      </c>
      <c r="P31" s="1">
        <v>8</v>
      </c>
      <c r="Q31" s="1">
        <f t="shared" si="0"/>
        <v>478</v>
      </c>
      <c r="R31" s="27">
        <v>0</v>
      </c>
      <c r="S31" s="27">
        <v>0</v>
      </c>
      <c r="T31" s="1">
        <v>1140</v>
      </c>
      <c r="U31" s="1">
        <v>10020</v>
      </c>
      <c r="V31" s="1">
        <v>71331</v>
      </c>
    </row>
    <row r="32" spans="2:22" x14ac:dyDescent="0.2">
      <c r="B32" s="15">
        <v>38777</v>
      </c>
      <c r="C32" s="1">
        <v>1</v>
      </c>
      <c r="D32" s="1">
        <v>0</v>
      </c>
      <c r="E32" s="1">
        <v>0</v>
      </c>
      <c r="F32" s="1">
        <v>28</v>
      </c>
      <c r="G32" s="1">
        <v>1</v>
      </c>
      <c r="H32" s="1">
        <v>0</v>
      </c>
      <c r="I32" s="1">
        <v>0</v>
      </c>
      <c r="J32" s="1">
        <v>89</v>
      </c>
      <c r="K32" s="1">
        <v>337</v>
      </c>
      <c r="L32" s="1">
        <v>9</v>
      </c>
      <c r="M32" s="1">
        <v>0</v>
      </c>
      <c r="N32" s="1">
        <v>4</v>
      </c>
      <c r="O32" s="1">
        <v>0</v>
      </c>
      <c r="P32" s="1">
        <v>8</v>
      </c>
      <c r="Q32" s="1">
        <f t="shared" si="0"/>
        <v>477</v>
      </c>
      <c r="R32" s="27">
        <v>0</v>
      </c>
      <c r="S32" s="27">
        <v>0</v>
      </c>
      <c r="T32" s="1">
        <v>1089</v>
      </c>
      <c r="U32" s="1">
        <v>9912</v>
      </c>
      <c r="V32" s="1">
        <v>71454</v>
      </c>
    </row>
    <row r="33" spans="2:22" x14ac:dyDescent="0.2">
      <c r="B33" s="15">
        <v>38808</v>
      </c>
      <c r="C33" s="1">
        <v>1</v>
      </c>
      <c r="D33" s="1">
        <v>0</v>
      </c>
      <c r="E33" s="1">
        <v>0</v>
      </c>
      <c r="F33" s="1">
        <v>31</v>
      </c>
      <c r="G33" s="1">
        <v>2</v>
      </c>
      <c r="H33" s="1">
        <v>0</v>
      </c>
      <c r="I33" s="1">
        <v>0</v>
      </c>
      <c r="J33" s="1">
        <v>87</v>
      </c>
      <c r="K33" s="1">
        <v>308</v>
      </c>
      <c r="L33" s="1">
        <v>10</v>
      </c>
      <c r="M33" s="1">
        <v>0</v>
      </c>
      <c r="N33" s="1">
        <v>6</v>
      </c>
      <c r="O33" s="1">
        <v>0</v>
      </c>
      <c r="P33" s="1">
        <v>8</v>
      </c>
      <c r="Q33" s="1">
        <f t="shared" si="0"/>
        <v>453</v>
      </c>
      <c r="R33" s="27">
        <v>0</v>
      </c>
      <c r="S33" s="27">
        <v>0</v>
      </c>
      <c r="T33" s="1">
        <v>1065</v>
      </c>
      <c r="U33" s="1">
        <v>10142</v>
      </c>
      <c r="V33" s="1">
        <v>72496</v>
      </c>
    </row>
    <row r="34" spans="2:22" x14ac:dyDescent="0.2">
      <c r="B34" s="15">
        <v>38838</v>
      </c>
      <c r="C34" s="1">
        <v>5</v>
      </c>
      <c r="D34" s="1">
        <v>0</v>
      </c>
      <c r="E34" s="1">
        <v>0</v>
      </c>
      <c r="F34" s="1">
        <v>38</v>
      </c>
      <c r="G34" s="1">
        <v>0</v>
      </c>
      <c r="H34" s="1">
        <v>0</v>
      </c>
      <c r="I34" s="1">
        <v>0</v>
      </c>
      <c r="J34" s="1">
        <v>78</v>
      </c>
      <c r="K34" s="1">
        <v>302</v>
      </c>
      <c r="L34" s="1">
        <v>10</v>
      </c>
      <c r="M34" s="1">
        <v>0</v>
      </c>
      <c r="N34" s="1">
        <v>6</v>
      </c>
      <c r="O34" s="1">
        <v>0</v>
      </c>
      <c r="P34" s="1">
        <v>12</v>
      </c>
      <c r="Q34" s="1">
        <f t="shared" si="0"/>
        <v>451</v>
      </c>
      <c r="R34" s="27">
        <v>0</v>
      </c>
      <c r="S34" s="27">
        <v>0</v>
      </c>
      <c r="T34" s="1">
        <v>1052</v>
      </c>
      <c r="U34" s="1">
        <v>10367</v>
      </c>
      <c r="V34" s="1">
        <v>72742</v>
      </c>
    </row>
    <row r="35" spans="2:22" x14ac:dyDescent="0.2">
      <c r="B35" s="15">
        <v>38869</v>
      </c>
      <c r="C35" s="1">
        <v>5</v>
      </c>
      <c r="D35" s="1">
        <v>0</v>
      </c>
      <c r="E35" s="1">
        <v>0</v>
      </c>
      <c r="F35" s="1">
        <v>43</v>
      </c>
      <c r="G35" s="1">
        <v>0</v>
      </c>
      <c r="H35" s="1">
        <v>0</v>
      </c>
      <c r="I35" s="1">
        <v>0</v>
      </c>
      <c r="J35" s="1">
        <v>80</v>
      </c>
      <c r="K35" s="1">
        <v>358</v>
      </c>
      <c r="L35" s="1">
        <v>11</v>
      </c>
      <c r="M35" s="1">
        <v>0</v>
      </c>
      <c r="N35" s="1">
        <v>6</v>
      </c>
      <c r="O35" s="1">
        <v>0</v>
      </c>
      <c r="P35" s="1">
        <v>13</v>
      </c>
      <c r="Q35" s="1">
        <f t="shared" si="0"/>
        <v>516</v>
      </c>
      <c r="R35" s="27">
        <v>0</v>
      </c>
      <c r="S35" s="27">
        <v>0</v>
      </c>
      <c r="T35" s="1">
        <v>1127</v>
      </c>
      <c r="U35" s="1">
        <v>10731</v>
      </c>
      <c r="V35" s="1">
        <v>73295</v>
      </c>
    </row>
    <row r="36" spans="2:22" x14ac:dyDescent="0.2">
      <c r="B36" s="15">
        <v>38899</v>
      </c>
      <c r="C36" s="1">
        <v>5</v>
      </c>
      <c r="D36" s="1">
        <v>0</v>
      </c>
      <c r="E36" s="1">
        <v>0</v>
      </c>
      <c r="F36" s="1">
        <v>46</v>
      </c>
      <c r="G36" s="1">
        <v>0</v>
      </c>
      <c r="H36" s="1">
        <v>0</v>
      </c>
      <c r="I36" s="1">
        <v>0</v>
      </c>
      <c r="J36" s="1">
        <v>105</v>
      </c>
      <c r="K36" s="1">
        <v>359</v>
      </c>
      <c r="L36" s="1">
        <v>9</v>
      </c>
      <c r="M36" s="1">
        <v>0</v>
      </c>
      <c r="N36" s="1">
        <v>6</v>
      </c>
      <c r="O36" s="1">
        <v>0</v>
      </c>
      <c r="P36" s="1">
        <v>14</v>
      </c>
      <c r="Q36" s="1">
        <f t="shared" si="0"/>
        <v>544</v>
      </c>
      <c r="R36" s="27">
        <v>0</v>
      </c>
      <c r="S36" s="27">
        <v>0</v>
      </c>
      <c r="T36" s="1">
        <v>1182</v>
      </c>
      <c r="U36" s="1">
        <v>10932</v>
      </c>
      <c r="V36" s="1">
        <v>74378</v>
      </c>
    </row>
    <row r="37" spans="2:22" x14ac:dyDescent="0.2">
      <c r="B37" s="15">
        <v>38930</v>
      </c>
      <c r="C37" s="1">
        <v>4</v>
      </c>
      <c r="D37" s="1">
        <v>0</v>
      </c>
      <c r="E37" s="1">
        <v>0</v>
      </c>
      <c r="F37" s="1">
        <v>46</v>
      </c>
      <c r="G37" s="1">
        <v>6</v>
      </c>
      <c r="H37" s="1">
        <v>0</v>
      </c>
      <c r="I37" s="1">
        <v>0</v>
      </c>
      <c r="J37" s="1">
        <v>105</v>
      </c>
      <c r="K37" s="1">
        <v>326</v>
      </c>
      <c r="L37" s="1">
        <v>9</v>
      </c>
      <c r="M37" s="1">
        <v>0</v>
      </c>
      <c r="N37" s="1">
        <v>6</v>
      </c>
      <c r="O37" s="1">
        <v>0</v>
      </c>
      <c r="P37" s="1">
        <v>16</v>
      </c>
      <c r="Q37" s="1">
        <f t="shared" si="0"/>
        <v>518</v>
      </c>
      <c r="R37" s="27">
        <v>0</v>
      </c>
      <c r="S37" s="27">
        <v>0</v>
      </c>
      <c r="T37" s="1">
        <v>1169</v>
      </c>
      <c r="U37" s="1">
        <v>10636</v>
      </c>
      <c r="V37" s="1">
        <v>73208</v>
      </c>
    </row>
    <row r="38" spans="2:22" x14ac:dyDescent="0.2">
      <c r="B38" s="15">
        <v>38961</v>
      </c>
      <c r="C38" s="1">
        <v>5</v>
      </c>
      <c r="D38" s="1">
        <v>0</v>
      </c>
      <c r="E38" s="1">
        <v>0</v>
      </c>
      <c r="F38" s="1">
        <v>39</v>
      </c>
      <c r="G38" s="1">
        <v>3</v>
      </c>
      <c r="H38" s="1">
        <v>0</v>
      </c>
      <c r="I38" s="1">
        <v>0</v>
      </c>
      <c r="J38" s="1">
        <v>107</v>
      </c>
      <c r="K38" s="1">
        <v>381</v>
      </c>
      <c r="L38" s="1">
        <v>9</v>
      </c>
      <c r="M38" s="1">
        <v>0</v>
      </c>
      <c r="N38" s="1">
        <v>6</v>
      </c>
      <c r="O38" s="1">
        <v>0</v>
      </c>
      <c r="P38" s="1">
        <v>14</v>
      </c>
      <c r="Q38" s="1">
        <f t="shared" si="0"/>
        <v>564</v>
      </c>
      <c r="R38" s="27">
        <v>0</v>
      </c>
      <c r="S38" s="27">
        <v>0</v>
      </c>
      <c r="T38" s="1">
        <v>1216</v>
      </c>
      <c r="U38" s="1">
        <v>9413</v>
      </c>
      <c r="V38" s="1">
        <v>72132</v>
      </c>
    </row>
    <row r="39" spans="2:22" x14ac:dyDescent="0.2">
      <c r="B39" s="15">
        <v>38991</v>
      </c>
      <c r="C39" s="1">
        <v>5</v>
      </c>
      <c r="D39" s="1">
        <v>0</v>
      </c>
      <c r="E39" s="1">
        <v>0</v>
      </c>
      <c r="F39" s="1">
        <v>29</v>
      </c>
      <c r="G39" s="1">
        <v>2</v>
      </c>
      <c r="H39" s="1">
        <v>0</v>
      </c>
      <c r="I39" s="1">
        <v>0</v>
      </c>
      <c r="J39" s="1">
        <v>108</v>
      </c>
      <c r="K39" s="1">
        <v>364</v>
      </c>
      <c r="L39" s="1">
        <v>10</v>
      </c>
      <c r="M39" s="1">
        <v>0</v>
      </c>
      <c r="N39" s="1">
        <v>6</v>
      </c>
      <c r="O39" s="1">
        <v>0</v>
      </c>
      <c r="P39" s="1">
        <v>12</v>
      </c>
      <c r="Q39" s="1">
        <f t="shared" si="0"/>
        <v>536</v>
      </c>
      <c r="R39" s="27">
        <v>0</v>
      </c>
      <c r="S39" s="27">
        <v>0</v>
      </c>
      <c r="T39" s="1">
        <v>1171</v>
      </c>
      <c r="U39" s="1">
        <v>9078</v>
      </c>
      <c r="V39" s="1">
        <v>71395</v>
      </c>
    </row>
    <row r="40" spans="2:22" x14ac:dyDescent="0.2">
      <c r="B40" s="15">
        <v>39022</v>
      </c>
      <c r="C40" s="1">
        <v>5</v>
      </c>
      <c r="D40" s="1">
        <v>0</v>
      </c>
      <c r="E40" s="1">
        <v>0</v>
      </c>
      <c r="F40" s="1">
        <v>30</v>
      </c>
      <c r="G40" s="1">
        <v>2</v>
      </c>
      <c r="H40" s="1">
        <v>0</v>
      </c>
      <c r="I40" s="1">
        <v>0</v>
      </c>
      <c r="J40" s="1">
        <v>105</v>
      </c>
      <c r="K40" s="1">
        <v>393</v>
      </c>
      <c r="L40" s="1">
        <v>14</v>
      </c>
      <c r="M40" s="1">
        <v>0</v>
      </c>
      <c r="N40" s="1">
        <v>6</v>
      </c>
      <c r="O40" s="1">
        <v>0</v>
      </c>
      <c r="P40" s="1">
        <v>12</v>
      </c>
      <c r="Q40" s="1">
        <f t="shared" si="0"/>
        <v>567</v>
      </c>
      <c r="R40" s="27">
        <v>0</v>
      </c>
      <c r="S40" s="27">
        <v>0</v>
      </c>
      <c r="T40" s="1">
        <v>1205</v>
      </c>
      <c r="U40" s="1">
        <v>9777</v>
      </c>
      <c r="V40" s="1">
        <v>70241</v>
      </c>
    </row>
    <row r="41" spans="2:22" x14ac:dyDescent="0.2">
      <c r="B41" s="15">
        <v>39052</v>
      </c>
      <c r="C41" s="1">
        <v>6</v>
      </c>
      <c r="D41" s="1">
        <v>0</v>
      </c>
      <c r="E41" s="1">
        <v>0</v>
      </c>
      <c r="F41" s="1">
        <v>24</v>
      </c>
      <c r="G41" s="1">
        <v>2</v>
      </c>
      <c r="H41" s="1">
        <v>0</v>
      </c>
      <c r="I41" s="1">
        <v>0</v>
      </c>
      <c r="J41" s="1">
        <v>106</v>
      </c>
      <c r="K41" s="1">
        <v>369</v>
      </c>
      <c r="L41" s="1">
        <v>14</v>
      </c>
      <c r="M41" s="1">
        <v>0</v>
      </c>
      <c r="N41" s="1">
        <v>5</v>
      </c>
      <c r="O41" s="1">
        <v>0</v>
      </c>
      <c r="P41" s="1">
        <v>12</v>
      </c>
      <c r="Q41" s="1">
        <f t="shared" si="0"/>
        <v>538</v>
      </c>
      <c r="R41" s="27">
        <v>0</v>
      </c>
      <c r="S41" s="27">
        <v>0</v>
      </c>
      <c r="T41" s="1">
        <v>1179</v>
      </c>
      <c r="U41" s="1">
        <v>9617</v>
      </c>
      <c r="V41" s="1">
        <v>68017</v>
      </c>
    </row>
    <row r="42" spans="2:22" x14ac:dyDescent="0.2">
      <c r="B42" s="15">
        <v>39083</v>
      </c>
      <c r="C42" s="1">
        <v>6</v>
      </c>
      <c r="D42" s="1">
        <v>0</v>
      </c>
      <c r="E42" s="1">
        <v>0</v>
      </c>
      <c r="F42" s="1">
        <v>25</v>
      </c>
      <c r="G42" s="1">
        <v>0</v>
      </c>
      <c r="H42" s="1">
        <v>0</v>
      </c>
      <c r="I42" s="1">
        <v>0</v>
      </c>
      <c r="J42" s="1">
        <v>107</v>
      </c>
      <c r="K42" s="1">
        <v>381</v>
      </c>
      <c r="L42" s="1">
        <v>15</v>
      </c>
      <c r="M42" s="1">
        <v>0</v>
      </c>
      <c r="N42" s="1">
        <v>1</v>
      </c>
      <c r="O42" s="1">
        <v>0</v>
      </c>
      <c r="P42" s="1">
        <v>12</v>
      </c>
      <c r="Q42" s="1">
        <f t="shared" si="0"/>
        <v>547</v>
      </c>
      <c r="R42" s="27">
        <v>0</v>
      </c>
      <c r="S42" s="27">
        <v>0</v>
      </c>
      <c r="T42" s="1">
        <v>1179</v>
      </c>
      <c r="U42" s="1">
        <v>9828</v>
      </c>
      <c r="V42" s="1">
        <v>68675</v>
      </c>
    </row>
    <row r="43" spans="2:22" x14ac:dyDescent="0.2">
      <c r="B43" s="15">
        <v>39114</v>
      </c>
      <c r="C43" s="1">
        <v>6</v>
      </c>
      <c r="D43" s="1">
        <v>0</v>
      </c>
      <c r="E43" s="1">
        <v>0</v>
      </c>
      <c r="F43" s="1">
        <v>24</v>
      </c>
      <c r="G43" s="1">
        <v>11</v>
      </c>
      <c r="H43" s="1">
        <v>0</v>
      </c>
      <c r="I43" s="1">
        <v>0</v>
      </c>
      <c r="J43" s="1">
        <v>105</v>
      </c>
      <c r="K43" s="1">
        <v>364</v>
      </c>
      <c r="L43" s="1">
        <v>15</v>
      </c>
      <c r="M43" s="1">
        <v>0</v>
      </c>
      <c r="N43" s="1">
        <v>1</v>
      </c>
      <c r="O43" s="1">
        <v>0</v>
      </c>
      <c r="P43" s="1">
        <v>14</v>
      </c>
      <c r="Q43" s="1">
        <f t="shared" si="0"/>
        <v>540</v>
      </c>
      <c r="R43" s="27">
        <v>0</v>
      </c>
      <c r="S43" s="27">
        <v>0</v>
      </c>
      <c r="T43" s="1">
        <v>1181</v>
      </c>
      <c r="U43" s="1">
        <v>9762</v>
      </c>
      <c r="V43" s="1">
        <v>70646</v>
      </c>
    </row>
    <row r="44" spans="2:22" x14ac:dyDescent="0.2">
      <c r="B44" s="15">
        <v>39142</v>
      </c>
      <c r="C44" s="1">
        <v>1</v>
      </c>
      <c r="D44" s="1">
        <v>0</v>
      </c>
      <c r="E44" s="1">
        <v>0</v>
      </c>
      <c r="F44" s="1">
        <v>26</v>
      </c>
      <c r="G44" s="1">
        <v>0</v>
      </c>
      <c r="H44" s="1">
        <v>0</v>
      </c>
      <c r="I44" s="1">
        <v>0</v>
      </c>
      <c r="J44" s="1">
        <v>95</v>
      </c>
      <c r="K44" s="1">
        <v>343</v>
      </c>
      <c r="L44" s="1">
        <v>13</v>
      </c>
      <c r="M44" s="1">
        <v>0</v>
      </c>
      <c r="N44" s="1">
        <v>1</v>
      </c>
      <c r="O44" s="1">
        <v>0</v>
      </c>
      <c r="P44" s="1">
        <v>13</v>
      </c>
      <c r="Q44" s="1">
        <f t="shared" si="0"/>
        <v>492</v>
      </c>
      <c r="R44" s="27">
        <v>0</v>
      </c>
      <c r="S44" s="27">
        <v>0</v>
      </c>
      <c r="T44" s="1">
        <v>1081</v>
      </c>
      <c r="U44" s="1">
        <v>9476</v>
      </c>
      <c r="V44" s="1">
        <v>70755</v>
      </c>
    </row>
    <row r="45" spans="2:22" x14ac:dyDescent="0.2">
      <c r="B45" s="15">
        <v>39173</v>
      </c>
      <c r="C45" s="1">
        <v>1</v>
      </c>
      <c r="D45" s="1">
        <v>0</v>
      </c>
      <c r="E45" s="1">
        <v>0</v>
      </c>
      <c r="F45" s="1">
        <v>29</v>
      </c>
      <c r="G45" s="1">
        <v>2</v>
      </c>
      <c r="H45" s="1">
        <v>0</v>
      </c>
      <c r="I45" s="1">
        <v>0</v>
      </c>
      <c r="J45" s="1">
        <v>94</v>
      </c>
      <c r="K45" s="1">
        <v>357</v>
      </c>
      <c r="L45" s="1">
        <v>13</v>
      </c>
      <c r="M45" s="1">
        <v>0</v>
      </c>
      <c r="N45" s="1">
        <v>1</v>
      </c>
      <c r="O45" s="1">
        <v>0</v>
      </c>
      <c r="P45" s="1">
        <v>17</v>
      </c>
      <c r="Q45" s="1">
        <f t="shared" si="0"/>
        <v>514</v>
      </c>
      <c r="R45" s="27">
        <v>0</v>
      </c>
      <c r="S45" s="27">
        <v>0</v>
      </c>
      <c r="T45" s="1">
        <v>1105</v>
      </c>
      <c r="U45" s="1">
        <v>9349</v>
      </c>
      <c r="V45" s="1">
        <v>70694</v>
      </c>
    </row>
    <row r="46" spans="2:22" x14ac:dyDescent="0.2">
      <c r="B46" s="15">
        <v>39203</v>
      </c>
      <c r="C46" s="1">
        <v>4</v>
      </c>
      <c r="D46" s="1">
        <v>0</v>
      </c>
      <c r="E46" s="1">
        <v>0</v>
      </c>
      <c r="F46" s="1">
        <v>35</v>
      </c>
      <c r="G46" s="1">
        <v>4</v>
      </c>
      <c r="H46" s="1">
        <v>0</v>
      </c>
      <c r="I46" s="1">
        <v>0</v>
      </c>
      <c r="J46" s="1">
        <v>82</v>
      </c>
      <c r="K46" s="1">
        <v>353</v>
      </c>
      <c r="L46" s="1">
        <v>16</v>
      </c>
      <c r="M46" s="1">
        <v>0</v>
      </c>
      <c r="N46" s="1">
        <v>4</v>
      </c>
      <c r="O46" s="1">
        <v>0</v>
      </c>
      <c r="P46" s="1">
        <v>17</v>
      </c>
      <c r="Q46" s="1">
        <f t="shared" si="0"/>
        <v>515</v>
      </c>
      <c r="R46" s="27">
        <v>0</v>
      </c>
      <c r="S46" s="27">
        <v>0</v>
      </c>
      <c r="T46" s="1">
        <v>1130</v>
      </c>
      <c r="U46" s="1">
        <v>10279</v>
      </c>
      <c r="V46" s="1">
        <v>71648</v>
      </c>
    </row>
    <row r="47" spans="2:22" x14ac:dyDescent="0.2">
      <c r="B47" s="15">
        <v>39234</v>
      </c>
      <c r="C47" s="1">
        <v>4</v>
      </c>
      <c r="D47" s="1">
        <v>0</v>
      </c>
      <c r="E47" s="1">
        <v>0</v>
      </c>
      <c r="F47" s="1">
        <v>44</v>
      </c>
      <c r="G47" s="1">
        <v>1</v>
      </c>
      <c r="H47" s="1">
        <v>0</v>
      </c>
      <c r="I47" s="1">
        <v>0</v>
      </c>
      <c r="J47" s="1">
        <v>83</v>
      </c>
      <c r="K47" s="1">
        <v>381</v>
      </c>
      <c r="L47" s="1">
        <v>16</v>
      </c>
      <c r="M47" s="1">
        <v>0</v>
      </c>
      <c r="N47" s="1">
        <v>4</v>
      </c>
      <c r="O47" s="1">
        <v>0</v>
      </c>
      <c r="P47" s="1">
        <v>19</v>
      </c>
      <c r="Q47" s="1">
        <f t="shared" si="0"/>
        <v>552</v>
      </c>
      <c r="R47" s="27">
        <v>0</v>
      </c>
      <c r="S47" s="27">
        <v>0</v>
      </c>
      <c r="T47" s="1">
        <v>1171</v>
      </c>
      <c r="U47" s="1">
        <v>10668</v>
      </c>
      <c r="V47" s="1">
        <v>73226</v>
      </c>
    </row>
    <row r="48" spans="2:22" x14ac:dyDescent="0.2">
      <c r="B48" s="15">
        <v>39264</v>
      </c>
      <c r="C48" s="1">
        <v>4</v>
      </c>
      <c r="D48" s="1">
        <v>0</v>
      </c>
      <c r="E48" s="1">
        <v>0</v>
      </c>
      <c r="F48" s="1">
        <v>43</v>
      </c>
      <c r="G48" s="1">
        <v>3</v>
      </c>
      <c r="H48" s="1">
        <v>0</v>
      </c>
      <c r="I48" s="1">
        <v>0</v>
      </c>
      <c r="J48" s="1">
        <v>107</v>
      </c>
      <c r="K48" s="1">
        <v>421</v>
      </c>
      <c r="L48" s="1">
        <v>16</v>
      </c>
      <c r="M48" s="1">
        <v>0</v>
      </c>
      <c r="N48" s="1">
        <v>4</v>
      </c>
      <c r="O48" s="1">
        <v>0</v>
      </c>
      <c r="P48" s="1">
        <v>23</v>
      </c>
      <c r="Q48" s="1">
        <f t="shared" si="0"/>
        <v>621</v>
      </c>
      <c r="R48" s="27">
        <v>0</v>
      </c>
      <c r="S48" s="27">
        <v>0</v>
      </c>
      <c r="T48" s="1">
        <v>1277</v>
      </c>
      <c r="U48" s="1">
        <v>10741</v>
      </c>
      <c r="V48" s="1">
        <v>73455</v>
      </c>
    </row>
    <row r="49" spans="2:22" x14ac:dyDescent="0.2">
      <c r="B49" s="15">
        <v>39295</v>
      </c>
      <c r="C49" s="1">
        <v>4</v>
      </c>
      <c r="D49" s="1">
        <v>0</v>
      </c>
      <c r="E49" s="1">
        <v>0</v>
      </c>
      <c r="F49" s="1">
        <v>45</v>
      </c>
      <c r="G49" s="1">
        <v>0</v>
      </c>
      <c r="H49" s="1">
        <v>0</v>
      </c>
      <c r="I49" s="1">
        <v>0</v>
      </c>
      <c r="J49" s="1">
        <v>103</v>
      </c>
      <c r="K49" s="1">
        <v>410</v>
      </c>
      <c r="L49" s="1">
        <v>15</v>
      </c>
      <c r="M49" s="1">
        <v>0</v>
      </c>
      <c r="N49" s="1">
        <v>4</v>
      </c>
      <c r="O49" s="1">
        <v>0</v>
      </c>
      <c r="P49" s="1">
        <v>19</v>
      </c>
      <c r="Q49" s="1">
        <f t="shared" si="0"/>
        <v>600</v>
      </c>
      <c r="R49" s="27">
        <v>0</v>
      </c>
      <c r="S49" s="27">
        <v>0</v>
      </c>
      <c r="T49" s="1">
        <v>1252</v>
      </c>
      <c r="U49" s="1">
        <v>10451</v>
      </c>
      <c r="V49" s="1">
        <v>72449</v>
      </c>
    </row>
    <row r="50" spans="2:22" x14ac:dyDescent="0.2">
      <c r="B50" s="15">
        <v>39326</v>
      </c>
      <c r="C50" s="1">
        <v>4</v>
      </c>
      <c r="D50" s="1">
        <v>0</v>
      </c>
      <c r="E50" s="1">
        <v>0</v>
      </c>
      <c r="F50" s="1">
        <v>46</v>
      </c>
      <c r="G50" s="1">
        <v>1</v>
      </c>
      <c r="H50" s="1">
        <v>0</v>
      </c>
      <c r="I50" s="1">
        <v>0</v>
      </c>
      <c r="J50" s="1">
        <v>104</v>
      </c>
      <c r="K50" s="1">
        <v>405</v>
      </c>
      <c r="L50" s="1">
        <v>13</v>
      </c>
      <c r="M50" s="1">
        <v>0</v>
      </c>
      <c r="N50" s="1">
        <v>0</v>
      </c>
      <c r="O50" s="1">
        <v>0</v>
      </c>
      <c r="P50" s="1">
        <v>16</v>
      </c>
      <c r="Q50" s="1">
        <f t="shared" si="0"/>
        <v>589</v>
      </c>
      <c r="R50" s="27">
        <v>0</v>
      </c>
      <c r="S50" s="27">
        <v>0</v>
      </c>
      <c r="T50" s="1">
        <v>1230</v>
      </c>
      <c r="U50" s="1">
        <v>9701</v>
      </c>
      <c r="V50" s="1">
        <v>71980</v>
      </c>
    </row>
    <row r="51" spans="2:22" x14ac:dyDescent="0.2">
      <c r="B51" s="15">
        <v>39356</v>
      </c>
      <c r="C51" s="1">
        <v>5</v>
      </c>
      <c r="D51" s="1">
        <v>0</v>
      </c>
      <c r="E51" s="1">
        <v>0</v>
      </c>
      <c r="F51" s="1">
        <v>32</v>
      </c>
      <c r="G51" s="1">
        <v>0</v>
      </c>
      <c r="H51" s="1">
        <v>0</v>
      </c>
      <c r="I51" s="1">
        <v>0</v>
      </c>
      <c r="J51" s="1">
        <v>101</v>
      </c>
      <c r="K51" s="1">
        <v>426</v>
      </c>
      <c r="L51" s="1">
        <v>15</v>
      </c>
      <c r="M51" s="1">
        <v>0</v>
      </c>
      <c r="N51" s="1">
        <v>0</v>
      </c>
      <c r="O51" s="1">
        <v>0</v>
      </c>
      <c r="P51" s="1">
        <v>14</v>
      </c>
      <c r="Q51" s="1">
        <f t="shared" si="0"/>
        <v>593</v>
      </c>
      <c r="R51" s="27">
        <v>0</v>
      </c>
      <c r="S51" s="27">
        <v>0</v>
      </c>
      <c r="T51" s="1">
        <v>1234</v>
      </c>
      <c r="U51" s="1">
        <v>9363</v>
      </c>
      <c r="V51" s="1">
        <v>70173</v>
      </c>
    </row>
    <row r="52" spans="2:22" x14ac:dyDescent="0.2">
      <c r="B52" s="15">
        <v>39387</v>
      </c>
      <c r="C52" s="1">
        <v>6</v>
      </c>
      <c r="D52" s="1">
        <v>0</v>
      </c>
      <c r="E52" s="1">
        <v>0</v>
      </c>
      <c r="F52" s="1">
        <v>31</v>
      </c>
      <c r="G52" s="1">
        <v>0</v>
      </c>
      <c r="H52" s="1">
        <v>0</v>
      </c>
      <c r="I52" s="1">
        <v>0</v>
      </c>
      <c r="J52" s="1">
        <v>107</v>
      </c>
      <c r="K52" s="1">
        <v>396</v>
      </c>
      <c r="L52" s="1">
        <v>15</v>
      </c>
      <c r="M52" s="1">
        <v>0</v>
      </c>
      <c r="N52" s="1">
        <v>2</v>
      </c>
      <c r="O52" s="1">
        <v>0</v>
      </c>
      <c r="P52" s="1">
        <v>13</v>
      </c>
      <c r="Q52" s="1">
        <f t="shared" si="0"/>
        <v>570</v>
      </c>
      <c r="R52" s="27">
        <v>0</v>
      </c>
      <c r="S52" s="27">
        <v>0</v>
      </c>
      <c r="T52" s="1">
        <v>1216</v>
      </c>
      <c r="U52" s="1">
        <v>9429</v>
      </c>
      <c r="V52" s="1">
        <v>68453</v>
      </c>
    </row>
    <row r="53" spans="2:22" x14ac:dyDescent="0.2">
      <c r="B53" s="15">
        <v>39417</v>
      </c>
      <c r="C53" s="1">
        <v>6</v>
      </c>
      <c r="D53" s="1">
        <v>0</v>
      </c>
      <c r="E53" s="1">
        <v>0</v>
      </c>
      <c r="F53" s="1">
        <v>26</v>
      </c>
      <c r="G53" s="1">
        <v>0</v>
      </c>
      <c r="H53" s="1">
        <v>0</v>
      </c>
      <c r="I53" s="1">
        <v>0</v>
      </c>
      <c r="J53" s="1">
        <v>106</v>
      </c>
      <c r="K53" s="1">
        <v>423</v>
      </c>
      <c r="L53" s="1">
        <v>15</v>
      </c>
      <c r="M53" s="1">
        <v>0</v>
      </c>
      <c r="N53" s="1">
        <v>2</v>
      </c>
      <c r="O53" s="1">
        <v>0</v>
      </c>
      <c r="P53" s="1">
        <v>10</v>
      </c>
      <c r="Q53" s="1">
        <f t="shared" si="0"/>
        <v>588</v>
      </c>
      <c r="R53" s="27">
        <v>0</v>
      </c>
      <c r="S53" s="27">
        <v>0</v>
      </c>
      <c r="T53" s="1">
        <v>1232</v>
      </c>
      <c r="U53" s="1">
        <v>9396</v>
      </c>
      <c r="V53" s="1">
        <v>66632</v>
      </c>
    </row>
    <row r="54" spans="2:22" x14ac:dyDescent="0.2">
      <c r="B54" s="15">
        <v>39448</v>
      </c>
      <c r="C54" s="1">
        <v>6</v>
      </c>
      <c r="D54" s="1">
        <v>0</v>
      </c>
      <c r="E54" s="1">
        <v>0</v>
      </c>
      <c r="F54" s="1">
        <v>23</v>
      </c>
      <c r="G54" s="1">
        <v>0</v>
      </c>
      <c r="H54" s="1">
        <v>0</v>
      </c>
      <c r="I54" s="1">
        <v>0</v>
      </c>
      <c r="J54" s="1">
        <v>106</v>
      </c>
      <c r="K54" s="1">
        <v>408</v>
      </c>
      <c r="L54" s="1">
        <v>14</v>
      </c>
      <c r="M54" s="1">
        <v>0</v>
      </c>
      <c r="N54" s="1">
        <v>2</v>
      </c>
      <c r="O54" s="1">
        <v>0</v>
      </c>
      <c r="P54" s="1">
        <v>11</v>
      </c>
      <c r="Q54" s="1">
        <f t="shared" si="0"/>
        <v>570</v>
      </c>
      <c r="R54" s="27">
        <v>0</v>
      </c>
      <c r="S54" s="27">
        <v>0</v>
      </c>
      <c r="T54" s="1">
        <v>1216</v>
      </c>
      <c r="U54" s="1">
        <v>8864</v>
      </c>
      <c r="V54" s="1">
        <v>66750</v>
      </c>
    </row>
    <row r="55" spans="2:22" x14ac:dyDescent="0.2">
      <c r="B55" s="15">
        <v>39479</v>
      </c>
      <c r="C55" s="1">
        <v>6</v>
      </c>
      <c r="D55" s="1">
        <v>0</v>
      </c>
      <c r="E55" s="1">
        <v>0</v>
      </c>
      <c r="F55" s="1">
        <v>18</v>
      </c>
      <c r="G55" s="1">
        <v>3</v>
      </c>
      <c r="H55" s="1">
        <v>0</v>
      </c>
      <c r="I55" s="1">
        <v>0</v>
      </c>
      <c r="J55" s="1">
        <v>106</v>
      </c>
      <c r="K55" s="1">
        <v>386</v>
      </c>
      <c r="L55" s="1">
        <v>14</v>
      </c>
      <c r="M55" s="1">
        <v>0</v>
      </c>
      <c r="N55" s="1">
        <v>2</v>
      </c>
      <c r="O55" s="1">
        <v>0</v>
      </c>
      <c r="P55" s="1">
        <v>11</v>
      </c>
      <c r="Q55" s="1">
        <f t="shared" si="0"/>
        <v>546</v>
      </c>
      <c r="R55" s="27">
        <v>0</v>
      </c>
      <c r="S55" s="27">
        <v>0</v>
      </c>
      <c r="T55" s="1">
        <v>1114</v>
      </c>
      <c r="U55" s="1">
        <v>7769</v>
      </c>
      <c r="V55" s="1">
        <v>67936</v>
      </c>
    </row>
    <row r="56" spans="2:22" x14ac:dyDescent="0.2">
      <c r="B56" s="15">
        <v>39508</v>
      </c>
      <c r="C56" s="1">
        <v>1</v>
      </c>
      <c r="D56" s="1">
        <v>0</v>
      </c>
      <c r="E56" s="1">
        <v>0</v>
      </c>
      <c r="F56" s="1">
        <v>24</v>
      </c>
      <c r="G56" s="1">
        <v>6</v>
      </c>
      <c r="H56" s="1">
        <v>0</v>
      </c>
      <c r="I56" s="1">
        <v>0</v>
      </c>
      <c r="J56" s="1">
        <v>99</v>
      </c>
      <c r="K56" s="1">
        <v>380</v>
      </c>
      <c r="L56" s="1">
        <v>11</v>
      </c>
      <c r="M56" s="1">
        <v>0</v>
      </c>
      <c r="N56" s="1">
        <v>2</v>
      </c>
      <c r="O56" s="1">
        <v>0</v>
      </c>
      <c r="P56" s="1">
        <v>11</v>
      </c>
      <c r="Q56" s="1">
        <f t="shared" si="0"/>
        <v>534</v>
      </c>
      <c r="R56" s="27">
        <v>0</v>
      </c>
      <c r="S56" s="27">
        <v>0</v>
      </c>
      <c r="T56" s="1">
        <v>1017</v>
      </c>
      <c r="U56" s="1">
        <v>9309</v>
      </c>
      <c r="V56" s="1">
        <v>69644</v>
      </c>
    </row>
    <row r="57" spans="2:22" x14ac:dyDescent="0.2">
      <c r="B57" s="15">
        <v>39539</v>
      </c>
      <c r="C57" s="1">
        <v>1</v>
      </c>
      <c r="D57" s="1">
        <v>0</v>
      </c>
      <c r="E57" s="1">
        <v>0</v>
      </c>
      <c r="F57" s="1">
        <v>39</v>
      </c>
      <c r="G57" s="1">
        <v>4</v>
      </c>
      <c r="H57" s="1">
        <v>0</v>
      </c>
      <c r="I57" s="1">
        <v>0</v>
      </c>
      <c r="J57" s="1">
        <v>101</v>
      </c>
      <c r="K57" s="1">
        <v>364</v>
      </c>
      <c r="L57" s="1">
        <v>10</v>
      </c>
      <c r="M57" s="1">
        <v>0</v>
      </c>
      <c r="N57" s="1">
        <v>2</v>
      </c>
      <c r="O57" s="1">
        <v>0</v>
      </c>
      <c r="P57" s="1">
        <v>11</v>
      </c>
      <c r="Q57" s="1">
        <f t="shared" si="0"/>
        <v>532</v>
      </c>
      <c r="R57" s="27">
        <v>0</v>
      </c>
      <c r="S57" s="27">
        <v>0</v>
      </c>
      <c r="T57" s="1">
        <v>995</v>
      </c>
      <c r="U57" s="1">
        <v>9260</v>
      </c>
      <c r="V57" s="1">
        <v>69650</v>
      </c>
    </row>
    <row r="58" spans="2:22" x14ac:dyDescent="0.2">
      <c r="B58" s="15">
        <v>39569</v>
      </c>
      <c r="C58" s="1">
        <v>5</v>
      </c>
      <c r="D58" s="1">
        <v>0</v>
      </c>
      <c r="E58" s="1">
        <v>0</v>
      </c>
      <c r="F58" s="1">
        <v>45</v>
      </c>
      <c r="G58" s="1">
        <v>4</v>
      </c>
      <c r="H58" s="1">
        <v>0</v>
      </c>
      <c r="I58" s="1">
        <v>0</v>
      </c>
      <c r="J58" s="1">
        <v>85</v>
      </c>
      <c r="K58" s="1">
        <v>368</v>
      </c>
      <c r="L58" s="1">
        <v>14</v>
      </c>
      <c r="M58" s="1">
        <v>0</v>
      </c>
      <c r="N58" s="1">
        <v>2</v>
      </c>
      <c r="O58" s="1">
        <v>0</v>
      </c>
      <c r="P58" s="1">
        <v>8</v>
      </c>
      <c r="Q58" s="1">
        <f t="shared" si="0"/>
        <v>531</v>
      </c>
      <c r="R58" s="27">
        <v>0</v>
      </c>
      <c r="S58" s="27">
        <v>0</v>
      </c>
      <c r="T58" s="1">
        <v>1069</v>
      </c>
      <c r="U58" s="1">
        <v>9848</v>
      </c>
      <c r="V58" s="1">
        <v>70664</v>
      </c>
    </row>
    <row r="59" spans="2:22" x14ac:dyDescent="0.2">
      <c r="B59" s="15">
        <v>39600</v>
      </c>
      <c r="C59" s="1">
        <v>5</v>
      </c>
      <c r="D59" s="1">
        <v>0</v>
      </c>
      <c r="E59" s="1">
        <v>0</v>
      </c>
      <c r="F59" s="1">
        <v>48</v>
      </c>
      <c r="G59" s="1">
        <v>9</v>
      </c>
      <c r="H59" s="1">
        <v>0</v>
      </c>
      <c r="I59" s="1">
        <v>0</v>
      </c>
      <c r="J59" s="1">
        <v>85</v>
      </c>
      <c r="K59" s="1">
        <v>379</v>
      </c>
      <c r="L59" s="1">
        <v>18</v>
      </c>
      <c r="M59" s="1">
        <v>0</v>
      </c>
      <c r="N59" s="1">
        <v>1</v>
      </c>
      <c r="O59" s="1">
        <v>0</v>
      </c>
      <c r="P59" s="1">
        <v>12</v>
      </c>
      <c r="Q59" s="1">
        <f t="shared" si="0"/>
        <v>557</v>
      </c>
      <c r="R59" s="27">
        <v>0</v>
      </c>
      <c r="S59" s="27">
        <v>0</v>
      </c>
      <c r="T59" s="1">
        <v>1107</v>
      </c>
      <c r="U59" s="1">
        <v>10296</v>
      </c>
      <c r="V59" s="1">
        <v>70024</v>
      </c>
    </row>
    <row r="60" spans="2:22" x14ac:dyDescent="0.2">
      <c r="B60" s="15">
        <v>39630</v>
      </c>
      <c r="C60" s="1">
        <v>5</v>
      </c>
      <c r="D60" s="1">
        <v>0</v>
      </c>
      <c r="E60" s="1">
        <v>0</v>
      </c>
      <c r="F60" s="1">
        <v>52</v>
      </c>
      <c r="G60" s="1">
        <v>5</v>
      </c>
      <c r="H60" s="1">
        <v>0</v>
      </c>
      <c r="I60" s="1">
        <v>0</v>
      </c>
      <c r="J60" s="1">
        <v>116</v>
      </c>
      <c r="K60" s="1">
        <v>428</v>
      </c>
      <c r="L60" s="1">
        <v>19</v>
      </c>
      <c r="M60" s="1">
        <v>0</v>
      </c>
      <c r="N60" s="1">
        <v>1</v>
      </c>
      <c r="O60" s="1">
        <v>0</v>
      </c>
      <c r="P60" s="1">
        <v>12</v>
      </c>
      <c r="Q60" s="1">
        <f t="shared" si="0"/>
        <v>638</v>
      </c>
      <c r="R60" s="27">
        <v>0</v>
      </c>
      <c r="S60" s="27">
        <v>0</v>
      </c>
      <c r="T60" s="1">
        <v>1312</v>
      </c>
      <c r="U60" s="1">
        <v>10694</v>
      </c>
      <c r="V60" s="1">
        <v>73012</v>
      </c>
    </row>
    <row r="61" spans="2:22" x14ac:dyDescent="0.2">
      <c r="B61" s="15">
        <v>39661</v>
      </c>
      <c r="C61" s="1">
        <v>5</v>
      </c>
      <c r="D61" s="1">
        <v>0</v>
      </c>
      <c r="E61" s="1">
        <v>0</v>
      </c>
      <c r="F61" s="1">
        <v>51</v>
      </c>
      <c r="G61" s="1">
        <v>5</v>
      </c>
      <c r="H61" s="1">
        <v>0</v>
      </c>
      <c r="I61" s="1">
        <v>0</v>
      </c>
      <c r="J61" s="1">
        <v>115</v>
      </c>
      <c r="K61" s="1">
        <v>429</v>
      </c>
      <c r="L61" s="1">
        <v>18</v>
      </c>
      <c r="M61" s="1">
        <v>0</v>
      </c>
      <c r="N61" s="1">
        <v>1</v>
      </c>
      <c r="O61" s="1">
        <v>0</v>
      </c>
      <c r="P61" s="1">
        <v>12</v>
      </c>
      <c r="Q61" s="1">
        <f t="shared" si="0"/>
        <v>636</v>
      </c>
      <c r="R61" s="27">
        <v>0</v>
      </c>
      <c r="S61" s="27">
        <v>0</v>
      </c>
      <c r="T61" s="1">
        <v>1296</v>
      </c>
      <c r="U61" s="1">
        <v>10576</v>
      </c>
      <c r="V61" s="1">
        <v>72271</v>
      </c>
    </row>
    <row r="62" spans="2:22" x14ac:dyDescent="0.2">
      <c r="B62" s="15">
        <v>39692</v>
      </c>
      <c r="C62" s="1">
        <v>5</v>
      </c>
      <c r="D62" s="1">
        <v>0</v>
      </c>
      <c r="E62" s="1">
        <v>0</v>
      </c>
      <c r="F62" s="1">
        <v>49</v>
      </c>
      <c r="G62" s="1">
        <v>6</v>
      </c>
      <c r="H62" s="1">
        <v>0</v>
      </c>
      <c r="I62" s="1">
        <v>0</v>
      </c>
      <c r="J62" s="1">
        <v>106</v>
      </c>
      <c r="K62" s="1">
        <v>405</v>
      </c>
      <c r="L62" s="1">
        <v>19</v>
      </c>
      <c r="M62" s="1">
        <v>0</v>
      </c>
      <c r="N62" s="1">
        <v>1</v>
      </c>
      <c r="O62" s="1">
        <v>0</v>
      </c>
      <c r="P62" s="1">
        <v>12</v>
      </c>
      <c r="Q62" s="1">
        <f t="shared" si="0"/>
        <v>603</v>
      </c>
      <c r="R62" s="27">
        <v>0</v>
      </c>
      <c r="S62" s="27">
        <v>0</v>
      </c>
      <c r="T62" s="1">
        <v>1209</v>
      </c>
      <c r="U62" s="1">
        <v>9493</v>
      </c>
      <c r="V62" s="1">
        <v>70245</v>
      </c>
    </row>
    <row r="63" spans="2:22" x14ac:dyDescent="0.2">
      <c r="B63" s="15">
        <v>39722</v>
      </c>
      <c r="C63" s="1">
        <v>1</v>
      </c>
      <c r="D63" s="1">
        <v>0</v>
      </c>
      <c r="E63" s="1">
        <v>0</v>
      </c>
      <c r="F63" s="1">
        <v>43</v>
      </c>
      <c r="G63" s="1">
        <v>4</v>
      </c>
      <c r="H63" s="1">
        <v>0</v>
      </c>
      <c r="I63" s="1">
        <v>0</v>
      </c>
      <c r="J63" s="1">
        <v>65</v>
      </c>
      <c r="K63" s="1">
        <v>347</v>
      </c>
      <c r="L63" s="1">
        <v>11</v>
      </c>
      <c r="M63" s="1">
        <v>0</v>
      </c>
      <c r="N63" s="1">
        <v>3</v>
      </c>
      <c r="O63" s="1">
        <v>0</v>
      </c>
      <c r="P63" s="1">
        <v>8</v>
      </c>
      <c r="Q63" s="1">
        <f t="shared" si="0"/>
        <v>482</v>
      </c>
      <c r="R63" s="27">
        <v>0</v>
      </c>
      <c r="S63" s="27">
        <v>0</v>
      </c>
      <c r="T63" s="1">
        <v>841</v>
      </c>
      <c r="U63" s="1">
        <v>8487</v>
      </c>
      <c r="V63" s="1">
        <v>67814</v>
      </c>
    </row>
    <row r="64" spans="2:22" x14ac:dyDescent="0.2">
      <c r="B64" s="15">
        <v>39753</v>
      </c>
      <c r="C64" s="1">
        <v>5</v>
      </c>
      <c r="D64" s="1">
        <v>0</v>
      </c>
      <c r="E64" s="1">
        <v>0</v>
      </c>
      <c r="F64" s="1">
        <v>35</v>
      </c>
      <c r="G64" s="1">
        <v>4</v>
      </c>
      <c r="H64" s="1">
        <v>0</v>
      </c>
      <c r="I64" s="1">
        <v>0</v>
      </c>
      <c r="J64" s="1">
        <v>117</v>
      </c>
      <c r="K64" s="1">
        <v>376</v>
      </c>
      <c r="L64" s="1">
        <v>13</v>
      </c>
      <c r="M64" s="1">
        <v>0</v>
      </c>
      <c r="N64" s="1">
        <v>3</v>
      </c>
      <c r="O64" s="1">
        <v>0</v>
      </c>
      <c r="P64" s="1">
        <v>8</v>
      </c>
      <c r="Q64" s="1">
        <f t="shared" si="0"/>
        <v>561</v>
      </c>
      <c r="R64" s="27">
        <v>0</v>
      </c>
      <c r="S64" s="27">
        <v>0</v>
      </c>
      <c r="T64" s="1">
        <v>1220</v>
      </c>
      <c r="U64" s="1">
        <v>10222</v>
      </c>
      <c r="V64" s="1">
        <v>68961</v>
      </c>
    </row>
    <row r="65" spans="2:22" x14ac:dyDescent="0.2">
      <c r="B65" s="15">
        <v>39783</v>
      </c>
      <c r="C65" s="1">
        <v>0</v>
      </c>
      <c r="D65" s="1">
        <v>0</v>
      </c>
      <c r="E65" s="1">
        <v>0</v>
      </c>
      <c r="F65" s="1">
        <v>27</v>
      </c>
      <c r="G65" s="1">
        <v>5</v>
      </c>
      <c r="H65" s="1">
        <v>0</v>
      </c>
      <c r="I65" s="1">
        <v>0</v>
      </c>
      <c r="J65" s="1">
        <v>118</v>
      </c>
      <c r="K65" s="1">
        <v>398</v>
      </c>
      <c r="L65" s="1">
        <v>13</v>
      </c>
      <c r="M65" s="1">
        <v>0</v>
      </c>
      <c r="N65" s="1">
        <v>7</v>
      </c>
      <c r="O65" s="1">
        <v>0</v>
      </c>
      <c r="P65" s="1">
        <v>8</v>
      </c>
      <c r="Q65" s="1">
        <f t="shared" si="0"/>
        <v>576</v>
      </c>
      <c r="R65" s="27">
        <v>0</v>
      </c>
      <c r="S65" s="27">
        <v>0</v>
      </c>
      <c r="T65" s="1">
        <v>1232</v>
      </c>
      <c r="U65" s="1">
        <v>8921</v>
      </c>
      <c r="V65" s="1">
        <v>63974</v>
      </c>
    </row>
    <row r="66" spans="2:22" x14ac:dyDescent="0.2">
      <c r="B66" s="15">
        <v>39814</v>
      </c>
      <c r="C66" s="1">
        <v>0</v>
      </c>
      <c r="D66" s="1">
        <v>0</v>
      </c>
      <c r="E66" s="1">
        <v>0</v>
      </c>
      <c r="F66" s="1">
        <v>28</v>
      </c>
      <c r="G66" s="1">
        <v>4</v>
      </c>
      <c r="H66" s="1">
        <v>0</v>
      </c>
      <c r="I66" s="1">
        <v>0</v>
      </c>
      <c r="J66" s="1">
        <v>119</v>
      </c>
      <c r="K66" s="1">
        <v>410</v>
      </c>
      <c r="L66" s="1">
        <v>12</v>
      </c>
      <c r="M66" s="1">
        <v>0</v>
      </c>
      <c r="N66" s="1">
        <v>5</v>
      </c>
      <c r="O66" s="1">
        <v>0</v>
      </c>
      <c r="P66" s="1">
        <v>8</v>
      </c>
      <c r="Q66" s="1">
        <f t="shared" si="0"/>
        <v>586</v>
      </c>
      <c r="R66" s="27">
        <v>0</v>
      </c>
      <c r="S66" s="27">
        <v>0</v>
      </c>
      <c r="T66" s="1">
        <v>1241</v>
      </c>
      <c r="U66" s="1">
        <v>7825</v>
      </c>
      <c r="V66" s="1">
        <v>63959</v>
      </c>
    </row>
    <row r="67" spans="2:22" x14ac:dyDescent="0.2">
      <c r="B67" s="15">
        <v>39845</v>
      </c>
      <c r="C67" s="1">
        <v>0</v>
      </c>
      <c r="D67" s="1">
        <v>0</v>
      </c>
      <c r="E67" s="1">
        <v>0</v>
      </c>
      <c r="F67" s="1">
        <v>36</v>
      </c>
      <c r="G67" s="1">
        <v>10</v>
      </c>
      <c r="H67" s="1">
        <v>0</v>
      </c>
      <c r="I67" s="1">
        <v>0</v>
      </c>
      <c r="J67" s="1">
        <v>120</v>
      </c>
      <c r="K67" s="1">
        <v>365</v>
      </c>
      <c r="L67" s="1">
        <v>14</v>
      </c>
      <c r="M67" s="1">
        <v>0</v>
      </c>
      <c r="N67" s="1">
        <v>6</v>
      </c>
      <c r="O67" s="1">
        <v>0</v>
      </c>
      <c r="P67" s="1">
        <v>9</v>
      </c>
      <c r="Q67" s="1">
        <f t="shared" si="0"/>
        <v>560</v>
      </c>
      <c r="R67" s="27">
        <v>0</v>
      </c>
      <c r="S67" s="27">
        <v>0</v>
      </c>
      <c r="T67" s="1">
        <v>1209</v>
      </c>
      <c r="U67" s="1">
        <v>8527</v>
      </c>
      <c r="V67" s="1">
        <v>66186</v>
      </c>
    </row>
    <row r="68" spans="2:22" x14ac:dyDescent="0.2">
      <c r="B68" s="15">
        <v>39873</v>
      </c>
      <c r="C68" s="1">
        <v>2</v>
      </c>
      <c r="D68" s="1">
        <v>3</v>
      </c>
      <c r="E68" s="1">
        <v>0</v>
      </c>
      <c r="F68" s="1">
        <v>51</v>
      </c>
      <c r="G68" s="1">
        <v>11</v>
      </c>
      <c r="H68" s="1">
        <v>0</v>
      </c>
      <c r="I68" s="1">
        <v>0</v>
      </c>
      <c r="J68" s="1">
        <v>96</v>
      </c>
      <c r="K68" s="1">
        <v>356</v>
      </c>
      <c r="L68" s="1">
        <v>14</v>
      </c>
      <c r="M68" s="1">
        <v>0</v>
      </c>
      <c r="N68" s="1">
        <v>7</v>
      </c>
      <c r="O68" s="1">
        <v>0</v>
      </c>
      <c r="P68" s="1">
        <v>10</v>
      </c>
      <c r="Q68" s="1">
        <f t="shared" si="0"/>
        <v>550</v>
      </c>
      <c r="R68" s="27">
        <v>0</v>
      </c>
      <c r="S68" s="27">
        <v>0</v>
      </c>
      <c r="T68" s="1">
        <v>1031</v>
      </c>
      <c r="U68" s="1">
        <v>9539</v>
      </c>
      <c r="V68" s="1">
        <v>67742</v>
      </c>
    </row>
    <row r="69" spans="2:22" x14ac:dyDescent="0.2">
      <c r="B69" s="15">
        <v>39904</v>
      </c>
      <c r="C69" s="1">
        <v>2</v>
      </c>
      <c r="D69" s="1">
        <v>3</v>
      </c>
      <c r="E69" s="1">
        <v>0</v>
      </c>
      <c r="F69" s="1">
        <v>55</v>
      </c>
      <c r="G69" s="1">
        <v>9</v>
      </c>
      <c r="H69" s="1">
        <v>0</v>
      </c>
      <c r="I69" s="1">
        <v>0</v>
      </c>
      <c r="J69" s="1">
        <v>97</v>
      </c>
      <c r="K69" s="1">
        <v>383</v>
      </c>
      <c r="L69" s="1">
        <v>12</v>
      </c>
      <c r="M69" s="1">
        <v>0</v>
      </c>
      <c r="N69" s="1">
        <v>7</v>
      </c>
      <c r="O69" s="1">
        <v>0</v>
      </c>
      <c r="P69" s="1">
        <v>9</v>
      </c>
      <c r="Q69" s="1">
        <f t="shared" si="0"/>
        <v>577</v>
      </c>
      <c r="R69" s="27">
        <v>0</v>
      </c>
      <c r="S69" s="27">
        <v>0</v>
      </c>
      <c r="T69" s="1">
        <v>1044</v>
      </c>
      <c r="U69" s="1">
        <v>9463</v>
      </c>
      <c r="V69" s="1">
        <v>67108</v>
      </c>
    </row>
    <row r="70" spans="2:22" x14ac:dyDescent="0.2">
      <c r="B70" s="15">
        <v>39934</v>
      </c>
      <c r="C70" s="1">
        <v>2</v>
      </c>
      <c r="D70" s="1">
        <v>2</v>
      </c>
      <c r="E70" s="1">
        <v>0</v>
      </c>
      <c r="F70" s="1">
        <v>60</v>
      </c>
      <c r="G70" s="1">
        <v>4</v>
      </c>
      <c r="H70" s="1">
        <v>0</v>
      </c>
      <c r="I70" s="1">
        <v>0</v>
      </c>
      <c r="J70" s="1">
        <v>90</v>
      </c>
      <c r="K70" s="1">
        <v>379</v>
      </c>
      <c r="L70" s="1">
        <v>12</v>
      </c>
      <c r="M70" s="1">
        <v>0</v>
      </c>
      <c r="N70" s="1">
        <v>7</v>
      </c>
      <c r="O70" s="1">
        <v>0</v>
      </c>
      <c r="P70" s="1">
        <v>12</v>
      </c>
      <c r="Q70" s="1">
        <f t="shared" si="0"/>
        <v>568</v>
      </c>
      <c r="R70" s="27">
        <v>0</v>
      </c>
      <c r="S70" s="27">
        <v>0</v>
      </c>
      <c r="T70" s="1">
        <v>1125</v>
      </c>
      <c r="U70" s="1">
        <v>9902</v>
      </c>
      <c r="V70" s="1">
        <v>67613</v>
      </c>
    </row>
    <row r="71" spans="2:22" x14ac:dyDescent="0.2">
      <c r="B71" s="15">
        <v>39965</v>
      </c>
      <c r="C71" s="1">
        <v>2</v>
      </c>
      <c r="D71" s="1">
        <v>2</v>
      </c>
      <c r="E71" s="1">
        <v>0</v>
      </c>
      <c r="F71" s="1">
        <v>64</v>
      </c>
      <c r="G71" s="1">
        <v>4</v>
      </c>
      <c r="H71" s="1">
        <v>0</v>
      </c>
      <c r="I71" s="1">
        <v>0</v>
      </c>
      <c r="J71" s="1">
        <v>88</v>
      </c>
      <c r="K71" s="1">
        <v>372</v>
      </c>
      <c r="L71" s="1">
        <v>11</v>
      </c>
      <c r="M71" s="1">
        <v>0</v>
      </c>
      <c r="N71" s="1">
        <v>7</v>
      </c>
      <c r="O71" s="1">
        <v>0</v>
      </c>
      <c r="P71" s="1">
        <v>12</v>
      </c>
      <c r="Q71" s="1">
        <f t="shared" ref="Q71:Q88" si="1">SUM(C71:P71)</f>
        <v>562</v>
      </c>
      <c r="R71" s="27">
        <v>0</v>
      </c>
      <c r="S71" s="27">
        <v>0</v>
      </c>
      <c r="T71" s="1">
        <v>1129</v>
      </c>
      <c r="U71" s="1">
        <v>10355</v>
      </c>
      <c r="V71" s="1">
        <v>68363</v>
      </c>
    </row>
    <row r="72" spans="2:22" x14ac:dyDescent="0.2">
      <c r="B72" s="15">
        <v>39995</v>
      </c>
      <c r="C72" s="1">
        <v>2</v>
      </c>
      <c r="D72" s="1">
        <v>2</v>
      </c>
      <c r="E72" s="1">
        <v>0</v>
      </c>
      <c r="F72" s="1">
        <v>61</v>
      </c>
      <c r="G72" s="1">
        <v>4</v>
      </c>
      <c r="H72" s="1">
        <v>0</v>
      </c>
      <c r="I72" s="1">
        <v>0</v>
      </c>
      <c r="J72" s="1">
        <v>120</v>
      </c>
      <c r="K72" s="1">
        <v>369</v>
      </c>
      <c r="L72" s="1">
        <v>14</v>
      </c>
      <c r="M72" s="1">
        <v>0</v>
      </c>
      <c r="N72" s="1">
        <v>6</v>
      </c>
      <c r="O72" s="1">
        <v>0</v>
      </c>
      <c r="P72" s="1">
        <v>11</v>
      </c>
      <c r="Q72" s="1">
        <f t="shared" si="1"/>
        <v>589</v>
      </c>
      <c r="R72" s="27">
        <v>0</v>
      </c>
      <c r="S72" s="27">
        <v>0</v>
      </c>
      <c r="T72" s="1">
        <v>1257</v>
      </c>
      <c r="U72" s="1">
        <v>10281</v>
      </c>
      <c r="V72" s="1">
        <v>69422</v>
      </c>
    </row>
    <row r="73" spans="2:22" x14ac:dyDescent="0.2">
      <c r="B73" s="15">
        <v>40026</v>
      </c>
      <c r="C73" s="1">
        <v>2</v>
      </c>
      <c r="D73" s="1">
        <v>2</v>
      </c>
      <c r="E73" s="1">
        <v>0</v>
      </c>
      <c r="F73" s="1">
        <v>61</v>
      </c>
      <c r="G73" s="1">
        <v>4</v>
      </c>
      <c r="H73" s="1">
        <v>0</v>
      </c>
      <c r="I73" s="1">
        <v>0</v>
      </c>
      <c r="J73" s="1">
        <v>121</v>
      </c>
      <c r="K73" s="1">
        <v>370</v>
      </c>
      <c r="L73" s="1">
        <v>17</v>
      </c>
      <c r="M73" s="1">
        <v>0</v>
      </c>
      <c r="N73" s="1">
        <v>8</v>
      </c>
      <c r="O73" s="1">
        <v>0</v>
      </c>
      <c r="P73" s="1">
        <v>11</v>
      </c>
      <c r="Q73" s="1">
        <f t="shared" si="1"/>
        <v>596</v>
      </c>
      <c r="R73" s="27">
        <v>0</v>
      </c>
      <c r="S73" s="27">
        <v>0</v>
      </c>
      <c r="T73" s="1">
        <v>1267</v>
      </c>
      <c r="U73" s="1">
        <v>10266</v>
      </c>
      <c r="V73" s="1">
        <v>69080</v>
      </c>
    </row>
    <row r="74" spans="2:22" x14ac:dyDescent="0.2">
      <c r="B74" s="15">
        <v>40057</v>
      </c>
      <c r="C74" s="1">
        <v>2</v>
      </c>
      <c r="D74" s="1">
        <v>2</v>
      </c>
      <c r="E74" s="1">
        <v>0</v>
      </c>
      <c r="F74" s="1">
        <v>51</v>
      </c>
      <c r="G74" s="1">
        <v>4</v>
      </c>
      <c r="H74" s="1">
        <v>0</v>
      </c>
      <c r="I74" s="1">
        <v>0</v>
      </c>
      <c r="J74" s="1">
        <v>121</v>
      </c>
      <c r="K74" s="1">
        <v>389</v>
      </c>
      <c r="L74" s="1">
        <v>17</v>
      </c>
      <c r="M74" s="1">
        <v>0</v>
      </c>
      <c r="N74" s="1">
        <v>7</v>
      </c>
      <c r="O74" s="1">
        <v>0</v>
      </c>
      <c r="P74" s="1">
        <v>8</v>
      </c>
      <c r="Q74" s="1">
        <f t="shared" si="1"/>
        <v>601</v>
      </c>
      <c r="R74" s="27">
        <v>0</v>
      </c>
      <c r="S74" s="27">
        <v>0</v>
      </c>
      <c r="T74" s="1">
        <v>1259</v>
      </c>
      <c r="U74" s="1">
        <v>9323</v>
      </c>
      <c r="V74" s="1">
        <v>66728</v>
      </c>
    </row>
    <row r="75" spans="2:22" x14ac:dyDescent="0.2">
      <c r="B75" s="15">
        <v>40087</v>
      </c>
      <c r="C75" s="1">
        <v>2</v>
      </c>
      <c r="D75" s="1">
        <v>0</v>
      </c>
      <c r="E75" s="1">
        <v>0</v>
      </c>
      <c r="F75" s="1">
        <v>44</v>
      </c>
      <c r="G75" s="1">
        <v>7</v>
      </c>
      <c r="H75" s="1">
        <v>0</v>
      </c>
      <c r="I75" s="1">
        <v>0</v>
      </c>
      <c r="J75" s="1">
        <v>116</v>
      </c>
      <c r="K75" s="1">
        <v>440</v>
      </c>
      <c r="L75" s="1">
        <v>18</v>
      </c>
      <c r="M75" s="1">
        <v>0</v>
      </c>
      <c r="N75" s="1">
        <v>6</v>
      </c>
      <c r="O75" s="1">
        <v>0</v>
      </c>
      <c r="P75" s="1">
        <v>8</v>
      </c>
      <c r="Q75" s="1">
        <f t="shared" si="1"/>
        <v>641</v>
      </c>
      <c r="R75" s="27">
        <v>0</v>
      </c>
      <c r="S75" s="27">
        <v>0</v>
      </c>
      <c r="T75" s="1">
        <v>1287</v>
      </c>
      <c r="U75" s="1">
        <v>9018</v>
      </c>
      <c r="V75" s="1">
        <v>66424</v>
      </c>
    </row>
    <row r="76" spans="2:22" x14ac:dyDescent="0.2">
      <c r="B76" s="15">
        <v>40118</v>
      </c>
      <c r="C76" s="1">
        <v>2</v>
      </c>
      <c r="D76" s="1">
        <v>0</v>
      </c>
      <c r="E76" s="1">
        <v>0</v>
      </c>
      <c r="F76" s="1">
        <v>27</v>
      </c>
      <c r="G76" s="1">
        <v>5</v>
      </c>
      <c r="H76" s="1">
        <v>0</v>
      </c>
      <c r="I76" s="1">
        <v>0</v>
      </c>
      <c r="J76" s="1">
        <v>121</v>
      </c>
      <c r="K76" s="1">
        <v>373</v>
      </c>
      <c r="L76" s="1">
        <v>18</v>
      </c>
      <c r="M76" s="1">
        <v>0</v>
      </c>
      <c r="N76" s="1">
        <v>6</v>
      </c>
      <c r="O76" s="1">
        <v>0</v>
      </c>
      <c r="P76" s="1">
        <v>8</v>
      </c>
      <c r="Q76" s="1">
        <f t="shared" si="1"/>
        <v>560</v>
      </c>
      <c r="R76" s="27">
        <v>0</v>
      </c>
      <c r="S76" s="27">
        <v>0</v>
      </c>
      <c r="T76" s="1">
        <v>1197</v>
      </c>
      <c r="U76" s="1">
        <v>9036</v>
      </c>
      <c r="V76" s="1">
        <v>64529</v>
      </c>
    </row>
    <row r="77" spans="2:22" x14ac:dyDescent="0.2">
      <c r="B77" s="31">
        <v>40148</v>
      </c>
      <c r="C77" s="1">
        <v>2</v>
      </c>
      <c r="D77" s="1">
        <v>0</v>
      </c>
      <c r="E77" s="1">
        <v>0</v>
      </c>
      <c r="F77" s="1">
        <v>23</v>
      </c>
      <c r="G77" s="1">
        <v>2</v>
      </c>
      <c r="H77" s="1">
        <v>0</v>
      </c>
      <c r="I77" s="1">
        <v>0</v>
      </c>
      <c r="J77" s="1">
        <v>120</v>
      </c>
      <c r="K77" s="1">
        <v>372</v>
      </c>
      <c r="L77" s="1">
        <v>17</v>
      </c>
      <c r="M77" s="1">
        <v>0</v>
      </c>
      <c r="N77" s="1">
        <v>6</v>
      </c>
      <c r="O77" s="1">
        <v>0</v>
      </c>
      <c r="P77" s="1">
        <v>8</v>
      </c>
      <c r="Q77" s="1">
        <f t="shared" si="1"/>
        <v>550</v>
      </c>
      <c r="R77" s="27">
        <v>0</v>
      </c>
      <c r="S77" s="27">
        <v>0</v>
      </c>
      <c r="T77" s="1">
        <v>1173</v>
      </c>
      <c r="U77" s="1">
        <v>8872</v>
      </c>
      <c r="V77" s="1">
        <v>62273</v>
      </c>
    </row>
    <row r="78" spans="2:22" x14ac:dyDescent="0.2">
      <c r="B78" s="15">
        <v>40179</v>
      </c>
      <c r="C78" s="1">
        <v>2</v>
      </c>
      <c r="D78" s="1">
        <v>0</v>
      </c>
      <c r="E78" s="1">
        <v>0</v>
      </c>
      <c r="F78" s="1">
        <v>28</v>
      </c>
      <c r="G78" s="1">
        <v>0</v>
      </c>
      <c r="H78" s="1">
        <v>0</v>
      </c>
      <c r="I78" s="1">
        <v>0</v>
      </c>
      <c r="J78" s="1">
        <v>121</v>
      </c>
      <c r="K78" s="1">
        <v>406</v>
      </c>
      <c r="L78" s="1">
        <v>17</v>
      </c>
      <c r="M78" s="1">
        <v>0</v>
      </c>
      <c r="N78" s="1">
        <v>6</v>
      </c>
      <c r="O78" s="1">
        <v>0</v>
      </c>
      <c r="P78" s="1">
        <v>8</v>
      </c>
      <c r="Q78" s="1">
        <f t="shared" si="1"/>
        <v>588</v>
      </c>
      <c r="R78" s="27">
        <v>0</v>
      </c>
      <c r="S78" s="27">
        <v>0</v>
      </c>
      <c r="T78" s="1">
        <v>1219</v>
      </c>
      <c r="U78" s="1">
        <v>8769</v>
      </c>
      <c r="V78" s="1">
        <v>62638</v>
      </c>
    </row>
    <row r="79" spans="2:22" x14ac:dyDescent="0.2">
      <c r="B79" s="15">
        <v>40210</v>
      </c>
      <c r="C79" s="1">
        <v>2</v>
      </c>
      <c r="D79" s="1">
        <v>0</v>
      </c>
      <c r="E79" s="1">
        <v>0</v>
      </c>
      <c r="F79" s="1">
        <v>29</v>
      </c>
      <c r="G79" s="1">
        <v>0</v>
      </c>
      <c r="H79" s="1">
        <v>0</v>
      </c>
      <c r="I79" s="1">
        <v>0</v>
      </c>
      <c r="J79" s="1">
        <v>121</v>
      </c>
      <c r="K79" s="1">
        <v>359</v>
      </c>
      <c r="L79" s="1">
        <v>17</v>
      </c>
      <c r="M79" s="1">
        <v>0</v>
      </c>
      <c r="N79" s="1">
        <v>7</v>
      </c>
      <c r="O79" s="1">
        <v>0</v>
      </c>
      <c r="P79" s="1">
        <v>6</v>
      </c>
      <c r="Q79" s="1">
        <f t="shared" si="1"/>
        <v>541</v>
      </c>
      <c r="R79" s="27">
        <v>0</v>
      </c>
      <c r="S79" s="27">
        <v>0</v>
      </c>
      <c r="T79" s="1">
        <v>1178</v>
      </c>
      <c r="U79" s="1">
        <v>8611</v>
      </c>
      <c r="V79" s="1">
        <v>64837</v>
      </c>
    </row>
    <row r="80" spans="2:22" x14ac:dyDescent="0.2">
      <c r="B80" s="15">
        <v>40238</v>
      </c>
      <c r="C80" s="1">
        <v>2</v>
      </c>
      <c r="D80" s="1">
        <v>0</v>
      </c>
      <c r="E80" s="1">
        <v>0</v>
      </c>
      <c r="F80" s="1">
        <v>27</v>
      </c>
      <c r="G80" s="1">
        <v>0</v>
      </c>
      <c r="H80" s="1">
        <v>0</v>
      </c>
      <c r="I80" s="1">
        <v>0</v>
      </c>
      <c r="J80" s="1">
        <v>117</v>
      </c>
      <c r="K80" s="1">
        <v>357</v>
      </c>
      <c r="L80" s="1">
        <v>15</v>
      </c>
      <c r="M80" s="1">
        <v>0</v>
      </c>
      <c r="N80" s="1">
        <v>7</v>
      </c>
      <c r="O80" s="1">
        <v>0</v>
      </c>
      <c r="P80" s="1">
        <v>7</v>
      </c>
      <c r="Q80" s="1">
        <f t="shared" si="1"/>
        <v>532</v>
      </c>
      <c r="R80" s="27">
        <v>0</v>
      </c>
      <c r="S80" s="27">
        <v>0</v>
      </c>
      <c r="T80" s="1">
        <v>1131</v>
      </c>
      <c r="U80" s="1">
        <v>9205</v>
      </c>
      <c r="V80" s="1">
        <v>65146</v>
      </c>
    </row>
    <row r="81" spans="2:22" x14ac:dyDescent="0.2">
      <c r="B81" s="15">
        <v>40269</v>
      </c>
      <c r="C81" s="1">
        <v>3</v>
      </c>
      <c r="D81" s="1">
        <v>0</v>
      </c>
      <c r="E81" s="1">
        <v>0</v>
      </c>
      <c r="F81" s="1">
        <v>48</v>
      </c>
      <c r="G81" s="1">
        <v>0</v>
      </c>
      <c r="H81" s="1">
        <v>0</v>
      </c>
      <c r="I81" s="1">
        <v>0</v>
      </c>
      <c r="J81" s="1">
        <v>120</v>
      </c>
      <c r="K81" s="1">
        <v>365</v>
      </c>
      <c r="L81" s="1">
        <v>16</v>
      </c>
      <c r="M81" s="1">
        <v>0</v>
      </c>
      <c r="N81" s="1">
        <v>6</v>
      </c>
      <c r="O81" s="1">
        <v>0</v>
      </c>
      <c r="P81" s="1">
        <v>7</v>
      </c>
      <c r="Q81" s="1">
        <f t="shared" si="1"/>
        <v>565</v>
      </c>
      <c r="R81" s="27">
        <v>0</v>
      </c>
      <c r="S81" s="27">
        <v>0</v>
      </c>
      <c r="T81" s="1">
        <v>1167</v>
      </c>
      <c r="U81" s="1">
        <v>9511</v>
      </c>
      <c r="V81" s="1">
        <v>66029</v>
      </c>
    </row>
    <row r="82" spans="2:22" x14ac:dyDescent="0.2">
      <c r="B82" s="15">
        <v>40299</v>
      </c>
      <c r="C82" s="1">
        <v>3</v>
      </c>
      <c r="D82" s="1">
        <v>0</v>
      </c>
      <c r="E82" s="1">
        <v>0</v>
      </c>
      <c r="F82" s="1">
        <v>58</v>
      </c>
      <c r="G82" s="1">
        <v>0</v>
      </c>
      <c r="H82" s="1">
        <v>0</v>
      </c>
      <c r="I82" s="1">
        <v>0</v>
      </c>
      <c r="J82" s="1">
        <v>119</v>
      </c>
      <c r="K82" s="1">
        <v>358</v>
      </c>
      <c r="L82" s="1">
        <v>16</v>
      </c>
      <c r="M82" s="1">
        <v>0</v>
      </c>
      <c r="N82" s="1">
        <v>6</v>
      </c>
      <c r="O82" s="1">
        <v>0</v>
      </c>
      <c r="P82" s="1">
        <v>9</v>
      </c>
      <c r="Q82" s="1">
        <f t="shared" si="1"/>
        <v>569</v>
      </c>
      <c r="R82" s="27">
        <v>0</v>
      </c>
      <c r="S82" s="27">
        <v>0</v>
      </c>
      <c r="T82" s="1">
        <v>1197</v>
      </c>
      <c r="U82" s="1">
        <v>9313</v>
      </c>
      <c r="V82" s="1">
        <v>65473</v>
      </c>
    </row>
    <row r="83" spans="2:22" x14ac:dyDescent="0.2">
      <c r="B83" s="15">
        <v>40330</v>
      </c>
      <c r="C83" s="1">
        <v>3</v>
      </c>
      <c r="D83" s="1">
        <v>0</v>
      </c>
      <c r="E83" s="1">
        <v>0</v>
      </c>
      <c r="F83" s="1">
        <v>73</v>
      </c>
      <c r="G83" s="1">
        <v>0</v>
      </c>
      <c r="H83" s="1">
        <v>0</v>
      </c>
      <c r="I83" s="1">
        <v>0</v>
      </c>
      <c r="J83" s="1">
        <v>115</v>
      </c>
      <c r="K83" s="1">
        <v>349</v>
      </c>
      <c r="L83" s="1">
        <v>14</v>
      </c>
      <c r="M83" s="1">
        <v>0</v>
      </c>
      <c r="N83" s="1">
        <v>6</v>
      </c>
      <c r="O83" s="1">
        <v>0</v>
      </c>
      <c r="P83" s="1">
        <v>11</v>
      </c>
      <c r="Q83" s="1">
        <f t="shared" si="1"/>
        <v>571</v>
      </c>
      <c r="R83" s="27">
        <v>0</v>
      </c>
      <c r="S83" s="27">
        <v>0</v>
      </c>
      <c r="T83" s="1">
        <v>1220</v>
      </c>
      <c r="U83" s="1">
        <v>9783</v>
      </c>
      <c r="V83" s="1">
        <v>65929</v>
      </c>
    </row>
    <row r="84" spans="2:22" x14ac:dyDescent="0.2">
      <c r="B84" s="15">
        <v>40360</v>
      </c>
      <c r="C84" s="1">
        <v>1</v>
      </c>
      <c r="D84" s="1">
        <v>0</v>
      </c>
      <c r="E84" s="1">
        <v>0</v>
      </c>
      <c r="F84" s="1">
        <v>83</v>
      </c>
      <c r="G84" s="1">
        <v>0</v>
      </c>
      <c r="H84" s="1">
        <v>0</v>
      </c>
      <c r="I84" s="1">
        <v>0</v>
      </c>
      <c r="J84" s="1">
        <v>118</v>
      </c>
      <c r="K84" s="1">
        <v>360</v>
      </c>
      <c r="L84" s="1">
        <v>14</v>
      </c>
      <c r="M84" s="1">
        <v>0</v>
      </c>
      <c r="N84" s="1">
        <v>6</v>
      </c>
      <c r="O84" s="1">
        <v>0</v>
      </c>
      <c r="P84" s="1">
        <v>11</v>
      </c>
      <c r="Q84" s="1">
        <f t="shared" si="1"/>
        <v>593</v>
      </c>
      <c r="R84" s="27">
        <v>0</v>
      </c>
      <c r="S84" s="27">
        <v>0</v>
      </c>
      <c r="T84" s="1">
        <v>1248</v>
      </c>
      <c r="U84" s="1">
        <v>10011</v>
      </c>
      <c r="V84" s="1">
        <v>67760</v>
      </c>
    </row>
    <row r="85" spans="2:22" x14ac:dyDescent="0.2">
      <c r="B85" s="15">
        <v>40391</v>
      </c>
      <c r="C85" s="1">
        <v>1</v>
      </c>
      <c r="D85" s="1">
        <v>0</v>
      </c>
      <c r="E85" s="1">
        <v>0</v>
      </c>
      <c r="F85" s="1">
        <v>78</v>
      </c>
      <c r="G85" s="1">
        <v>0</v>
      </c>
      <c r="H85" s="1">
        <v>0</v>
      </c>
      <c r="I85" s="1">
        <v>0</v>
      </c>
      <c r="J85" s="1">
        <v>122</v>
      </c>
      <c r="K85" s="1">
        <v>356</v>
      </c>
      <c r="L85" s="1">
        <v>15</v>
      </c>
      <c r="M85" s="1">
        <v>0</v>
      </c>
      <c r="N85" s="1">
        <v>6</v>
      </c>
      <c r="O85" s="1">
        <v>0</v>
      </c>
      <c r="P85" s="1">
        <v>10</v>
      </c>
      <c r="Q85" s="1">
        <f t="shared" si="1"/>
        <v>588</v>
      </c>
      <c r="R85" s="27">
        <v>0</v>
      </c>
      <c r="S85" s="27">
        <v>0</v>
      </c>
      <c r="T85" s="1">
        <v>1242</v>
      </c>
      <c r="U85" s="1">
        <v>9578</v>
      </c>
      <c r="V85" s="1">
        <v>66569</v>
      </c>
    </row>
    <row r="86" spans="2:22" x14ac:dyDescent="0.2">
      <c r="B86" s="15">
        <v>40422</v>
      </c>
      <c r="C86" s="1">
        <v>1</v>
      </c>
      <c r="D86" s="1">
        <v>0</v>
      </c>
      <c r="E86" s="1">
        <v>0</v>
      </c>
      <c r="F86" s="1">
        <v>65</v>
      </c>
      <c r="G86" s="1">
        <v>0</v>
      </c>
      <c r="H86" s="1">
        <v>0</v>
      </c>
      <c r="I86" s="1">
        <v>0</v>
      </c>
      <c r="J86" s="1">
        <v>121</v>
      </c>
      <c r="K86" s="1">
        <v>367</v>
      </c>
      <c r="L86" s="1">
        <v>14</v>
      </c>
      <c r="M86" s="1">
        <v>0</v>
      </c>
      <c r="N86" s="1">
        <v>6</v>
      </c>
      <c r="O86" s="1">
        <v>0</v>
      </c>
      <c r="P86" s="1">
        <v>10</v>
      </c>
      <c r="Q86" s="1">
        <f t="shared" si="1"/>
        <v>584</v>
      </c>
      <c r="R86" s="27">
        <v>0</v>
      </c>
      <c r="S86" s="27">
        <v>0</v>
      </c>
      <c r="T86" s="1">
        <v>1227</v>
      </c>
      <c r="U86" s="1">
        <v>8665</v>
      </c>
      <c r="V86" s="1">
        <v>64952</v>
      </c>
    </row>
    <row r="87" spans="2:22" x14ac:dyDescent="0.2">
      <c r="B87" s="15">
        <v>40452</v>
      </c>
      <c r="C87" s="1">
        <v>0</v>
      </c>
      <c r="D87" s="1">
        <v>0</v>
      </c>
      <c r="E87" s="1">
        <v>0</v>
      </c>
      <c r="F87" s="1">
        <v>57</v>
      </c>
      <c r="G87" s="1">
        <v>0</v>
      </c>
      <c r="H87" s="1">
        <v>0</v>
      </c>
      <c r="I87" s="1">
        <v>0</v>
      </c>
      <c r="J87" s="1">
        <v>120</v>
      </c>
      <c r="K87" s="1">
        <v>353</v>
      </c>
      <c r="L87" s="1">
        <v>16</v>
      </c>
      <c r="M87" s="1">
        <v>0</v>
      </c>
      <c r="N87" s="1">
        <v>5</v>
      </c>
      <c r="O87" s="1">
        <v>0</v>
      </c>
      <c r="P87" s="1">
        <v>8</v>
      </c>
      <c r="Q87" s="1">
        <f t="shared" si="1"/>
        <v>559</v>
      </c>
      <c r="R87" s="27">
        <v>0</v>
      </c>
      <c r="S87" s="27">
        <v>0</v>
      </c>
      <c r="T87" s="1">
        <v>1196</v>
      </c>
      <c r="U87" s="1">
        <v>8304</v>
      </c>
      <c r="V87" s="1">
        <v>64442</v>
      </c>
    </row>
    <row r="88" spans="2:22" x14ac:dyDescent="0.2">
      <c r="B88" s="15">
        <v>40483</v>
      </c>
      <c r="C88" s="1">
        <v>2</v>
      </c>
      <c r="D88" s="1">
        <v>0</v>
      </c>
      <c r="E88" s="1">
        <v>0</v>
      </c>
      <c r="F88" s="1">
        <v>30</v>
      </c>
      <c r="G88" s="1">
        <v>0</v>
      </c>
      <c r="H88" s="1">
        <v>0</v>
      </c>
      <c r="I88" s="1">
        <v>0</v>
      </c>
      <c r="J88" s="1">
        <v>113</v>
      </c>
      <c r="K88" s="1">
        <v>371</v>
      </c>
      <c r="L88" s="1">
        <v>16</v>
      </c>
      <c r="M88" s="1">
        <v>0</v>
      </c>
      <c r="N88" s="1">
        <v>5</v>
      </c>
      <c r="O88" s="1">
        <v>0</v>
      </c>
      <c r="P88" s="1">
        <v>7</v>
      </c>
      <c r="Q88" s="1">
        <f t="shared" si="1"/>
        <v>544</v>
      </c>
      <c r="R88" s="27">
        <v>0</v>
      </c>
      <c r="S88" s="27">
        <v>0</v>
      </c>
      <c r="T88" s="1">
        <v>1168</v>
      </c>
      <c r="U88" s="1">
        <v>8571</v>
      </c>
      <c r="V88" s="1">
        <v>62490</v>
      </c>
    </row>
    <row r="89" spans="2:22" x14ac:dyDescent="0.2">
      <c r="B89" s="31">
        <v>40513</v>
      </c>
      <c r="C89" s="1">
        <v>1</v>
      </c>
      <c r="D89" s="1">
        <v>0</v>
      </c>
      <c r="E89" s="1">
        <v>0</v>
      </c>
      <c r="F89" s="1">
        <v>25</v>
      </c>
      <c r="G89" s="1">
        <v>0</v>
      </c>
      <c r="H89" s="1">
        <v>0</v>
      </c>
      <c r="I89" s="1">
        <v>0</v>
      </c>
      <c r="J89" s="1">
        <v>116</v>
      </c>
      <c r="K89" s="1">
        <v>351</v>
      </c>
      <c r="L89" s="1">
        <v>15</v>
      </c>
      <c r="M89" s="1">
        <v>0</v>
      </c>
      <c r="N89" s="1">
        <v>5</v>
      </c>
      <c r="O89" s="1">
        <v>0</v>
      </c>
      <c r="P89" s="1">
        <v>6</v>
      </c>
      <c r="Q89" s="1">
        <f>SUM(C89:P89)</f>
        <v>519</v>
      </c>
      <c r="R89" s="27">
        <v>0</v>
      </c>
      <c r="S89" s="27">
        <v>0</v>
      </c>
      <c r="T89" s="1">
        <v>1156</v>
      </c>
      <c r="U89" s="1">
        <v>8128</v>
      </c>
      <c r="V89" s="1">
        <v>60097</v>
      </c>
    </row>
    <row r="90" spans="2:22" x14ac:dyDescent="0.2">
      <c r="B90" s="15">
        <v>40544</v>
      </c>
      <c r="C90" s="24" t="s">
        <v>189</v>
      </c>
      <c r="D90" s="24">
        <v>0</v>
      </c>
      <c r="E90" s="24">
        <v>0</v>
      </c>
      <c r="F90" s="24">
        <v>23</v>
      </c>
      <c r="G90" s="24">
        <v>0</v>
      </c>
      <c r="H90" s="24">
        <v>0</v>
      </c>
      <c r="I90" s="24">
        <v>0</v>
      </c>
      <c r="J90" s="24">
        <v>109</v>
      </c>
      <c r="K90" s="24">
        <v>356</v>
      </c>
      <c r="L90" s="24">
        <v>16</v>
      </c>
      <c r="M90" s="24">
        <v>0</v>
      </c>
      <c r="N90" s="24">
        <v>5</v>
      </c>
      <c r="O90" s="24">
        <v>0</v>
      </c>
      <c r="P90" s="24">
        <v>7</v>
      </c>
      <c r="Q90" s="1">
        <f t="shared" ref="Q90:Q158" si="2">SUM(C90:P90)</f>
        <v>516</v>
      </c>
      <c r="R90" s="24">
        <v>0</v>
      </c>
      <c r="S90" s="24">
        <v>0</v>
      </c>
      <c r="T90" s="24">
        <v>1166</v>
      </c>
      <c r="U90" s="1">
        <v>7950</v>
      </c>
      <c r="V90" s="1">
        <v>60112</v>
      </c>
    </row>
    <row r="91" spans="2:22" x14ac:dyDescent="0.2">
      <c r="B91" s="15">
        <v>40575</v>
      </c>
      <c r="C91" s="24" t="s">
        <v>189</v>
      </c>
      <c r="D91" s="24">
        <v>0</v>
      </c>
      <c r="E91" s="24">
        <v>0</v>
      </c>
      <c r="F91" s="24">
        <v>24</v>
      </c>
      <c r="G91" s="24">
        <v>0</v>
      </c>
      <c r="H91" s="24">
        <v>0</v>
      </c>
      <c r="I91" s="24">
        <v>0</v>
      </c>
      <c r="J91" s="24">
        <v>110</v>
      </c>
      <c r="K91" s="24">
        <v>340</v>
      </c>
      <c r="L91" s="24">
        <v>16</v>
      </c>
      <c r="M91" s="24">
        <v>0</v>
      </c>
      <c r="N91" s="24">
        <v>5</v>
      </c>
      <c r="O91" s="24">
        <v>0</v>
      </c>
      <c r="P91" s="24">
        <v>7</v>
      </c>
      <c r="Q91" s="1">
        <f t="shared" si="2"/>
        <v>502</v>
      </c>
      <c r="R91" s="24">
        <v>0</v>
      </c>
      <c r="S91" s="24">
        <v>0</v>
      </c>
      <c r="T91" s="24">
        <v>1141</v>
      </c>
      <c r="U91" s="1">
        <v>8367</v>
      </c>
      <c r="V91" s="1">
        <v>62835</v>
      </c>
    </row>
    <row r="92" spans="2:22" x14ac:dyDescent="0.2">
      <c r="B92" s="15">
        <v>40603</v>
      </c>
      <c r="C92" s="24" t="s">
        <v>189</v>
      </c>
      <c r="D92" s="24">
        <v>0</v>
      </c>
      <c r="E92" s="24">
        <v>0</v>
      </c>
      <c r="F92" s="24">
        <v>28</v>
      </c>
      <c r="G92" s="24">
        <v>0</v>
      </c>
      <c r="H92" s="24">
        <v>0</v>
      </c>
      <c r="I92" s="24">
        <v>0</v>
      </c>
      <c r="J92" s="24">
        <v>107</v>
      </c>
      <c r="K92" s="24">
        <v>293</v>
      </c>
      <c r="L92" s="24">
        <v>15</v>
      </c>
      <c r="M92" s="24">
        <v>0</v>
      </c>
      <c r="N92" s="24">
        <v>5</v>
      </c>
      <c r="O92" s="24">
        <v>0</v>
      </c>
      <c r="P92" s="24">
        <v>7</v>
      </c>
      <c r="Q92" s="1">
        <f t="shared" si="2"/>
        <v>455</v>
      </c>
      <c r="R92" s="24">
        <v>0</v>
      </c>
      <c r="S92" s="24">
        <v>0</v>
      </c>
      <c r="T92" s="24">
        <v>1002</v>
      </c>
      <c r="U92" s="1">
        <v>8408</v>
      </c>
      <c r="V92" s="1">
        <v>63130</v>
      </c>
    </row>
    <row r="93" spans="2:22" x14ac:dyDescent="0.2">
      <c r="B93" s="15">
        <v>40634</v>
      </c>
      <c r="C93" s="24" t="s">
        <v>189</v>
      </c>
      <c r="D93" s="24">
        <v>0</v>
      </c>
      <c r="E93" s="24">
        <v>0</v>
      </c>
      <c r="F93" s="24">
        <v>38</v>
      </c>
      <c r="G93" s="24">
        <v>0</v>
      </c>
      <c r="H93" s="24">
        <v>0</v>
      </c>
      <c r="I93" s="24">
        <v>0</v>
      </c>
      <c r="J93" s="24">
        <v>116</v>
      </c>
      <c r="K93" s="24">
        <v>291</v>
      </c>
      <c r="L93" s="24">
        <v>15</v>
      </c>
      <c r="M93" s="24">
        <v>0</v>
      </c>
      <c r="N93" s="24">
        <v>5</v>
      </c>
      <c r="O93" s="24">
        <v>0</v>
      </c>
      <c r="P93" s="24">
        <v>10</v>
      </c>
      <c r="Q93" s="1">
        <f t="shared" si="2"/>
        <v>475</v>
      </c>
      <c r="R93" s="24">
        <v>0</v>
      </c>
      <c r="S93" s="24">
        <v>0</v>
      </c>
      <c r="T93" s="24">
        <v>1034</v>
      </c>
      <c r="U93" s="1">
        <v>8619</v>
      </c>
      <c r="V93" s="1">
        <v>63864</v>
      </c>
    </row>
    <row r="94" spans="2:22" x14ac:dyDescent="0.2">
      <c r="B94" s="15">
        <v>40664</v>
      </c>
      <c r="C94" s="24">
        <v>0</v>
      </c>
      <c r="D94" s="24">
        <v>0</v>
      </c>
      <c r="E94" s="24">
        <v>0</v>
      </c>
      <c r="F94" s="24">
        <v>50</v>
      </c>
      <c r="G94" s="24">
        <v>0</v>
      </c>
      <c r="H94" s="24">
        <v>0</v>
      </c>
      <c r="I94" s="24">
        <v>0</v>
      </c>
      <c r="J94" s="24">
        <v>120</v>
      </c>
      <c r="K94" s="24">
        <v>286</v>
      </c>
      <c r="L94" s="24">
        <v>16</v>
      </c>
      <c r="M94" s="24">
        <v>0</v>
      </c>
      <c r="N94" s="24" t="s">
        <v>189</v>
      </c>
      <c r="O94" s="24">
        <v>0</v>
      </c>
      <c r="P94" s="24">
        <v>11</v>
      </c>
      <c r="Q94" s="1">
        <f t="shared" si="2"/>
        <v>483</v>
      </c>
      <c r="R94" s="24">
        <v>0</v>
      </c>
      <c r="S94" s="24">
        <v>0</v>
      </c>
      <c r="T94" s="24">
        <v>1137</v>
      </c>
      <c r="U94" s="1">
        <v>8904</v>
      </c>
      <c r="V94" s="1">
        <v>63571</v>
      </c>
    </row>
    <row r="95" spans="2:22" x14ac:dyDescent="0.2">
      <c r="B95" s="15">
        <v>40695</v>
      </c>
      <c r="C95" s="1">
        <v>0</v>
      </c>
      <c r="D95" s="1">
        <v>0</v>
      </c>
      <c r="E95" s="1">
        <v>0</v>
      </c>
      <c r="F95" s="1">
        <v>50</v>
      </c>
      <c r="G95" s="1">
        <v>0</v>
      </c>
      <c r="H95" s="1">
        <v>0</v>
      </c>
      <c r="I95" s="1">
        <v>0</v>
      </c>
      <c r="J95" s="1">
        <v>120</v>
      </c>
      <c r="K95" s="1">
        <v>290</v>
      </c>
      <c r="L95" s="1">
        <v>16</v>
      </c>
      <c r="M95" s="1">
        <v>0</v>
      </c>
      <c r="N95" s="24" t="s">
        <v>189</v>
      </c>
      <c r="O95" s="1">
        <v>0</v>
      </c>
      <c r="P95" s="1">
        <v>9</v>
      </c>
      <c r="Q95" s="1">
        <f t="shared" si="2"/>
        <v>485</v>
      </c>
      <c r="R95" s="1">
        <v>0</v>
      </c>
      <c r="S95" s="1">
        <v>0</v>
      </c>
      <c r="T95" s="1">
        <v>1157</v>
      </c>
      <c r="U95" s="1">
        <v>9359</v>
      </c>
      <c r="V95" s="1">
        <v>63597</v>
      </c>
    </row>
    <row r="96" spans="2:22" x14ac:dyDescent="0.2">
      <c r="B96" s="15">
        <v>40725</v>
      </c>
      <c r="C96" s="1">
        <v>0</v>
      </c>
      <c r="D96" s="1">
        <v>0</v>
      </c>
      <c r="E96" s="1">
        <v>0</v>
      </c>
      <c r="F96" s="1">
        <v>55</v>
      </c>
      <c r="G96" s="1">
        <v>0</v>
      </c>
      <c r="H96" s="1">
        <v>0</v>
      </c>
      <c r="I96" s="1">
        <v>0</v>
      </c>
      <c r="J96" s="1">
        <v>116</v>
      </c>
      <c r="K96" s="1">
        <v>303</v>
      </c>
      <c r="L96" s="1">
        <v>17</v>
      </c>
      <c r="M96" s="1">
        <v>0</v>
      </c>
      <c r="N96" s="24" t="s">
        <v>189</v>
      </c>
      <c r="O96" s="1">
        <v>0</v>
      </c>
      <c r="P96" s="1">
        <v>11</v>
      </c>
      <c r="Q96" s="1">
        <f t="shared" si="2"/>
        <v>502</v>
      </c>
      <c r="R96" s="1">
        <v>0</v>
      </c>
      <c r="S96" s="1">
        <v>0</v>
      </c>
      <c r="T96" s="1">
        <v>1181</v>
      </c>
      <c r="U96" s="1">
        <v>9446</v>
      </c>
      <c r="V96" s="1">
        <v>66362</v>
      </c>
    </row>
    <row r="97" spans="2:22" x14ac:dyDescent="0.2">
      <c r="B97" s="15">
        <v>40756</v>
      </c>
      <c r="C97" s="24">
        <v>0</v>
      </c>
      <c r="D97" s="24">
        <v>0</v>
      </c>
      <c r="E97" s="24">
        <v>0</v>
      </c>
      <c r="F97" s="24">
        <v>57</v>
      </c>
      <c r="G97" s="24">
        <v>0</v>
      </c>
      <c r="H97" s="24">
        <v>0</v>
      </c>
      <c r="I97" s="24">
        <v>0</v>
      </c>
      <c r="J97" s="24">
        <v>120</v>
      </c>
      <c r="K97" s="24">
        <v>311</v>
      </c>
      <c r="L97" s="24">
        <v>17</v>
      </c>
      <c r="M97" s="24">
        <v>0</v>
      </c>
      <c r="N97" s="24" t="s">
        <v>189</v>
      </c>
      <c r="O97" s="24">
        <v>0</v>
      </c>
      <c r="P97" s="24">
        <v>9</v>
      </c>
      <c r="Q97" s="1">
        <f t="shared" si="2"/>
        <v>514</v>
      </c>
      <c r="R97" s="24">
        <v>0</v>
      </c>
      <c r="S97" s="24">
        <v>0</v>
      </c>
      <c r="T97" s="24">
        <v>1178</v>
      </c>
      <c r="U97" s="1">
        <v>9151</v>
      </c>
      <c r="V97" s="1">
        <v>65131</v>
      </c>
    </row>
    <row r="98" spans="2:22" x14ac:dyDescent="0.2">
      <c r="B98" s="15">
        <v>40787</v>
      </c>
      <c r="C98" s="1">
        <v>0</v>
      </c>
      <c r="D98" s="1">
        <v>0</v>
      </c>
      <c r="E98" s="1">
        <v>0</v>
      </c>
      <c r="F98" s="1">
        <v>48</v>
      </c>
      <c r="G98" s="1">
        <v>0</v>
      </c>
      <c r="H98" s="1">
        <v>0</v>
      </c>
      <c r="I98" s="1">
        <v>0</v>
      </c>
      <c r="J98" s="1">
        <v>122</v>
      </c>
      <c r="K98" s="1">
        <v>319</v>
      </c>
      <c r="L98" s="1">
        <v>16</v>
      </c>
      <c r="M98" s="1">
        <v>0</v>
      </c>
      <c r="N98" s="24" t="s">
        <v>189</v>
      </c>
      <c r="O98" s="1">
        <v>0</v>
      </c>
      <c r="P98" s="1">
        <v>9</v>
      </c>
      <c r="Q98" s="1">
        <f t="shared" si="2"/>
        <v>514</v>
      </c>
      <c r="R98" s="1">
        <v>0</v>
      </c>
      <c r="S98" s="1">
        <v>0</v>
      </c>
      <c r="T98" s="1">
        <v>1172</v>
      </c>
      <c r="U98" s="1">
        <v>8248</v>
      </c>
      <c r="V98" s="1">
        <v>61999</v>
      </c>
    </row>
    <row r="99" spans="2:22" x14ac:dyDescent="0.2">
      <c r="B99" s="15">
        <v>40817</v>
      </c>
      <c r="C99" s="1">
        <v>0</v>
      </c>
      <c r="D99" s="1">
        <v>0</v>
      </c>
      <c r="E99" s="1">
        <v>0</v>
      </c>
      <c r="F99" s="1">
        <v>35</v>
      </c>
      <c r="G99" s="1">
        <v>0</v>
      </c>
      <c r="H99" s="1">
        <v>0</v>
      </c>
      <c r="I99" s="1">
        <v>0</v>
      </c>
      <c r="J99" s="1">
        <v>116</v>
      </c>
      <c r="K99" s="1">
        <v>352</v>
      </c>
      <c r="L99" s="1">
        <v>18</v>
      </c>
      <c r="M99" s="1">
        <v>0</v>
      </c>
      <c r="N99" s="24" t="s">
        <v>189</v>
      </c>
      <c r="O99" s="1">
        <v>0</v>
      </c>
      <c r="P99" s="1">
        <v>6</v>
      </c>
      <c r="Q99" s="1">
        <f t="shared" si="2"/>
        <v>527</v>
      </c>
      <c r="R99" s="1">
        <v>0</v>
      </c>
      <c r="S99" s="1">
        <v>0</v>
      </c>
      <c r="T99" s="1">
        <v>1174</v>
      </c>
      <c r="U99" s="1">
        <v>7849</v>
      </c>
      <c r="V99" s="1">
        <v>62559</v>
      </c>
    </row>
    <row r="100" spans="2:22" x14ac:dyDescent="0.2">
      <c r="B100" s="15">
        <v>40848</v>
      </c>
      <c r="C100" s="24">
        <v>0</v>
      </c>
      <c r="D100" s="24">
        <v>0</v>
      </c>
      <c r="E100" s="24">
        <v>0</v>
      </c>
      <c r="F100" s="24">
        <v>26</v>
      </c>
      <c r="G100" s="24">
        <v>0</v>
      </c>
      <c r="H100" s="24">
        <v>0</v>
      </c>
      <c r="I100" s="24">
        <v>0</v>
      </c>
      <c r="J100" s="24">
        <v>122</v>
      </c>
      <c r="K100" s="24">
        <v>378</v>
      </c>
      <c r="L100" s="24">
        <v>17</v>
      </c>
      <c r="M100" s="24">
        <v>0</v>
      </c>
      <c r="N100" s="24" t="s">
        <v>189</v>
      </c>
      <c r="O100" s="24">
        <v>0</v>
      </c>
      <c r="P100" s="24">
        <v>6</v>
      </c>
      <c r="Q100" s="1">
        <f t="shared" si="2"/>
        <v>549</v>
      </c>
      <c r="R100" s="24">
        <v>0</v>
      </c>
      <c r="S100" s="24">
        <v>0</v>
      </c>
      <c r="T100" s="24">
        <v>1194</v>
      </c>
      <c r="U100" s="1">
        <v>8465</v>
      </c>
      <c r="V100" s="1">
        <v>61505</v>
      </c>
    </row>
    <row r="101" spans="2:22" x14ac:dyDescent="0.2">
      <c r="B101" s="15">
        <v>40878</v>
      </c>
      <c r="C101" s="24">
        <v>0</v>
      </c>
      <c r="D101" s="24">
        <v>0</v>
      </c>
      <c r="E101" s="24">
        <v>0</v>
      </c>
      <c r="F101" s="24">
        <v>23</v>
      </c>
      <c r="G101" s="24">
        <v>0</v>
      </c>
      <c r="H101" s="24">
        <v>0</v>
      </c>
      <c r="I101" s="24">
        <v>0</v>
      </c>
      <c r="J101" s="24">
        <v>114</v>
      </c>
      <c r="K101" s="24">
        <v>301</v>
      </c>
      <c r="L101" s="24">
        <v>17</v>
      </c>
      <c r="M101" s="24">
        <v>0</v>
      </c>
      <c r="N101" s="24" t="s">
        <v>189</v>
      </c>
      <c r="O101" s="24">
        <v>0</v>
      </c>
      <c r="P101" s="24">
        <v>6</v>
      </c>
      <c r="Q101" s="1">
        <f t="shared" si="2"/>
        <v>461</v>
      </c>
      <c r="R101" s="24">
        <v>0</v>
      </c>
      <c r="S101" s="24">
        <v>0</v>
      </c>
      <c r="T101" s="24">
        <v>1108</v>
      </c>
      <c r="U101" s="1">
        <v>7788</v>
      </c>
      <c r="V101" s="1">
        <v>58782</v>
      </c>
    </row>
    <row r="102" spans="2:22" x14ac:dyDescent="0.2">
      <c r="B102" s="15">
        <v>40909</v>
      </c>
      <c r="C102" s="1">
        <v>0</v>
      </c>
      <c r="D102" s="1">
        <v>0</v>
      </c>
      <c r="E102" s="1">
        <v>0</v>
      </c>
      <c r="F102" s="1">
        <v>22</v>
      </c>
      <c r="G102" s="1">
        <v>0</v>
      </c>
      <c r="H102" s="1">
        <v>0</v>
      </c>
      <c r="I102" s="1">
        <v>0</v>
      </c>
      <c r="J102" s="1">
        <v>111</v>
      </c>
      <c r="K102" s="1">
        <v>347</v>
      </c>
      <c r="L102" s="1">
        <v>17</v>
      </c>
      <c r="M102" s="1">
        <v>0</v>
      </c>
      <c r="N102" s="24" t="s">
        <v>189</v>
      </c>
      <c r="O102" s="1">
        <v>0</v>
      </c>
      <c r="P102" s="1">
        <v>6</v>
      </c>
      <c r="Q102" s="1">
        <f t="shared" si="2"/>
        <v>503</v>
      </c>
      <c r="R102" s="1">
        <v>0</v>
      </c>
      <c r="S102" s="1">
        <v>0</v>
      </c>
      <c r="T102" s="1">
        <v>1127</v>
      </c>
      <c r="U102" s="1">
        <v>7728</v>
      </c>
      <c r="V102" s="1">
        <v>59247</v>
      </c>
    </row>
    <row r="103" spans="2:22" x14ac:dyDescent="0.2">
      <c r="B103" s="15">
        <v>40940</v>
      </c>
      <c r="C103" s="24">
        <v>0</v>
      </c>
      <c r="D103" s="24">
        <v>0</v>
      </c>
      <c r="E103" s="24">
        <v>0</v>
      </c>
      <c r="F103" s="24">
        <v>23</v>
      </c>
      <c r="G103" s="24">
        <v>0</v>
      </c>
      <c r="H103" s="24">
        <v>0</v>
      </c>
      <c r="I103" s="24">
        <v>0</v>
      </c>
      <c r="J103" s="24">
        <v>104</v>
      </c>
      <c r="K103" s="24">
        <v>303</v>
      </c>
      <c r="L103" s="24">
        <v>19</v>
      </c>
      <c r="M103" s="24">
        <v>0</v>
      </c>
      <c r="N103" s="24" t="s">
        <v>189</v>
      </c>
      <c r="O103" s="24">
        <v>0</v>
      </c>
      <c r="P103" s="24">
        <v>8</v>
      </c>
      <c r="Q103" s="1">
        <f t="shared" si="2"/>
        <v>457</v>
      </c>
      <c r="R103" s="24">
        <v>0</v>
      </c>
      <c r="S103" s="24" t="s">
        <v>189</v>
      </c>
      <c r="T103" s="24">
        <v>1073</v>
      </c>
      <c r="U103" s="1">
        <v>8211</v>
      </c>
      <c r="V103" s="1">
        <v>62037</v>
      </c>
    </row>
    <row r="104" spans="2:22" x14ac:dyDescent="0.2">
      <c r="B104" s="15">
        <v>40969</v>
      </c>
      <c r="C104" s="24">
        <v>0</v>
      </c>
      <c r="D104" s="24">
        <v>0</v>
      </c>
      <c r="E104" s="24">
        <v>0</v>
      </c>
      <c r="F104" s="24">
        <v>30</v>
      </c>
      <c r="G104" s="24">
        <v>0</v>
      </c>
      <c r="H104" s="24">
        <v>0</v>
      </c>
      <c r="I104" s="24">
        <v>0</v>
      </c>
      <c r="J104" s="24">
        <v>114</v>
      </c>
      <c r="K104" s="24">
        <v>312</v>
      </c>
      <c r="L104" s="24">
        <v>19</v>
      </c>
      <c r="M104" s="24">
        <v>0</v>
      </c>
      <c r="N104" s="24" t="s">
        <v>189</v>
      </c>
      <c r="O104" s="24">
        <v>0</v>
      </c>
      <c r="P104" s="24">
        <v>8</v>
      </c>
      <c r="Q104" s="1">
        <f t="shared" si="2"/>
        <v>483</v>
      </c>
      <c r="R104" s="24">
        <v>0</v>
      </c>
      <c r="S104" s="24" t="s">
        <v>189</v>
      </c>
      <c r="T104" s="24">
        <v>1070</v>
      </c>
      <c r="U104" s="24">
        <v>8284</v>
      </c>
      <c r="V104" s="24">
        <v>62271</v>
      </c>
    </row>
    <row r="105" spans="2:22" x14ac:dyDescent="0.2">
      <c r="B105" s="15">
        <v>41000</v>
      </c>
      <c r="C105" s="1">
        <v>0</v>
      </c>
      <c r="D105" s="1">
        <v>0</v>
      </c>
      <c r="E105" s="1">
        <v>0</v>
      </c>
      <c r="F105" s="24">
        <v>33</v>
      </c>
      <c r="G105" s="1">
        <v>0</v>
      </c>
      <c r="H105" s="1">
        <v>0</v>
      </c>
      <c r="I105" s="1">
        <v>0</v>
      </c>
      <c r="J105" s="24">
        <v>117</v>
      </c>
      <c r="K105" s="24">
        <v>343</v>
      </c>
      <c r="L105" s="24">
        <v>21</v>
      </c>
      <c r="M105" s="1">
        <v>0</v>
      </c>
      <c r="N105" s="1">
        <v>7</v>
      </c>
      <c r="O105" s="1">
        <v>0</v>
      </c>
      <c r="P105" s="24">
        <v>14</v>
      </c>
      <c r="Q105" s="1">
        <f t="shared" si="2"/>
        <v>535</v>
      </c>
      <c r="R105" s="1">
        <v>0</v>
      </c>
      <c r="S105" s="24" t="s">
        <v>189</v>
      </c>
      <c r="T105" s="1">
        <v>1180</v>
      </c>
      <c r="U105" s="1">
        <v>7518</v>
      </c>
      <c r="V105" s="1">
        <v>60197</v>
      </c>
    </row>
    <row r="106" spans="2:22" x14ac:dyDescent="0.2">
      <c r="B106" s="15">
        <v>41030</v>
      </c>
      <c r="C106" s="1">
        <v>0</v>
      </c>
      <c r="D106" s="1">
        <v>0</v>
      </c>
      <c r="E106" s="1">
        <v>0</v>
      </c>
      <c r="F106" s="1">
        <v>45</v>
      </c>
      <c r="G106" s="1">
        <v>0</v>
      </c>
      <c r="H106" s="1">
        <v>0</v>
      </c>
      <c r="I106" s="1">
        <v>0</v>
      </c>
      <c r="J106" s="1">
        <v>116</v>
      </c>
      <c r="K106" s="1">
        <v>306</v>
      </c>
      <c r="L106" s="1">
        <v>21</v>
      </c>
      <c r="M106" s="1">
        <v>0</v>
      </c>
      <c r="N106" s="1">
        <v>6</v>
      </c>
      <c r="O106" s="1">
        <v>0</v>
      </c>
      <c r="P106" s="1">
        <v>12</v>
      </c>
      <c r="Q106" s="1">
        <f t="shared" si="2"/>
        <v>506</v>
      </c>
      <c r="R106" s="1">
        <v>0</v>
      </c>
      <c r="S106" s="24" t="s">
        <v>189</v>
      </c>
      <c r="T106" s="1">
        <v>1174</v>
      </c>
      <c r="U106" s="1">
        <v>8745</v>
      </c>
      <c r="V106" s="1">
        <v>62389</v>
      </c>
    </row>
    <row r="107" spans="2:22" x14ac:dyDescent="0.2">
      <c r="B107" s="15">
        <v>41061</v>
      </c>
      <c r="C107" s="1">
        <v>0</v>
      </c>
      <c r="D107" s="1">
        <v>0</v>
      </c>
      <c r="E107" s="1">
        <v>0</v>
      </c>
      <c r="F107" s="1">
        <v>52</v>
      </c>
      <c r="G107" s="1">
        <v>0</v>
      </c>
      <c r="H107" s="1">
        <v>0</v>
      </c>
      <c r="I107" s="1">
        <v>0</v>
      </c>
      <c r="J107" s="1">
        <v>114</v>
      </c>
      <c r="K107" s="1">
        <v>337</v>
      </c>
      <c r="L107" s="1">
        <v>23</v>
      </c>
      <c r="M107" s="1">
        <v>0</v>
      </c>
      <c r="N107" s="1">
        <v>8</v>
      </c>
      <c r="O107" s="1">
        <v>0</v>
      </c>
      <c r="P107" s="1">
        <v>13</v>
      </c>
      <c r="Q107" s="1">
        <f t="shared" si="2"/>
        <v>547</v>
      </c>
      <c r="R107" s="1">
        <v>0</v>
      </c>
      <c r="S107" s="24" t="s">
        <v>189</v>
      </c>
      <c r="T107" s="1">
        <v>1223</v>
      </c>
      <c r="U107" s="1">
        <v>9097</v>
      </c>
      <c r="V107" s="1">
        <v>63828</v>
      </c>
    </row>
    <row r="108" spans="2:22" x14ac:dyDescent="0.2">
      <c r="B108" s="15">
        <v>41091</v>
      </c>
      <c r="C108" s="1">
        <v>0</v>
      </c>
      <c r="D108" s="1">
        <v>0</v>
      </c>
      <c r="E108" s="1">
        <v>0</v>
      </c>
      <c r="F108" s="1">
        <v>51</v>
      </c>
      <c r="G108" s="1">
        <v>0</v>
      </c>
      <c r="H108" s="1">
        <v>0</v>
      </c>
      <c r="I108" s="1">
        <v>0</v>
      </c>
      <c r="J108" s="1">
        <v>121</v>
      </c>
      <c r="K108" s="1">
        <v>303</v>
      </c>
      <c r="L108" s="1">
        <v>22</v>
      </c>
      <c r="M108" s="1">
        <v>0</v>
      </c>
      <c r="N108" s="1">
        <v>7</v>
      </c>
      <c r="O108" s="1">
        <v>0</v>
      </c>
      <c r="P108" s="1">
        <v>16</v>
      </c>
      <c r="Q108" s="1">
        <f t="shared" si="2"/>
        <v>520</v>
      </c>
      <c r="R108" s="24">
        <v>0</v>
      </c>
      <c r="S108" s="24" t="s">
        <v>189</v>
      </c>
      <c r="T108" s="24">
        <v>1226</v>
      </c>
      <c r="U108" s="1">
        <v>9302</v>
      </c>
      <c r="V108" s="1">
        <v>64688</v>
      </c>
    </row>
    <row r="109" spans="2:22" x14ac:dyDescent="0.2">
      <c r="B109" s="15">
        <v>41122</v>
      </c>
      <c r="C109" s="1">
        <v>0</v>
      </c>
      <c r="D109" s="1">
        <v>0</v>
      </c>
      <c r="E109" s="1">
        <v>0</v>
      </c>
      <c r="F109" s="1">
        <v>54</v>
      </c>
      <c r="G109" s="1">
        <v>0</v>
      </c>
      <c r="H109" s="1">
        <v>0</v>
      </c>
      <c r="I109" s="1">
        <v>0</v>
      </c>
      <c r="J109" s="1">
        <v>120</v>
      </c>
      <c r="K109" s="1">
        <v>312</v>
      </c>
      <c r="L109" s="1">
        <v>24</v>
      </c>
      <c r="M109" s="1">
        <v>0</v>
      </c>
      <c r="N109" s="1">
        <v>7</v>
      </c>
      <c r="O109" s="1">
        <v>0</v>
      </c>
      <c r="P109" s="1">
        <v>16</v>
      </c>
      <c r="Q109" s="1">
        <f t="shared" si="2"/>
        <v>533</v>
      </c>
      <c r="R109" s="24">
        <v>0</v>
      </c>
      <c r="S109" s="24" t="s">
        <v>189</v>
      </c>
      <c r="T109" s="24">
        <v>1209</v>
      </c>
      <c r="U109" s="1">
        <v>9030</v>
      </c>
      <c r="V109" s="1">
        <v>63979</v>
      </c>
    </row>
    <row r="110" spans="2:22" x14ac:dyDescent="0.2">
      <c r="B110" s="15">
        <v>41153</v>
      </c>
      <c r="C110" s="1">
        <v>0</v>
      </c>
      <c r="D110" s="1">
        <v>0</v>
      </c>
      <c r="E110" s="1">
        <v>0</v>
      </c>
      <c r="F110" s="1">
        <v>50</v>
      </c>
      <c r="G110" s="1">
        <v>0</v>
      </c>
      <c r="H110" s="1">
        <v>0</v>
      </c>
      <c r="I110" s="1">
        <v>0</v>
      </c>
      <c r="J110" s="1">
        <v>118</v>
      </c>
      <c r="K110" s="1">
        <v>296</v>
      </c>
      <c r="L110" s="1">
        <v>23</v>
      </c>
      <c r="M110" s="1">
        <v>0</v>
      </c>
      <c r="N110" s="1">
        <v>7</v>
      </c>
      <c r="O110" s="1">
        <v>0</v>
      </c>
      <c r="P110" s="1">
        <v>13</v>
      </c>
      <c r="Q110" s="1">
        <f t="shared" si="2"/>
        <v>507</v>
      </c>
      <c r="R110" s="24">
        <v>0</v>
      </c>
      <c r="S110" s="24" t="s">
        <v>189</v>
      </c>
      <c r="T110" s="24">
        <v>1178</v>
      </c>
      <c r="U110" s="1">
        <v>8509</v>
      </c>
      <c r="V110" s="1">
        <v>62966</v>
      </c>
    </row>
    <row r="111" spans="2:22" x14ac:dyDescent="0.2">
      <c r="B111" s="15">
        <v>41183</v>
      </c>
      <c r="C111" s="1">
        <v>0</v>
      </c>
      <c r="D111" s="1">
        <v>0</v>
      </c>
      <c r="E111" s="1">
        <v>0</v>
      </c>
      <c r="F111" s="1">
        <v>25</v>
      </c>
      <c r="G111" s="1">
        <v>0</v>
      </c>
      <c r="H111" s="1">
        <v>0</v>
      </c>
      <c r="I111" s="1">
        <v>0</v>
      </c>
      <c r="J111" s="1">
        <v>114</v>
      </c>
      <c r="K111" s="1">
        <v>287</v>
      </c>
      <c r="L111" s="1">
        <v>20</v>
      </c>
      <c r="M111" s="1">
        <v>0</v>
      </c>
      <c r="N111" s="1">
        <v>7</v>
      </c>
      <c r="O111" s="1">
        <v>0</v>
      </c>
      <c r="P111" s="1">
        <v>10</v>
      </c>
      <c r="Q111" s="1">
        <f t="shared" si="2"/>
        <v>463</v>
      </c>
      <c r="R111" s="24">
        <v>0</v>
      </c>
      <c r="S111" s="24" t="s">
        <v>189</v>
      </c>
      <c r="T111" s="24">
        <v>1121</v>
      </c>
      <c r="U111" s="1">
        <v>8114</v>
      </c>
      <c r="V111" s="1">
        <v>61727</v>
      </c>
    </row>
    <row r="112" spans="2:22" x14ac:dyDescent="0.2">
      <c r="B112" s="15">
        <v>41214</v>
      </c>
      <c r="C112" s="1">
        <v>0</v>
      </c>
      <c r="D112" s="1">
        <v>0</v>
      </c>
      <c r="E112" s="1">
        <v>0</v>
      </c>
      <c r="F112" s="1">
        <v>24</v>
      </c>
      <c r="G112" s="1">
        <v>0</v>
      </c>
      <c r="H112" s="1">
        <v>0</v>
      </c>
      <c r="I112" s="1">
        <v>0</v>
      </c>
      <c r="J112" s="1">
        <v>119</v>
      </c>
      <c r="K112" s="1">
        <v>289</v>
      </c>
      <c r="L112" s="1">
        <v>23</v>
      </c>
      <c r="M112" s="1">
        <v>0</v>
      </c>
      <c r="N112" s="1">
        <v>7</v>
      </c>
      <c r="O112" s="1">
        <v>0</v>
      </c>
      <c r="P112" s="1">
        <v>7</v>
      </c>
      <c r="Q112" s="1">
        <f t="shared" si="2"/>
        <v>469</v>
      </c>
      <c r="R112" s="24">
        <v>0</v>
      </c>
      <c r="S112" s="24" t="s">
        <v>189</v>
      </c>
      <c r="T112" s="24">
        <v>1115</v>
      </c>
      <c r="U112" s="1">
        <v>8717</v>
      </c>
      <c r="V112" s="1">
        <v>60916</v>
      </c>
    </row>
    <row r="113" spans="2:22" x14ac:dyDescent="0.2">
      <c r="B113" s="15">
        <v>41244</v>
      </c>
      <c r="C113" s="1">
        <v>0</v>
      </c>
      <c r="D113" s="1">
        <v>0</v>
      </c>
      <c r="E113" s="1">
        <v>0</v>
      </c>
      <c r="F113" s="1">
        <v>20</v>
      </c>
      <c r="G113" s="1">
        <v>0</v>
      </c>
      <c r="H113" s="1">
        <v>0</v>
      </c>
      <c r="I113" s="1">
        <v>0</v>
      </c>
      <c r="J113" s="1">
        <v>119</v>
      </c>
      <c r="K113" s="1">
        <v>293</v>
      </c>
      <c r="L113" s="1">
        <v>25</v>
      </c>
      <c r="M113" s="1">
        <v>0</v>
      </c>
      <c r="N113" s="1">
        <v>7</v>
      </c>
      <c r="O113" s="1">
        <v>0</v>
      </c>
      <c r="P113" s="1">
        <v>7</v>
      </c>
      <c r="Q113" s="1">
        <f t="shared" si="2"/>
        <v>471</v>
      </c>
      <c r="R113" s="24">
        <v>0</v>
      </c>
      <c r="S113" s="24" t="s">
        <v>189</v>
      </c>
      <c r="T113" s="24">
        <v>1117</v>
      </c>
      <c r="U113" s="1">
        <v>8328</v>
      </c>
      <c r="V113" s="1">
        <v>57709</v>
      </c>
    </row>
    <row r="114" spans="2:22" x14ac:dyDescent="0.2">
      <c r="B114" s="15">
        <v>41275</v>
      </c>
      <c r="C114" s="1">
        <v>0</v>
      </c>
      <c r="D114" s="1">
        <v>0</v>
      </c>
      <c r="E114" s="1">
        <v>0</v>
      </c>
      <c r="F114" s="1">
        <v>22</v>
      </c>
      <c r="G114" s="1">
        <v>0</v>
      </c>
      <c r="H114" s="1">
        <v>0</v>
      </c>
      <c r="I114" s="1">
        <v>0</v>
      </c>
      <c r="J114" s="1">
        <v>116</v>
      </c>
      <c r="K114" s="1">
        <v>283</v>
      </c>
      <c r="L114" s="1">
        <v>24</v>
      </c>
      <c r="M114" s="1">
        <v>0</v>
      </c>
      <c r="N114" s="1">
        <v>7</v>
      </c>
      <c r="O114" s="1">
        <v>0</v>
      </c>
      <c r="P114" s="1">
        <v>7</v>
      </c>
      <c r="Q114" s="1">
        <f t="shared" si="2"/>
        <v>459</v>
      </c>
      <c r="R114" s="24">
        <v>0</v>
      </c>
      <c r="S114" s="24" t="s">
        <v>189</v>
      </c>
      <c r="T114" s="1">
        <v>1114</v>
      </c>
      <c r="U114" s="1">
        <v>8219</v>
      </c>
      <c r="V114" s="1">
        <v>57604</v>
      </c>
    </row>
    <row r="115" spans="2:22" x14ac:dyDescent="0.2">
      <c r="B115" s="15">
        <v>41306</v>
      </c>
      <c r="C115" s="1">
        <v>0</v>
      </c>
      <c r="D115" s="1">
        <v>0</v>
      </c>
      <c r="E115" s="1">
        <v>0</v>
      </c>
      <c r="F115" s="1">
        <v>20</v>
      </c>
      <c r="G115" s="1">
        <v>0</v>
      </c>
      <c r="H115" s="1">
        <v>0</v>
      </c>
      <c r="I115" s="1">
        <v>0</v>
      </c>
      <c r="J115" s="1">
        <v>112</v>
      </c>
      <c r="K115" s="1">
        <v>284</v>
      </c>
      <c r="L115" s="1">
        <v>22</v>
      </c>
      <c r="M115" s="1">
        <v>0</v>
      </c>
      <c r="N115" s="1">
        <v>6</v>
      </c>
      <c r="O115" s="1">
        <v>0</v>
      </c>
      <c r="P115" s="1">
        <v>7</v>
      </c>
      <c r="Q115" s="1">
        <f t="shared" si="2"/>
        <v>451</v>
      </c>
      <c r="R115" s="24">
        <v>0</v>
      </c>
      <c r="S115" s="24" t="s">
        <v>189</v>
      </c>
      <c r="T115" s="1">
        <v>1092</v>
      </c>
      <c r="U115" s="1">
        <v>8787</v>
      </c>
      <c r="V115" s="1">
        <v>60261</v>
      </c>
    </row>
    <row r="116" spans="2:22" x14ac:dyDescent="0.2">
      <c r="B116" s="15">
        <v>41334</v>
      </c>
      <c r="C116" s="1">
        <v>0</v>
      </c>
      <c r="D116" s="1">
        <v>0</v>
      </c>
      <c r="E116" s="1">
        <v>0</v>
      </c>
      <c r="F116" s="1">
        <v>18</v>
      </c>
      <c r="G116" s="1">
        <v>0</v>
      </c>
      <c r="H116" s="1">
        <v>0</v>
      </c>
      <c r="I116" s="1">
        <v>0</v>
      </c>
      <c r="J116" s="1">
        <v>107</v>
      </c>
      <c r="K116" s="1">
        <v>296</v>
      </c>
      <c r="L116" s="1">
        <v>24</v>
      </c>
      <c r="M116" s="1">
        <v>0</v>
      </c>
      <c r="N116" s="1">
        <v>7</v>
      </c>
      <c r="O116" s="1">
        <v>0</v>
      </c>
      <c r="P116" s="1">
        <v>8</v>
      </c>
      <c r="Q116" s="1">
        <f t="shared" si="2"/>
        <v>460</v>
      </c>
      <c r="R116" s="24">
        <v>0</v>
      </c>
      <c r="S116" s="24" t="s">
        <v>189</v>
      </c>
      <c r="T116" s="1">
        <v>1012</v>
      </c>
      <c r="U116" s="1">
        <v>8544</v>
      </c>
      <c r="V116" s="1">
        <v>60183</v>
      </c>
    </row>
    <row r="117" spans="2:22" x14ac:dyDescent="0.2">
      <c r="B117" s="15">
        <v>41365</v>
      </c>
      <c r="C117" s="1">
        <v>0</v>
      </c>
      <c r="D117" s="1">
        <v>0</v>
      </c>
      <c r="E117" s="1">
        <v>0</v>
      </c>
      <c r="F117" s="1">
        <v>34</v>
      </c>
      <c r="G117" s="1">
        <v>0</v>
      </c>
      <c r="H117" s="1">
        <v>0</v>
      </c>
      <c r="I117" s="1">
        <v>0</v>
      </c>
      <c r="J117" s="1">
        <v>104</v>
      </c>
      <c r="K117" s="1">
        <v>302</v>
      </c>
      <c r="L117" s="1">
        <v>26</v>
      </c>
      <c r="M117" s="1">
        <v>0</v>
      </c>
      <c r="N117" s="1">
        <v>7</v>
      </c>
      <c r="O117" s="1">
        <v>0</v>
      </c>
      <c r="P117" s="1">
        <v>13</v>
      </c>
      <c r="Q117" s="1">
        <f t="shared" si="2"/>
        <v>486</v>
      </c>
      <c r="R117" s="24">
        <v>0</v>
      </c>
      <c r="S117" s="24" t="s">
        <v>189</v>
      </c>
      <c r="T117" s="1">
        <v>1145</v>
      </c>
      <c r="U117" s="1">
        <v>9286</v>
      </c>
      <c r="V117" s="1">
        <v>60798</v>
      </c>
    </row>
    <row r="118" spans="2:22" x14ac:dyDescent="0.2">
      <c r="B118" s="15">
        <v>41395</v>
      </c>
      <c r="C118" s="65">
        <v>0</v>
      </c>
      <c r="D118" s="65">
        <v>0</v>
      </c>
      <c r="E118" s="65">
        <v>0</v>
      </c>
      <c r="F118" s="65">
        <v>42</v>
      </c>
      <c r="G118" s="65">
        <v>0</v>
      </c>
      <c r="H118" s="65">
        <v>0</v>
      </c>
      <c r="I118" s="65">
        <v>0</v>
      </c>
      <c r="J118" s="65">
        <v>103</v>
      </c>
      <c r="K118" s="65">
        <v>320</v>
      </c>
      <c r="L118" s="65">
        <v>27</v>
      </c>
      <c r="M118" s="65">
        <v>0</v>
      </c>
      <c r="N118" s="65">
        <v>7</v>
      </c>
      <c r="O118" s="65">
        <v>0</v>
      </c>
      <c r="P118" s="65">
        <v>13</v>
      </c>
      <c r="Q118" s="1">
        <f t="shared" si="2"/>
        <v>512</v>
      </c>
      <c r="R118" s="36">
        <v>0</v>
      </c>
      <c r="S118" s="36" t="s">
        <v>189</v>
      </c>
      <c r="T118" s="1">
        <v>1153</v>
      </c>
      <c r="U118" s="1">
        <v>9252</v>
      </c>
      <c r="V118" s="1">
        <v>61938</v>
      </c>
    </row>
    <row r="119" spans="2:22" x14ac:dyDescent="0.2">
      <c r="B119" s="15">
        <v>41426</v>
      </c>
      <c r="C119" s="65">
        <v>0</v>
      </c>
      <c r="D119" s="65">
        <v>0</v>
      </c>
      <c r="E119" s="65">
        <v>0</v>
      </c>
      <c r="F119" s="65">
        <v>49</v>
      </c>
      <c r="G119" s="65">
        <v>0</v>
      </c>
      <c r="H119" s="65">
        <v>0</v>
      </c>
      <c r="I119" s="65">
        <v>0</v>
      </c>
      <c r="J119" s="65">
        <v>98</v>
      </c>
      <c r="K119" s="65">
        <v>305</v>
      </c>
      <c r="L119" s="65">
        <v>25</v>
      </c>
      <c r="M119" s="65">
        <v>0</v>
      </c>
      <c r="N119" s="65">
        <v>7</v>
      </c>
      <c r="O119" s="65">
        <v>0</v>
      </c>
      <c r="P119" s="65">
        <v>15</v>
      </c>
      <c r="Q119" s="1">
        <f t="shared" si="2"/>
        <v>499</v>
      </c>
      <c r="R119" s="36">
        <v>0</v>
      </c>
      <c r="S119" s="36" t="s">
        <v>189</v>
      </c>
      <c r="T119" s="1">
        <v>1171</v>
      </c>
      <c r="U119" s="1">
        <v>9411</v>
      </c>
      <c r="V119" s="1">
        <v>63668</v>
      </c>
    </row>
    <row r="120" spans="2:22" x14ac:dyDescent="0.2">
      <c r="B120" s="15">
        <v>41456</v>
      </c>
      <c r="C120" s="65">
        <v>0</v>
      </c>
      <c r="D120" s="65">
        <v>0</v>
      </c>
      <c r="E120" s="65">
        <v>0</v>
      </c>
      <c r="F120" s="65">
        <v>48</v>
      </c>
      <c r="G120" s="65">
        <v>0</v>
      </c>
      <c r="H120" s="65">
        <v>0</v>
      </c>
      <c r="I120" s="65">
        <v>0</v>
      </c>
      <c r="J120" s="65">
        <v>98</v>
      </c>
      <c r="K120" s="65">
        <v>399</v>
      </c>
      <c r="L120" s="65">
        <v>25</v>
      </c>
      <c r="M120" s="65">
        <v>0</v>
      </c>
      <c r="N120" s="65">
        <v>7</v>
      </c>
      <c r="O120" s="65">
        <v>0</v>
      </c>
      <c r="P120" s="65">
        <v>17</v>
      </c>
      <c r="Q120" s="1">
        <f t="shared" si="2"/>
        <v>594</v>
      </c>
      <c r="R120" s="36">
        <v>0</v>
      </c>
      <c r="S120" s="36" t="s">
        <v>189</v>
      </c>
      <c r="T120" s="1">
        <v>1310</v>
      </c>
      <c r="U120" s="1">
        <v>10018</v>
      </c>
      <c r="V120" s="1">
        <v>65147</v>
      </c>
    </row>
    <row r="121" spans="2:22" x14ac:dyDescent="0.2">
      <c r="B121" s="15">
        <v>41487</v>
      </c>
      <c r="C121" s="65">
        <v>0</v>
      </c>
      <c r="D121" s="65">
        <v>0</v>
      </c>
      <c r="E121" s="65">
        <v>0</v>
      </c>
      <c r="F121" s="65">
        <v>49</v>
      </c>
      <c r="G121" s="65">
        <v>0</v>
      </c>
      <c r="H121" s="65">
        <v>0</v>
      </c>
      <c r="I121" s="65">
        <v>0</v>
      </c>
      <c r="J121" s="65">
        <v>102</v>
      </c>
      <c r="K121" s="65">
        <v>327</v>
      </c>
      <c r="L121" s="65">
        <v>25</v>
      </c>
      <c r="M121" s="65">
        <v>0</v>
      </c>
      <c r="N121" s="65">
        <v>6</v>
      </c>
      <c r="O121" s="65">
        <v>0</v>
      </c>
      <c r="P121" s="65">
        <v>17</v>
      </c>
      <c r="Q121" s="1">
        <f t="shared" si="2"/>
        <v>526</v>
      </c>
      <c r="R121" s="36">
        <v>0</v>
      </c>
      <c r="S121" s="36" t="s">
        <v>189</v>
      </c>
      <c r="T121" s="1">
        <v>1244</v>
      </c>
      <c r="U121" s="1">
        <v>9639</v>
      </c>
      <c r="V121" s="1">
        <v>64639</v>
      </c>
    </row>
    <row r="122" spans="2:22" x14ac:dyDescent="0.2">
      <c r="B122" s="15">
        <v>41518</v>
      </c>
      <c r="C122" s="65">
        <v>0</v>
      </c>
      <c r="D122" s="65">
        <v>0</v>
      </c>
      <c r="E122" s="65">
        <v>0</v>
      </c>
      <c r="F122" s="65">
        <v>42</v>
      </c>
      <c r="G122" s="65">
        <v>0</v>
      </c>
      <c r="H122" s="65">
        <v>0</v>
      </c>
      <c r="I122" s="65">
        <v>0</v>
      </c>
      <c r="J122" s="65">
        <v>106</v>
      </c>
      <c r="K122" s="65">
        <v>309</v>
      </c>
      <c r="L122" s="65">
        <v>25</v>
      </c>
      <c r="M122" s="65">
        <v>0</v>
      </c>
      <c r="N122" s="65">
        <v>6</v>
      </c>
      <c r="O122" s="65">
        <v>0</v>
      </c>
      <c r="P122" s="65">
        <v>10</v>
      </c>
      <c r="Q122" s="1">
        <f t="shared" si="2"/>
        <v>498</v>
      </c>
      <c r="R122" s="36">
        <v>0</v>
      </c>
      <c r="S122" s="36" t="s">
        <v>189</v>
      </c>
      <c r="T122" s="1">
        <v>1191</v>
      </c>
      <c r="U122" s="1">
        <v>8640</v>
      </c>
      <c r="V122" s="1">
        <v>61953</v>
      </c>
    </row>
    <row r="123" spans="2:22" x14ac:dyDescent="0.2">
      <c r="B123" s="15">
        <v>41548</v>
      </c>
      <c r="C123" s="36">
        <v>0</v>
      </c>
      <c r="D123" s="36">
        <v>0</v>
      </c>
      <c r="E123" s="36">
        <v>0</v>
      </c>
      <c r="F123" s="36">
        <v>30</v>
      </c>
      <c r="G123" s="36">
        <v>0</v>
      </c>
      <c r="H123" s="36">
        <v>0</v>
      </c>
      <c r="I123" s="36">
        <v>0</v>
      </c>
      <c r="J123" s="36">
        <v>99</v>
      </c>
      <c r="K123" s="36">
        <v>316</v>
      </c>
      <c r="L123" s="36">
        <v>26</v>
      </c>
      <c r="M123" s="36">
        <v>0</v>
      </c>
      <c r="N123" s="36" t="s">
        <v>189</v>
      </c>
      <c r="O123" s="36">
        <v>0</v>
      </c>
      <c r="P123" s="36">
        <v>10</v>
      </c>
      <c r="Q123" s="1">
        <f t="shared" si="2"/>
        <v>481</v>
      </c>
      <c r="R123" s="36">
        <v>0</v>
      </c>
      <c r="S123" s="36" t="s">
        <v>189</v>
      </c>
      <c r="T123" s="1">
        <v>1151</v>
      </c>
      <c r="U123" s="36">
        <v>8150</v>
      </c>
      <c r="V123" s="24">
        <v>60972</v>
      </c>
    </row>
    <row r="124" spans="2:22" x14ac:dyDescent="0.2">
      <c r="B124" s="15">
        <v>41579</v>
      </c>
      <c r="C124" s="36">
        <v>0</v>
      </c>
      <c r="D124" s="36">
        <v>0</v>
      </c>
      <c r="E124" s="36">
        <v>0</v>
      </c>
      <c r="F124" s="36">
        <v>22</v>
      </c>
      <c r="G124" s="36">
        <v>0</v>
      </c>
      <c r="H124" s="36">
        <v>0</v>
      </c>
      <c r="I124" s="36">
        <v>0</v>
      </c>
      <c r="J124" s="36">
        <v>101</v>
      </c>
      <c r="K124" s="24">
        <v>296</v>
      </c>
      <c r="L124" s="24">
        <v>25</v>
      </c>
      <c r="M124" s="24">
        <v>0</v>
      </c>
      <c r="N124" s="24" t="s">
        <v>189</v>
      </c>
      <c r="O124" s="24">
        <v>0</v>
      </c>
      <c r="P124" s="24">
        <v>7</v>
      </c>
      <c r="Q124" s="1">
        <f t="shared" si="2"/>
        <v>451</v>
      </c>
      <c r="R124" s="24">
        <v>0</v>
      </c>
      <c r="S124" s="24" t="s">
        <v>189</v>
      </c>
      <c r="T124" s="24">
        <v>1115</v>
      </c>
      <c r="U124" s="24">
        <v>8461</v>
      </c>
      <c r="V124" s="24">
        <v>61038</v>
      </c>
    </row>
    <row r="125" spans="2:22" x14ac:dyDescent="0.2">
      <c r="B125" s="15">
        <v>41609</v>
      </c>
      <c r="C125" s="36">
        <v>0</v>
      </c>
      <c r="D125" s="36">
        <v>0</v>
      </c>
      <c r="E125" s="36">
        <v>0</v>
      </c>
      <c r="F125" s="36">
        <v>22</v>
      </c>
      <c r="G125" s="36">
        <v>0</v>
      </c>
      <c r="H125" s="36">
        <v>0</v>
      </c>
      <c r="I125" s="36">
        <v>0</v>
      </c>
      <c r="J125" s="36">
        <v>105</v>
      </c>
      <c r="K125" s="36">
        <v>298</v>
      </c>
      <c r="L125" s="36">
        <v>24</v>
      </c>
      <c r="M125" s="36">
        <v>0</v>
      </c>
      <c r="N125" s="36" t="s">
        <v>189</v>
      </c>
      <c r="O125" s="36">
        <v>0</v>
      </c>
      <c r="P125" s="36">
        <v>7</v>
      </c>
      <c r="Q125" s="1">
        <f t="shared" si="2"/>
        <v>456</v>
      </c>
      <c r="R125" s="36">
        <v>0</v>
      </c>
      <c r="S125" s="36" t="s">
        <v>189</v>
      </c>
      <c r="T125" s="24">
        <v>1127</v>
      </c>
      <c r="U125" s="24">
        <v>8196</v>
      </c>
      <c r="V125" s="24">
        <v>57415</v>
      </c>
    </row>
    <row r="126" spans="2:22" x14ac:dyDescent="0.2">
      <c r="B126" s="15">
        <v>41640</v>
      </c>
      <c r="C126" s="36">
        <v>0</v>
      </c>
      <c r="D126" s="36">
        <v>0</v>
      </c>
      <c r="E126" s="36">
        <v>0</v>
      </c>
      <c r="F126" s="36">
        <v>20</v>
      </c>
      <c r="G126" s="36">
        <v>0</v>
      </c>
      <c r="H126" s="36">
        <v>0</v>
      </c>
      <c r="I126" s="36">
        <v>0</v>
      </c>
      <c r="J126" s="36">
        <v>105</v>
      </c>
      <c r="K126" s="36">
        <v>298</v>
      </c>
      <c r="L126" s="36">
        <v>23</v>
      </c>
      <c r="M126" s="36">
        <v>0</v>
      </c>
      <c r="N126" s="36" t="s">
        <v>189</v>
      </c>
      <c r="O126" s="36">
        <v>0</v>
      </c>
      <c r="P126" s="36">
        <v>7</v>
      </c>
      <c r="Q126" s="1">
        <f t="shared" si="2"/>
        <v>453</v>
      </c>
      <c r="R126" s="36">
        <v>0</v>
      </c>
      <c r="S126" s="36" t="s">
        <v>189</v>
      </c>
      <c r="T126" s="24">
        <v>1139</v>
      </c>
      <c r="U126" s="24">
        <v>8127</v>
      </c>
      <c r="V126" s="24">
        <v>57959</v>
      </c>
    </row>
    <row r="127" spans="2:22" x14ac:dyDescent="0.2">
      <c r="B127" s="15">
        <v>41671</v>
      </c>
      <c r="C127" s="36">
        <v>0</v>
      </c>
      <c r="D127" s="36">
        <v>0</v>
      </c>
      <c r="E127" s="36">
        <v>0</v>
      </c>
      <c r="F127" s="36">
        <v>22</v>
      </c>
      <c r="G127" s="36">
        <v>0</v>
      </c>
      <c r="H127" s="36">
        <v>0</v>
      </c>
      <c r="I127" s="36">
        <v>0</v>
      </c>
      <c r="J127" s="36">
        <v>100</v>
      </c>
      <c r="K127" s="36">
        <v>289</v>
      </c>
      <c r="L127" s="36">
        <v>23</v>
      </c>
      <c r="M127" s="36">
        <v>0</v>
      </c>
      <c r="N127" s="36" t="s">
        <v>189</v>
      </c>
      <c r="O127" s="36">
        <v>0</v>
      </c>
      <c r="P127" s="36">
        <v>7</v>
      </c>
      <c r="Q127" s="1">
        <f t="shared" si="2"/>
        <v>441</v>
      </c>
      <c r="R127" s="36">
        <v>0</v>
      </c>
      <c r="S127" s="36" t="s">
        <v>189</v>
      </c>
      <c r="T127" s="24">
        <v>998</v>
      </c>
      <c r="U127" s="24">
        <v>8618</v>
      </c>
      <c r="V127" s="24">
        <v>60038</v>
      </c>
    </row>
    <row r="128" spans="2:22" x14ac:dyDescent="0.2">
      <c r="B128" s="15">
        <v>41699</v>
      </c>
      <c r="C128" s="36">
        <v>0</v>
      </c>
      <c r="D128" s="36">
        <v>0</v>
      </c>
      <c r="E128" s="36">
        <v>0</v>
      </c>
      <c r="F128" s="36">
        <v>25</v>
      </c>
      <c r="G128" s="36">
        <v>0</v>
      </c>
      <c r="H128" s="36">
        <v>0</v>
      </c>
      <c r="I128" s="36">
        <v>0</v>
      </c>
      <c r="J128" s="36">
        <v>100</v>
      </c>
      <c r="K128" s="36">
        <v>293</v>
      </c>
      <c r="L128" s="36">
        <v>21</v>
      </c>
      <c r="M128" s="36">
        <v>0</v>
      </c>
      <c r="N128" s="36" t="s">
        <v>189</v>
      </c>
      <c r="O128" s="36">
        <v>0</v>
      </c>
      <c r="P128" s="36">
        <v>9</v>
      </c>
      <c r="Q128" s="1">
        <f t="shared" si="2"/>
        <v>448</v>
      </c>
      <c r="R128" s="36">
        <v>0</v>
      </c>
      <c r="S128" s="36" t="s">
        <v>189</v>
      </c>
      <c r="T128" s="24">
        <v>1040</v>
      </c>
      <c r="U128" s="24">
        <v>8598</v>
      </c>
      <c r="V128" s="24">
        <v>61195</v>
      </c>
    </row>
    <row r="129" spans="2:22" x14ac:dyDescent="0.2">
      <c r="B129" s="15">
        <v>41730</v>
      </c>
      <c r="C129" s="36">
        <v>0</v>
      </c>
      <c r="D129" s="36">
        <v>0</v>
      </c>
      <c r="E129" s="36">
        <v>0</v>
      </c>
      <c r="F129" s="36">
        <v>29</v>
      </c>
      <c r="G129" s="36">
        <v>0</v>
      </c>
      <c r="H129" s="36">
        <v>0</v>
      </c>
      <c r="I129" s="36">
        <v>0</v>
      </c>
      <c r="J129" s="36">
        <v>107</v>
      </c>
      <c r="K129" s="36">
        <v>311</v>
      </c>
      <c r="L129" s="36">
        <v>23</v>
      </c>
      <c r="M129" s="36">
        <v>0</v>
      </c>
      <c r="N129" s="36" t="s">
        <v>189</v>
      </c>
      <c r="O129" s="36">
        <v>0</v>
      </c>
      <c r="P129" s="36">
        <v>10</v>
      </c>
      <c r="Q129" s="1">
        <f t="shared" si="2"/>
        <v>480</v>
      </c>
      <c r="R129" s="36">
        <v>0</v>
      </c>
      <c r="S129" s="36" t="s">
        <v>189</v>
      </c>
      <c r="T129" s="24">
        <v>1124</v>
      </c>
      <c r="U129" s="24">
        <v>9021</v>
      </c>
      <c r="V129" s="24">
        <v>61222</v>
      </c>
    </row>
    <row r="130" spans="2:22" x14ac:dyDescent="0.2">
      <c r="B130" s="15">
        <v>41760</v>
      </c>
      <c r="C130" s="24">
        <v>0</v>
      </c>
      <c r="D130" s="24">
        <v>0</v>
      </c>
      <c r="E130" s="24">
        <v>0</v>
      </c>
      <c r="F130" s="24">
        <v>45</v>
      </c>
      <c r="G130" s="24">
        <v>0</v>
      </c>
      <c r="H130" s="24">
        <v>0</v>
      </c>
      <c r="I130" s="24">
        <v>0</v>
      </c>
      <c r="J130" s="24">
        <v>105</v>
      </c>
      <c r="K130" s="24">
        <v>298</v>
      </c>
      <c r="L130" s="24">
        <v>21</v>
      </c>
      <c r="M130" s="24">
        <v>0</v>
      </c>
      <c r="N130" s="24" t="s">
        <v>189</v>
      </c>
      <c r="O130" s="24">
        <v>0</v>
      </c>
      <c r="P130" s="24">
        <v>12</v>
      </c>
      <c r="Q130" s="1">
        <f t="shared" si="2"/>
        <v>481</v>
      </c>
      <c r="R130" s="24">
        <v>0</v>
      </c>
      <c r="S130" s="24" t="s">
        <v>189</v>
      </c>
      <c r="T130" s="24">
        <v>1142</v>
      </c>
      <c r="U130" s="24">
        <v>9165</v>
      </c>
      <c r="V130" s="24">
        <v>61960</v>
      </c>
    </row>
    <row r="131" spans="2:22" x14ac:dyDescent="0.2">
      <c r="B131" s="15">
        <v>41791</v>
      </c>
      <c r="C131" s="24">
        <v>0</v>
      </c>
      <c r="D131" s="24">
        <v>0</v>
      </c>
      <c r="E131" s="24">
        <v>0</v>
      </c>
      <c r="F131" s="24">
        <v>44</v>
      </c>
      <c r="G131" s="24">
        <v>0</v>
      </c>
      <c r="H131" s="24">
        <v>0</v>
      </c>
      <c r="I131" s="24">
        <v>0</v>
      </c>
      <c r="J131" s="24">
        <v>114</v>
      </c>
      <c r="K131" s="24">
        <v>309</v>
      </c>
      <c r="L131" s="24">
        <v>23</v>
      </c>
      <c r="M131" s="24">
        <v>0</v>
      </c>
      <c r="N131" s="24">
        <v>6</v>
      </c>
      <c r="O131" s="24">
        <v>0</v>
      </c>
      <c r="P131" s="24">
        <v>14</v>
      </c>
      <c r="Q131" s="1">
        <f t="shared" si="2"/>
        <v>510</v>
      </c>
      <c r="R131" s="24">
        <v>0</v>
      </c>
      <c r="S131" s="24" t="s">
        <v>189</v>
      </c>
      <c r="T131" s="24">
        <v>1215</v>
      </c>
      <c r="U131" s="24">
        <v>9370</v>
      </c>
      <c r="V131" s="24">
        <v>63082</v>
      </c>
    </row>
    <row r="132" spans="2:22" x14ac:dyDescent="0.2">
      <c r="B132" s="15">
        <v>41821</v>
      </c>
      <c r="C132" s="36">
        <v>0</v>
      </c>
      <c r="D132" s="36">
        <v>0</v>
      </c>
      <c r="E132" s="36">
        <v>0</v>
      </c>
      <c r="F132" s="36">
        <v>54</v>
      </c>
      <c r="G132" s="36">
        <v>0</v>
      </c>
      <c r="H132" s="36">
        <v>0</v>
      </c>
      <c r="I132" s="36">
        <v>0</v>
      </c>
      <c r="J132" s="36">
        <v>115</v>
      </c>
      <c r="K132" s="36">
        <v>327</v>
      </c>
      <c r="L132" s="36">
        <v>24</v>
      </c>
      <c r="M132" s="36">
        <v>0</v>
      </c>
      <c r="N132" s="36">
        <v>5</v>
      </c>
      <c r="O132" s="36">
        <v>0</v>
      </c>
      <c r="P132" s="36">
        <v>18</v>
      </c>
      <c r="Q132" s="1">
        <f t="shared" si="2"/>
        <v>543</v>
      </c>
      <c r="R132" s="36">
        <v>0</v>
      </c>
      <c r="S132" s="36" t="s">
        <v>189</v>
      </c>
      <c r="T132" s="24">
        <v>1278</v>
      </c>
      <c r="U132" s="24">
        <v>9575</v>
      </c>
      <c r="V132" s="24">
        <v>64295</v>
      </c>
    </row>
    <row r="133" spans="2:22" x14ac:dyDescent="0.2">
      <c r="B133" s="15">
        <v>41852</v>
      </c>
      <c r="C133" s="65">
        <v>0</v>
      </c>
      <c r="D133" s="65">
        <v>0</v>
      </c>
      <c r="E133" s="65">
        <v>0</v>
      </c>
      <c r="F133" s="65">
        <v>59</v>
      </c>
      <c r="G133" s="65">
        <v>0</v>
      </c>
      <c r="H133" s="65">
        <v>0</v>
      </c>
      <c r="I133" s="65">
        <v>0</v>
      </c>
      <c r="J133" s="65">
        <v>115</v>
      </c>
      <c r="K133" s="65">
        <v>332</v>
      </c>
      <c r="L133" s="65">
        <v>24</v>
      </c>
      <c r="M133" s="65">
        <v>0</v>
      </c>
      <c r="N133" s="65">
        <v>8</v>
      </c>
      <c r="O133" s="65">
        <v>0</v>
      </c>
      <c r="P133" s="65">
        <v>19</v>
      </c>
      <c r="Q133" s="1">
        <f t="shared" si="2"/>
        <v>557</v>
      </c>
      <c r="R133" s="65">
        <v>0</v>
      </c>
      <c r="S133" s="36" t="s">
        <v>189</v>
      </c>
      <c r="T133" s="24">
        <v>1283</v>
      </c>
      <c r="U133" s="24">
        <v>9311</v>
      </c>
      <c r="V133" s="24">
        <v>64531</v>
      </c>
    </row>
    <row r="134" spans="2:22" x14ac:dyDescent="0.2">
      <c r="B134" s="15">
        <v>41883</v>
      </c>
      <c r="C134" s="65">
        <v>0</v>
      </c>
      <c r="D134" s="65">
        <v>0</v>
      </c>
      <c r="E134" s="65">
        <v>0</v>
      </c>
      <c r="F134" s="65">
        <v>54</v>
      </c>
      <c r="G134" s="65">
        <v>0</v>
      </c>
      <c r="H134" s="65">
        <v>0</v>
      </c>
      <c r="I134" s="65">
        <v>0</v>
      </c>
      <c r="J134" s="65">
        <v>111</v>
      </c>
      <c r="K134" s="65">
        <v>332</v>
      </c>
      <c r="L134" s="65">
        <v>23</v>
      </c>
      <c r="M134" s="65">
        <v>0</v>
      </c>
      <c r="N134" s="65">
        <v>0</v>
      </c>
      <c r="O134" s="65">
        <v>0</v>
      </c>
      <c r="P134" s="65">
        <v>11</v>
      </c>
      <c r="Q134" s="1">
        <f t="shared" si="2"/>
        <v>531</v>
      </c>
      <c r="R134" s="65">
        <v>0</v>
      </c>
      <c r="S134" s="36" t="s">
        <v>189</v>
      </c>
      <c r="T134" s="24">
        <v>1233</v>
      </c>
      <c r="U134" s="24">
        <v>8581</v>
      </c>
      <c r="V134" s="24">
        <v>62082</v>
      </c>
    </row>
    <row r="135" spans="2:22" x14ac:dyDescent="0.2">
      <c r="B135" s="15">
        <v>41913</v>
      </c>
      <c r="C135" s="36">
        <v>0</v>
      </c>
      <c r="D135" s="36">
        <v>0</v>
      </c>
      <c r="E135" s="36">
        <v>0</v>
      </c>
      <c r="F135" s="36">
        <v>36</v>
      </c>
      <c r="G135" s="36">
        <v>0</v>
      </c>
      <c r="H135" s="36">
        <v>0</v>
      </c>
      <c r="I135" s="36">
        <v>0</v>
      </c>
      <c r="J135" s="36">
        <v>112</v>
      </c>
      <c r="K135" s="36">
        <v>313</v>
      </c>
      <c r="L135" s="36">
        <v>23</v>
      </c>
      <c r="M135" s="36">
        <v>0</v>
      </c>
      <c r="N135" s="36">
        <v>0</v>
      </c>
      <c r="O135" s="36">
        <v>0</v>
      </c>
      <c r="P135" s="36">
        <v>6</v>
      </c>
      <c r="Q135" s="1">
        <f t="shared" si="2"/>
        <v>490</v>
      </c>
      <c r="R135" s="36">
        <v>0</v>
      </c>
      <c r="S135" s="36" t="s">
        <v>189</v>
      </c>
      <c r="T135" s="24">
        <v>1173</v>
      </c>
      <c r="U135" s="24">
        <v>8236</v>
      </c>
      <c r="V135" s="24">
        <v>61304</v>
      </c>
    </row>
    <row r="136" spans="2:22" x14ac:dyDescent="0.2">
      <c r="B136" s="15">
        <v>41944</v>
      </c>
      <c r="C136" s="36">
        <v>0</v>
      </c>
      <c r="D136" s="36">
        <v>0</v>
      </c>
      <c r="E136" s="36">
        <v>0</v>
      </c>
      <c r="F136" s="36">
        <v>21</v>
      </c>
      <c r="G136" s="36">
        <v>0</v>
      </c>
      <c r="H136" s="36">
        <v>0</v>
      </c>
      <c r="I136" s="36">
        <v>0</v>
      </c>
      <c r="J136" s="36">
        <v>118</v>
      </c>
      <c r="K136" s="36">
        <v>310</v>
      </c>
      <c r="L136" s="36">
        <v>23</v>
      </c>
      <c r="M136" s="36">
        <v>0</v>
      </c>
      <c r="N136" s="36">
        <v>0</v>
      </c>
      <c r="O136" s="36">
        <v>0</v>
      </c>
      <c r="P136" s="36">
        <v>6</v>
      </c>
      <c r="Q136" s="1">
        <f t="shared" si="2"/>
        <v>478</v>
      </c>
      <c r="R136" s="36">
        <v>0</v>
      </c>
      <c r="S136" s="36" t="s">
        <v>189</v>
      </c>
      <c r="T136" s="24">
        <v>1153</v>
      </c>
      <c r="U136" s="24">
        <v>8730</v>
      </c>
      <c r="V136" s="24">
        <v>60963</v>
      </c>
    </row>
    <row r="137" spans="2:22" x14ac:dyDescent="0.2">
      <c r="B137" s="15">
        <v>41974</v>
      </c>
      <c r="C137" s="36">
        <v>0</v>
      </c>
      <c r="D137" s="36">
        <v>0</v>
      </c>
      <c r="E137" s="36">
        <v>0</v>
      </c>
      <c r="F137" s="36">
        <v>19</v>
      </c>
      <c r="G137" s="36">
        <v>0</v>
      </c>
      <c r="H137" s="36">
        <v>0</v>
      </c>
      <c r="I137" s="36">
        <v>0</v>
      </c>
      <c r="J137" s="36">
        <v>116</v>
      </c>
      <c r="K137" s="36">
        <v>299</v>
      </c>
      <c r="L137" s="36">
        <v>24</v>
      </c>
      <c r="M137" s="36">
        <v>0</v>
      </c>
      <c r="N137" s="36">
        <v>0</v>
      </c>
      <c r="O137" s="36">
        <v>0</v>
      </c>
      <c r="P137" s="36">
        <v>6</v>
      </c>
      <c r="Q137" s="1">
        <f t="shared" si="2"/>
        <v>464</v>
      </c>
      <c r="R137" s="36">
        <v>0</v>
      </c>
      <c r="S137" s="36" t="s">
        <v>189</v>
      </c>
      <c r="T137" s="24">
        <v>1152</v>
      </c>
      <c r="U137" s="24">
        <v>8293</v>
      </c>
      <c r="V137" s="24">
        <v>57236</v>
      </c>
    </row>
    <row r="138" spans="2:22" x14ac:dyDescent="0.2">
      <c r="B138" s="15">
        <v>42005</v>
      </c>
      <c r="C138" s="36">
        <v>0</v>
      </c>
      <c r="D138" s="36">
        <v>0</v>
      </c>
      <c r="E138" s="36">
        <v>0</v>
      </c>
      <c r="F138" s="36">
        <v>13</v>
      </c>
      <c r="G138" s="36">
        <v>0</v>
      </c>
      <c r="H138" s="36">
        <v>0</v>
      </c>
      <c r="I138" s="36">
        <v>0</v>
      </c>
      <c r="J138" s="36">
        <v>112</v>
      </c>
      <c r="K138" s="36">
        <v>297</v>
      </c>
      <c r="L138" s="36">
        <v>23</v>
      </c>
      <c r="M138" s="36">
        <v>0</v>
      </c>
      <c r="N138" s="36" t="s">
        <v>189</v>
      </c>
      <c r="O138" s="36">
        <v>0</v>
      </c>
      <c r="P138" s="36">
        <v>9</v>
      </c>
      <c r="Q138" s="1">
        <f t="shared" si="2"/>
        <v>454</v>
      </c>
      <c r="R138" s="36">
        <v>0</v>
      </c>
      <c r="S138" s="36" t="s">
        <v>189</v>
      </c>
      <c r="T138" s="24">
        <v>1142</v>
      </c>
      <c r="U138" s="24">
        <v>8409</v>
      </c>
      <c r="V138" s="24">
        <v>57468</v>
      </c>
    </row>
    <row r="139" spans="2:22" x14ac:dyDescent="0.2">
      <c r="B139" s="15">
        <v>42036</v>
      </c>
      <c r="C139" s="36">
        <v>0</v>
      </c>
      <c r="D139" s="36">
        <v>0</v>
      </c>
      <c r="E139" s="36">
        <v>0</v>
      </c>
      <c r="F139" s="36">
        <v>16</v>
      </c>
      <c r="G139" s="36">
        <v>0</v>
      </c>
      <c r="H139" s="36">
        <v>0</v>
      </c>
      <c r="I139" s="36">
        <v>0</v>
      </c>
      <c r="J139" s="36">
        <v>107</v>
      </c>
      <c r="K139" s="36">
        <v>303</v>
      </c>
      <c r="L139" s="36">
        <v>22</v>
      </c>
      <c r="M139" s="36">
        <v>0</v>
      </c>
      <c r="N139" s="36" t="s">
        <v>189</v>
      </c>
      <c r="O139" s="36">
        <v>0</v>
      </c>
      <c r="P139" s="36">
        <v>7</v>
      </c>
      <c r="Q139" s="1">
        <f t="shared" si="2"/>
        <v>455</v>
      </c>
      <c r="R139" s="36">
        <v>0</v>
      </c>
      <c r="S139" s="36" t="s">
        <v>189</v>
      </c>
      <c r="T139" s="24">
        <v>1112</v>
      </c>
      <c r="U139" s="24">
        <v>8645</v>
      </c>
      <c r="V139" s="24">
        <v>58503</v>
      </c>
    </row>
    <row r="140" spans="2:22" x14ac:dyDescent="0.2">
      <c r="B140" s="15">
        <v>42064</v>
      </c>
      <c r="C140" s="36">
        <v>0</v>
      </c>
      <c r="D140" s="36">
        <v>0</v>
      </c>
      <c r="E140" s="36">
        <v>0</v>
      </c>
      <c r="F140" s="36">
        <v>25</v>
      </c>
      <c r="G140" s="36">
        <v>0</v>
      </c>
      <c r="H140" s="36">
        <v>0</v>
      </c>
      <c r="I140" s="36">
        <v>0</v>
      </c>
      <c r="J140" s="36">
        <v>98</v>
      </c>
      <c r="K140" s="36">
        <v>308</v>
      </c>
      <c r="L140" s="36">
        <v>22</v>
      </c>
      <c r="M140" s="36">
        <v>0</v>
      </c>
      <c r="N140" s="36" t="s">
        <v>189</v>
      </c>
      <c r="O140" s="36">
        <v>0</v>
      </c>
      <c r="P140" s="36">
        <v>12</v>
      </c>
      <c r="Q140" s="1">
        <f t="shared" si="2"/>
        <v>465</v>
      </c>
      <c r="R140" s="36">
        <v>0</v>
      </c>
      <c r="S140" s="36" t="s">
        <v>189</v>
      </c>
      <c r="T140" s="36">
        <v>996</v>
      </c>
      <c r="U140" s="24">
        <v>8723</v>
      </c>
      <c r="V140" s="24">
        <v>60152</v>
      </c>
    </row>
    <row r="141" spans="2:22" x14ac:dyDescent="0.2">
      <c r="B141" s="15">
        <v>42095</v>
      </c>
      <c r="C141" s="24">
        <v>0</v>
      </c>
      <c r="D141" s="24">
        <v>0</v>
      </c>
      <c r="E141" s="24">
        <v>0</v>
      </c>
      <c r="F141" s="24">
        <v>32</v>
      </c>
      <c r="G141" s="24">
        <v>0</v>
      </c>
      <c r="H141" s="24">
        <v>0</v>
      </c>
      <c r="I141" s="24">
        <v>0</v>
      </c>
      <c r="J141" s="24">
        <v>90</v>
      </c>
      <c r="K141" s="24">
        <v>307</v>
      </c>
      <c r="L141" s="24">
        <v>22</v>
      </c>
      <c r="M141" s="24">
        <v>0</v>
      </c>
      <c r="N141" s="24" t="s">
        <v>189</v>
      </c>
      <c r="O141" s="24">
        <v>0</v>
      </c>
      <c r="P141" s="24">
        <v>17</v>
      </c>
      <c r="Q141" s="1">
        <f t="shared" si="2"/>
        <v>468</v>
      </c>
      <c r="R141" s="24">
        <v>0</v>
      </c>
      <c r="S141" s="24" t="s">
        <v>189</v>
      </c>
      <c r="T141" s="24">
        <v>1036</v>
      </c>
      <c r="U141" s="24">
        <v>9088</v>
      </c>
      <c r="V141" s="24">
        <v>60819</v>
      </c>
    </row>
    <row r="142" spans="2:22" x14ac:dyDescent="0.2">
      <c r="B142" s="15">
        <v>42125</v>
      </c>
      <c r="C142" s="24">
        <v>0</v>
      </c>
      <c r="D142" s="24">
        <v>0</v>
      </c>
      <c r="E142" s="24">
        <v>0</v>
      </c>
      <c r="F142" s="24">
        <v>57</v>
      </c>
      <c r="G142" s="24">
        <v>0</v>
      </c>
      <c r="H142" s="24">
        <v>0</v>
      </c>
      <c r="I142" s="24">
        <v>0</v>
      </c>
      <c r="J142" s="24">
        <v>104</v>
      </c>
      <c r="K142" s="24">
        <v>316</v>
      </c>
      <c r="L142" s="24">
        <v>22</v>
      </c>
      <c r="M142" s="24">
        <v>0</v>
      </c>
      <c r="N142" s="24" t="s">
        <v>189</v>
      </c>
      <c r="O142" s="24">
        <v>0</v>
      </c>
      <c r="P142" s="24">
        <v>14</v>
      </c>
      <c r="Q142" s="1">
        <f t="shared" si="2"/>
        <v>513</v>
      </c>
      <c r="R142" s="24">
        <v>0</v>
      </c>
      <c r="S142" s="24" t="s">
        <v>189</v>
      </c>
      <c r="T142" s="24">
        <v>1170</v>
      </c>
      <c r="U142" s="24">
        <v>9209</v>
      </c>
      <c r="V142" s="24">
        <v>61755</v>
      </c>
    </row>
    <row r="143" spans="2:22" x14ac:dyDescent="0.2">
      <c r="B143" s="15">
        <v>42156</v>
      </c>
      <c r="C143" s="24">
        <v>0</v>
      </c>
      <c r="D143" s="24">
        <v>0</v>
      </c>
      <c r="E143" s="24">
        <v>0</v>
      </c>
      <c r="F143" s="24">
        <v>61</v>
      </c>
      <c r="G143" s="24">
        <v>0</v>
      </c>
      <c r="H143" s="24">
        <v>0</v>
      </c>
      <c r="I143" s="24">
        <v>0</v>
      </c>
      <c r="J143" s="24">
        <v>101</v>
      </c>
      <c r="K143" s="24">
        <v>315</v>
      </c>
      <c r="L143" s="24">
        <v>24</v>
      </c>
      <c r="M143" s="24">
        <v>0</v>
      </c>
      <c r="N143" s="24">
        <v>10</v>
      </c>
      <c r="O143" s="24">
        <v>0</v>
      </c>
      <c r="P143" s="24">
        <v>21</v>
      </c>
      <c r="Q143" s="1">
        <f t="shared" si="2"/>
        <v>532</v>
      </c>
      <c r="R143" s="24">
        <v>0</v>
      </c>
      <c r="S143" s="24" t="s">
        <v>189</v>
      </c>
      <c r="T143" s="24">
        <v>1216</v>
      </c>
      <c r="U143" s="24">
        <v>9442</v>
      </c>
      <c r="V143" s="24">
        <v>63156</v>
      </c>
    </row>
    <row r="144" spans="2:22" x14ac:dyDescent="0.2">
      <c r="B144" s="15">
        <v>42186</v>
      </c>
      <c r="C144" s="24">
        <v>0</v>
      </c>
      <c r="D144" s="24">
        <v>0</v>
      </c>
      <c r="E144" s="24">
        <v>0</v>
      </c>
      <c r="F144" s="24">
        <v>79</v>
      </c>
      <c r="G144" s="24">
        <v>0</v>
      </c>
      <c r="H144" s="24">
        <v>0</v>
      </c>
      <c r="I144" s="24">
        <v>0</v>
      </c>
      <c r="J144" s="24">
        <v>119</v>
      </c>
      <c r="K144" s="24">
        <v>336</v>
      </c>
      <c r="L144" s="24">
        <v>20</v>
      </c>
      <c r="M144" s="24">
        <v>0</v>
      </c>
      <c r="N144" s="24">
        <v>11</v>
      </c>
      <c r="O144" s="24">
        <v>0</v>
      </c>
      <c r="P144" s="24">
        <v>21</v>
      </c>
      <c r="Q144" s="1">
        <f t="shared" si="2"/>
        <v>586</v>
      </c>
      <c r="R144" s="24">
        <v>0</v>
      </c>
      <c r="S144" s="24" t="s">
        <v>189</v>
      </c>
      <c r="T144" s="24">
        <v>1311</v>
      </c>
      <c r="U144" s="24">
        <v>9873</v>
      </c>
      <c r="V144" s="24">
        <v>64623</v>
      </c>
    </row>
    <row r="145" spans="2:22" x14ac:dyDescent="0.2">
      <c r="B145" s="15">
        <v>42217</v>
      </c>
      <c r="C145" s="36">
        <v>0</v>
      </c>
      <c r="D145" s="36">
        <v>0</v>
      </c>
      <c r="E145" s="36">
        <v>0</v>
      </c>
      <c r="F145" s="36">
        <v>81</v>
      </c>
      <c r="G145" s="36">
        <v>0</v>
      </c>
      <c r="H145" s="36">
        <v>0</v>
      </c>
      <c r="I145" s="36">
        <v>0</v>
      </c>
      <c r="J145" s="36">
        <v>120</v>
      </c>
      <c r="K145" s="36">
        <v>331</v>
      </c>
      <c r="L145" s="36">
        <v>21</v>
      </c>
      <c r="M145" s="36">
        <v>0</v>
      </c>
      <c r="N145" s="36">
        <v>11</v>
      </c>
      <c r="O145" s="36">
        <v>0</v>
      </c>
      <c r="P145" s="36">
        <v>19</v>
      </c>
      <c r="Q145" s="1">
        <f t="shared" si="2"/>
        <v>583</v>
      </c>
      <c r="R145" s="36">
        <v>0</v>
      </c>
      <c r="S145" s="36" t="s">
        <v>189</v>
      </c>
      <c r="T145" s="24">
        <v>1306</v>
      </c>
      <c r="U145" s="24">
        <v>9660</v>
      </c>
      <c r="V145" s="24">
        <v>64178</v>
      </c>
    </row>
    <row r="146" spans="2:22" x14ac:dyDescent="0.2">
      <c r="B146" s="15">
        <v>42248</v>
      </c>
      <c r="C146" s="36">
        <v>0</v>
      </c>
      <c r="D146" s="36">
        <v>0</v>
      </c>
      <c r="E146" s="36">
        <v>0</v>
      </c>
      <c r="F146" s="36">
        <v>72</v>
      </c>
      <c r="G146" s="36">
        <v>0</v>
      </c>
      <c r="H146" s="36">
        <v>0</v>
      </c>
      <c r="I146" s="36">
        <v>0</v>
      </c>
      <c r="J146" s="36">
        <v>122</v>
      </c>
      <c r="K146" s="24">
        <v>325</v>
      </c>
      <c r="L146" s="24">
        <v>16</v>
      </c>
      <c r="M146" s="24">
        <v>0</v>
      </c>
      <c r="N146" s="24">
        <v>7</v>
      </c>
      <c r="O146" s="24">
        <v>0</v>
      </c>
      <c r="P146" s="24">
        <v>13</v>
      </c>
      <c r="Q146" s="1">
        <f t="shared" si="2"/>
        <v>555</v>
      </c>
      <c r="R146" s="24">
        <v>0</v>
      </c>
      <c r="S146" s="24" t="s">
        <v>189</v>
      </c>
      <c r="T146" s="24">
        <v>1248</v>
      </c>
      <c r="U146" s="24">
        <v>8617</v>
      </c>
      <c r="V146" s="24">
        <v>62552</v>
      </c>
    </row>
    <row r="147" spans="2:22" x14ac:dyDescent="0.2">
      <c r="B147" s="15">
        <v>42278</v>
      </c>
      <c r="C147" s="65">
        <v>0</v>
      </c>
      <c r="D147" s="65">
        <v>0</v>
      </c>
      <c r="E147" s="65">
        <v>0</v>
      </c>
      <c r="F147" s="65">
        <v>47</v>
      </c>
      <c r="G147" s="65">
        <v>0</v>
      </c>
      <c r="H147" s="65">
        <v>0</v>
      </c>
      <c r="I147" s="65">
        <v>0</v>
      </c>
      <c r="J147" s="65">
        <v>122</v>
      </c>
      <c r="K147" s="24">
        <v>301</v>
      </c>
      <c r="L147" s="24">
        <v>16</v>
      </c>
      <c r="M147" s="24">
        <v>0</v>
      </c>
      <c r="N147" s="24">
        <v>7</v>
      </c>
      <c r="O147" s="24">
        <v>0</v>
      </c>
      <c r="P147" s="24">
        <v>10</v>
      </c>
      <c r="Q147" s="1">
        <f t="shared" si="2"/>
        <v>503</v>
      </c>
      <c r="R147" s="24">
        <v>0</v>
      </c>
      <c r="S147" s="24" t="s">
        <v>189</v>
      </c>
      <c r="T147" s="24">
        <v>1189</v>
      </c>
      <c r="U147" s="24">
        <v>8459</v>
      </c>
      <c r="V147" s="24">
        <v>61045</v>
      </c>
    </row>
    <row r="148" spans="2:22" x14ac:dyDescent="0.2">
      <c r="B148" s="15">
        <v>42309</v>
      </c>
      <c r="C148" s="36">
        <v>0</v>
      </c>
      <c r="D148" s="65">
        <v>0</v>
      </c>
      <c r="E148" s="65">
        <v>0</v>
      </c>
      <c r="F148" s="65">
        <v>26</v>
      </c>
      <c r="G148" s="65">
        <v>0</v>
      </c>
      <c r="H148" s="65">
        <v>0</v>
      </c>
      <c r="I148" s="65">
        <v>0</v>
      </c>
      <c r="J148" s="65">
        <v>112</v>
      </c>
      <c r="K148" s="65">
        <v>292</v>
      </c>
      <c r="L148" s="65">
        <v>20</v>
      </c>
      <c r="M148" s="65">
        <v>0</v>
      </c>
      <c r="N148" s="36" t="s">
        <v>189</v>
      </c>
      <c r="O148" s="36">
        <v>0</v>
      </c>
      <c r="P148" s="36">
        <v>8</v>
      </c>
      <c r="Q148" s="1">
        <f t="shared" si="2"/>
        <v>458</v>
      </c>
      <c r="R148" s="36">
        <v>0</v>
      </c>
      <c r="S148" s="36" t="s">
        <v>189</v>
      </c>
      <c r="T148" s="24">
        <v>1132</v>
      </c>
      <c r="U148" s="24">
        <v>8415</v>
      </c>
      <c r="V148" s="24">
        <v>59205</v>
      </c>
    </row>
    <row r="149" spans="2:22" x14ac:dyDescent="0.2">
      <c r="B149" s="15">
        <v>42339</v>
      </c>
      <c r="C149" s="36">
        <v>0</v>
      </c>
      <c r="D149" s="36">
        <v>0</v>
      </c>
      <c r="E149" s="36">
        <v>0</v>
      </c>
      <c r="F149" s="36">
        <v>24</v>
      </c>
      <c r="G149" s="36">
        <v>0</v>
      </c>
      <c r="H149" s="36">
        <v>0</v>
      </c>
      <c r="I149" s="36">
        <v>0</v>
      </c>
      <c r="J149" s="36">
        <v>108</v>
      </c>
      <c r="K149" s="36">
        <v>295</v>
      </c>
      <c r="L149" s="36">
        <v>20</v>
      </c>
      <c r="M149" s="36">
        <v>0</v>
      </c>
      <c r="N149" s="36" t="s">
        <v>189</v>
      </c>
      <c r="O149" s="36">
        <v>0</v>
      </c>
      <c r="P149" s="36" t="s">
        <v>189</v>
      </c>
      <c r="Q149" s="1">
        <f t="shared" si="2"/>
        <v>447</v>
      </c>
      <c r="R149" s="36">
        <v>0</v>
      </c>
      <c r="S149" s="36" t="s">
        <v>189</v>
      </c>
      <c r="T149" s="24">
        <v>1114</v>
      </c>
      <c r="U149" s="24">
        <v>8288</v>
      </c>
      <c r="V149" s="24">
        <v>56036</v>
      </c>
    </row>
    <row r="150" spans="2:22" x14ac:dyDescent="0.2">
      <c r="B150" s="15">
        <v>42370</v>
      </c>
      <c r="C150" s="24">
        <v>0</v>
      </c>
      <c r="D150" s="24">
        <v>0</v>
      </c>
      <c r="E150" s="24">
        <v>0</v>
      </c>
      <c r="F150" s="24">
        <v>22</v>
      </c>
      <c r="G150" s="24">
        <v>0</v>
      </c>
      <c r="H150" s="24">
        <v>0</v>
      </c>
      <c r="I150" s="24">
        <v>0</v>
      </c>
      <c r="J150" s="24">
        <v>90</v>
      </c>
      <c r="K150" s="24">
        <v>317</v>
      </c>
      <c r="L150" s="24">
        <v>26</v>
      </c>
      <c r="M150" s="24">
        <v>0</v>
      </c>
      <c r="N150" s="24" t="s">
        <v>189</v>
      </c>
      <c r="O150" s="24">
        <v>0</v>
      </c>
      <c r="P150" s="24">
        <v>5</v>
      </c>
      <c r="Q150" s="1">
        <f t="shared" si="2"/>
        <v>460</v>
      </c>
      <c r="R150" s="24">
        <v>0</v>
      </c>
      <c r="S150" s="24" t="s">
        <v>189</v>
      </c>
      <c r="T150" s="24">
        <v>1143</v>
      </c>
      <c r="U150" s="24">
        <v>8854</v>
      </c>
      <c r="V150" s="24">
        <v>59577</v>
      </c>
    </row>
    <row r="151" spans="2:22" x14ac:dyDescent="0.2">
      <c r="B151" s="15">
        <v>42401</v>
      </c>
      <c r="C151" s="36">
        <v>0</v>
      </c>
      <c r="D151" s="36">
        <v>0</v>
      </c>
      <c r="E151" s="36">
        <v>0</v>
      </c>
      <c r="F151" s="36">
        <v>27</v>
      </c>
      <c r="G151" s="36">
        <v>0</v>
      </c>
      <c r="H151" s="36">
        <v>0</v>
      </c>
      <c r="I151" s="36">
        <v>0</v>
      </c>
      <c r="J151" s="36">
        <v>87</v>
      </c>
      <c r="K151" s="36">
        <v>341</v>
      </c>
      <c r="L151" s="36">
        <v>26</v>
      </c>
      <c r="M151" s="36">
        <v>0</v>
      </c>
      <c r="N151" s="36" t="s">
        <v>189</v>
      </c>
      <c r="O151" s="36">
        <v>0</v>
      </c>
      <c r="P151" s="36">
        <v>5</v>
      </c>
      <c r="Q151" s="1">
        <f t="shared" si="2"/>
        <v>486</v>
      </c>
      <c r="R151" s="36">
        <v>0</v>
      </c>
      <c r="S151" s="36" t="s">
        <v>189</v>
      </c>
      <c r="T151" s="24">
        <v>1158</v>
      </c>
      <c r="U151" s="24">
        <v>9193</v>
      </c>
      <c r="V151" s="24">
        <v>61301</v>
      </c>
    </row>
    <row r="152" spans="2:22" x14ac:dyDescent="0.2">
      <c r="B152" s="15">
        <v>42430</v>
      </c>
      <c r="C152" s="36">
        <v>0</v>
      </c>
      <c r="D152" s="36">
        <v>0</v>
      </c>
      <c r="E152" s="36">
        <v>0</v>
      </c>
      <c r="F152" s="36">
        <v>29</v>
      </c>
      <c r="G152" s="36">
        <v>0</v>
      </c>
      <c r="H152" s="36">
        <v>0</v>
      </c>
      <c r="I152" s="36">
        <v>0</v>
      </c>
      <c r="J152" s="36">
        <v>82</v>
      </c>
      <c r="K152" s="36">
        <v>350</v>
      </c>
      <c r="L152" s="36">
        <v>27</v>
      </c>
      <c r="M152" s="36">
        <v>0</v>
      </c>
      <c r="N152" s="36" t="s">
        <v>189</v>
      </c>
      <c r="O152" s="36">
        <v>0</v>
      </c>
      <c r="P152" s="36">
        <v>11</v>
      </c>
      <c r="Q152" s="1">
        <f t="shared" si="2"/>
        <v>499</v>
      </c>
      <c r="R152" s="36">
        <v>0</v>
      </c>
      <c r="S152" s="36" t="s">
        <v>189</v>
      </c>
      <c r="T152" s="24">
        <v>1160</v>
      </c>
      <c r="U152" s="24">
        <v>9369</v>
      </c>
      <c r="V152" s="24">
        <v>62834</v>
      </c>
    </row>
    <row r="153" spans="2:22" x14ac:dyDescent="0.2">
      <c r="B153" s="15">
        <v>42461</v>
      </c>
      <c r="C153" s="36" t="s">
        <v>189</v>
      </c>
      <c r="D153" s="36">
        <v>0</v>
      </c>
      <c r="E153" s="36">
        <v>0</v>
      </c>
      <c r="F153" s="36">
        <v>49</v>
      </c>
      <c r="G153" s="36">
        <v>0</v>
      </c>
      <c r="H153" s="36">
        <v>0</v>
      </c>
      <c r="I153" s="36">
        <v>0</v>
      </c>
      <c r="J153" s="36">
        <v>81</v>
      </c>
      <c r="K153" s="36">
        <v>358</v>
      </c>
      <c r="L153" s="36">
        <v>27</v>
      </c>
      <c r="M153" s="36">
        <v>0</v>
      </c>
      <c r="N153" s="36" t="s">
        <v>189</v>
      </c>
      <c r="O153" s="36">
        <v>0</v>
      </c>
      <c r="P153" s="36">
        <v>10</v>
      </c>
      <c r="Q153" s="1">
        <f t="shared" si="2"/>
        <v>525</v>
      </c>
      <c r="R153" s="36">
        <v>0</v>
      </c>
      <c r="S153" s="36" t="s">
        <v>189</v>
      </c>
      <c r="T153" s="24">
        <v>1146</v>
      </c>
      <c r="U153" s="24">
        <v>9510</v>
      </c>
      <c r="V153" s="24">
        <v>63702</v>
      </c>
    </row>
    <row r="154" spans="2:22" x14ac:dyDescent="0.2">
      <c r="B154" s="15">
        <v>42491</v>
      </c>
      <c r="C154" s="36" t="s">
        <v>189</v>
      </c>
      <c r="D154" s="36">
        <v>0</v>
      </c>
      <c r="E154" s="36">
        <v>0</v>
      </c>
      <c r="F154" s="36">
        <v>55</v>
      </c>
      <c r="G154" s="36">
        <v>0</v>
      </c>
      <c r="H154" s="36">
        <v>0</v>
      </c>
      <c r="I154" s="36">
        <v>0</v>
      </c>
      <c r="J154" s="36">
        <v>96</v>
      </c>
      <c r="K154" s="36">
        <v>347</v>
      </c>
      <c r="L154" s="36">
        <v>29</v>
      </c>
      <c r="M154" s="36">
        <v>0</v>
      </c>
      <c r="N154" s="36" t="s">
        <v>189</v>
      </c>
      <c r="O154" s="36">
        <v>0</v>
      </c>
      <c r="P154" s="36">
        <v>12</v>
      </c>
      <c r="Q154" s="1">
        <f t="shared" si="2"/>
        <v>539</v>
      </c>
      <c r="R154" s="36">
        <v>0</v>
      </c>
      <c r="S154" s="36" t="s">
        <v>189</v>
      </c>
      <c r="T154" s="24">
        <v>1179</v>
      </c>
      <c r="U154" s="24">
        <v>9668</v>
      </c>
      <c r="V154" s="24">
        <v>63638</v>
      </c>
    </row>
    <row r="155" spans="2:22" x14ac:dyDescent="0.2">
      <c r="B155" s="15">
        <v>42522</v>
      </c>
      <c r="C155" s="36" t="s">
        <v>189</v>
      </c>
      <c r="D155" s="36">
        <v>0</v>
      </c>
      <c r="E155" s="36">
        <v>0</v>
      </c>
      <c r="F155" s="36">
        <v>76</v>
      </c>
      <c r="G155" s="36">
        <v>0</v>
      </c>
      <c r="H155" s="36">
        <v>0</v>
      </c>
      <c r="I155" s="36">
        <v>0</v>
      </c>
      <c r="J155" s="36">
        <v>96</v>
      </c>
      <c r="K155" s="36">
        <v>358</v>
      </c>
      <c r="L155" s="36">
        <v>28</v>
      </c>
      <c r="M155" s="36">
        <v>0</v>
      </c>
      <c r="N155" s="36">
        <v>8</v>
      </c>
      <c r="O155" s="36">
        <v>0</v>
      </c>
      <c r="P155" s="36">
        <v>14</v>
      </c>
      <c r="Q155" s="1">
        <f t="shared" si="2"/>
        <v>580</v>
      </c>
      <c r="R155" s="36">
        <v>0</v>
      </c>
      <c r="S155" s="36" t="s">
        <v>189</v>
      </c>
      <c r="T155" s="24">
        <v>1329</v>
      </c>
      <c r="U155" s="24">
        <v>9931</v>
      </c>
      <c r="V155" s="24">
        <v>65369</v>
      </c>
    </row>
    <row r="156" spans="2:22" x14ac:dyDescent="0.2">
      <c r="B156" s="15">
        <v>42552</v>
      </c>
      <c r="C156" s="36" t="s">
        <v>189</v>
      </c>
      <c r="D156" s="36">
        <v>0</v>
      </c>
      <c r="E156" s="36">
        <v>0</v>
      </c>
      <c r="F156" s="36">
        <v>74</v>
      </c>
      <c r="G156" s="36">
        <v>0</v>
      </c>
      <c r="H156" s="36">
        <v>0</v>
      </c>
      <c r="I156" s="36">
        <v>0</v>
      </c>
      <c r="J156" s="36">
        <v>106</v>
      </c>
      <c r="K156" s="36">
        <v>360</v>
      </c>
      <c r="L156" s="36">
        <v>36</v>
      </c>
      <c r="M156" s="36">
        <v>0</v>
      </c>
      <c r="N156" s="36">
        <v>12</v>
      </c>
      <c r="O156" s="36">
        <v>0</v>
      </c>
      <c r="P156" s="36">
        <v>17</v>
      </c>
      <c r="Q156" s="1">
        <f t="shared" si="2"/>
        <v>605</v>
      </c>
      <c r="R156" s="36">
        <v>0</v>
      </c>
      <c r="S156" s="36" t="s">
        <v>189</v>
      </c>
      <c r="T156" s="24">
        <v>1362</v>
      </c>
      <c r="U156" s="24">
        <v>10444</v>
      </c>
      <c r="V156" s="24">
        <v>68470</v>
      </c>
    </row>
    <row r="157" spans="2:22" x14ac:dyDescent="0.2">
      <c r="B157" s="15">
        <v>42583</v>
      </c>
      <c r="C157" s="36" t="s">
        <v>189</v>
      </c>
      <c r="D157" s="36">
        <v>0</v>
      </c>
      <c r="E157" s="36">
        <v>0</v>
      </c>
      <c r="F157" s="36">
        <v>72</v>
      </c>
      <c r="G157" s="36">
        <v>0</v>
      </c>
      <c r="H157" s="36">
        <v>0</v>
      </c>
      <c r="I157" s="36">
        <v>0</v>
      </c>
      <c r="J157" s="36">
        <v>104</v>
      </c>
      <c r="K157" s="36">
        <v>352</v>
      </c>
      <c r="L157" s="36">
        <v>34</v>
      </c>
      <c r="M157" s="36">
        <v>0</v>
      </c>
      <c r="N157" s="36">
        <v>12</v>
      </c>
      <c r="O157" s="36">
        <v>0</v>
      </c>
      <c r="P157" s="36">
        <v>16</v>
      </c>
      <c r="Q157" s="1">
        <f t="shared" si="2"/>
        <v>590</v>
      </c>
      <c r="R157" s="36">
        <v>0</v>
      </c>
      <c r="S157" s="36" t="s">
        <v>189</v>
      </c>
      <c r="T157" s="24">
        <v>1344</v>
      </c>
      <c r="U157" s="24">
        <v>10144</v>
      </c>
      <c r="V157" s="24">
        <v>67976</v>
      </c>
    </row>
    <row r="158" spans="2:22" x14ac:dyDescent="0.2">
      <c r="B158" s="15">
        <v>42614</v>
      </c>
      <c r="C158" s="36">
        <v>0</v>
      </c>
      <c r="D158" s="36">
        <v>0</v>
      </c>
      <c r="E158" s="36">
        <v>0</v>
      </c>
      <c r="F158" s="36">
        <v>61</v>
      </c>
      <c r="G158" s="36">
        <v>0</v>
      </c>
      <c r="H158" s="36">
        <v>0</v>
      </c>
      <c r="I158" s="36">
        <v>0</v>
      </c>
      <c r="J158" s="36">
        <v>103</v>
      </c>
      <c r="K158" s="36">
        <v>336</v>
      </c>
      <c r="L158" s="36">
        <v>33</v>
      </c>
      <c r="M158" s="36">
        <v>0</v>
      </c>
      <c r="N158" s="36">
        <v>8</v>
      </c>
      <c r="O158" s="36">
        <v>0</v>
      </c>
      <c r="P158" s="36">
        <v>10</v>
      </c>
      <c r="Q158" s="1">
        <f t="shared" si="2"/>
        <v>551</v>
      </c>
      <c r="R158" s="36">
        <v>0</v>
      </c>
      <c r="S158" s="36" t="s">
        <v>189</v>
      </c>
      <c r="T158" s="24">
        <v>1257</v>
      </c>
      <c r="U158" s="24">
        <v>8977</v>
      </c>
      <c r="V158" s="24">
        <v>64838</v>
      </c>
    </row>
    <row r="159" spans="2:22" x14ac:dyDescent="0.2">
      <c r="B159" s="17">
        <v>42644</v>
      </c>
      <c r="C159" s="36">
        <v>0</v>
      </c>
      <c r="D159" s="36">
        <v>0</v>
      </c>
      <c r="E159" s="36">
        <v>0</v>
      </c>
      <c r="F159" s="36">
        <v>45</v>
      </c>
      <c r="G159" s="36">
        <v>0</v>
      </c>
      <c r="H159" s="36">
        <v>0</v>
      </c>
      <c r="I159" s="36">
        <v>0</v>
      </c>
      <c r="J159" s="36">
        <v>102</v>
      </c>
      <c r="K159" s="36">
        <v>339</v>
      </c>
      <c r="L159" s="36">
        <v>32</v>
      </c>
      <c r="M159" s="36">
        <v>0</v>
      </c>
      <c r="N159" s="36" t="s">
        <v>189</v>
      </c>
      <c r="O159" s="36">
        <v>0</v>
      </c>
      <c r="P159" s="36">
        <v>10</v>
      </c>
      <c r="Q159" s="1">
        <f t="shared" ref="Q159:Q182" si="3">SUM(C159:P159)</f>
        <v>528</v>
      </c>
      <c r="R159" s="36">
        <v>0</v>
      </c>
      <c r="S159" s="36" t="s">
        <v>189</v>
      </c>
      <c r="T159" s="24">
        <v>1218</v>
      </c>
      <c r="U159" s="24">
        <v>9023</v>
      </c>
      <c r="V159" s="24">
        <v>64023</v>
      </c>
    </row>
    <row r="160" spans="2:22" x14ac:dyDescent="0.2">
      <c r="B160" s="15">
        <v>42675</v>
      </c>
      <c r="C160" s="36">
        <v>0</v>
      </c>
      <c r="D160" s="36">
        <v>0</v>
      </c>
      <c r="E160" s="36">
        <v>0</v>
      </c>
      <c r="F160" s="36">
        <v>27</v>
      </c>
      <c r="G160" s="36">
        <v>0</v>
      </c>
      <c r="H160" s="36">
        <v>0</v>
      </c>
      <c r="I160" s="36">
        <v>0</v>
      </c>
      <c r="J160" s="36">
        <v>81</v>
      </c>
      <c r="K160" s="36">
        <v>327</v>
      </c>
      <c r="L160" s="36">
        <v>35</v>
      </c>
      <c r="M160" s="36">
        <v>0</v>
      </c>
      <c r="N160" s="36" t="s">
        <v>189</v>
      </c>
      <c r="O160" s="36">
        <v>0</v>
      </c>
      <c r="P160" s="36">
        <v>5</v>
      </c>
      <c r="Q160" s="1">
        <f t="shared" si="3"/>
        <v>475</v>
      </c>
      <c r="R160" s="36">
        <v>0</v>
      </c>
      <c r="S160" s="36" t="s">
        <v>189</v>
      </c>
      <c r="T160" s="36">
        <v>963</v>
      </c>
      <c r="U160" s="24">
        <v>8404</v>
      </c>
      <c r="V160" s="24">
        <v>62577</v>
      </c>
    </row>
    <row r="161" spans="2:22" x14ac:dyDescent="0.2">
      <c r="B161" s="17">
        <v>42705</v>
      </c>
      <c r="C161" s="36">
        <v>0</v>
      </c>
      <c r="D161" s="36">
        <v>0</v>
      </c>
      <c r="E161" s="36">
        <v>0</v>
      </c>
      <c r="F161" s="36">
        <v>24</v>
      </c>
      <c r="G161" s="36">
        <v>0</v>
      </c>
      <c r="H161" s="36">
        <v>0</v>
      </c>
      <c r="I161" s="36">
        <v>0</v>
      </c>
      <c r="J161" s="36">
        <v>76</v>
      </c>
      <c r="K161" s="36">
        <v>310</v>
      </c>
      <c r="L161" s="36">
        <v>36</v>
      </c>
      <c r="M161" s="36">
        <v>0</v>
      </c>
      <c r="N161" s="36" t="s">
        <v>189</v>
      </c>
      <c r="O161" s="36">
        <v>0</v>
      </c>
      <c r="P161" s="36">
        <v>5</v>
      </c>
      <c r="Q161" s="1">
        <f t="shared" si="3"/>
        <v>451</v>
      </c>
      <c r="R161" s="36">
        <v>0</v>
      </c>
      <c r="S161" s="24" t="s">
        <v>189</v>
      </c>
      <c r="T161" s="24">
        <v>896</v>
      </c>
      <c r="U161" s="24">
        <v>7911</v>
      </c>
      <c r="V161" s="24">
        <v>58781</v>
      </c>
    </row>
    <row r="162" spans="2:22" x14ac:dyDescent="0.2">
      <c r="B162" s="15">
        <v>42736</v>
      </c>
      <c r="C162" s="36">
        <v>0</v>
      </c>
      <c r="D162" s="36">
        <v>0</v>
      </c>
      <c r="E162" s="36">
        <v>0</v>
      </c>
      <c r="F162" s="36">
        <v>29</v>
      </c>
      <c r="G162" s="36">
        <v>0</v>
      </c>
      <c r="H162" s="36">
        <v>0</v>
      </c>
      <c r="I162" s="36">
        <v>0</v>
      </c>
      <c r="J162" s="36">
        <v>86</v>
      </c>
      <c r="K162" s="36">
        <v>316</v>
      </c>
      <c r="L162" s="36">
        <v>36</v>
      </c>
      <c r="M162" s="36">
        <v>0</v>
      </c>
      <c r="N162" s="36" t="s">
        <v>189</v>
      </c>
      <c r="O162" s="36">
        <v>0</v>
      </c>
      <c r="P162" s="36">
        <v>5</v>
      </c>
      <c r="Q162" s="1">
        <f t="shared" si="3"/>
        <v>472</v>
      </c>
      <c r="R162" s="36">
        <v>0</v>
      </c>
      <c r="S162" s="36" t="s">
        <v>189</v>
      </c>
      <c r="T162" s="24">
        <v>1124</v>
      </c>
      <c r="U162" s="24">
        <v>8276</v>
      </c>
      <c r="V162" s="24">
        <v>60008</v>
      </c>
    </row>
    <row r="163" spans="2:22" x14ac:dyDescent="0.2">
      <c r="B163" s="17">
        <v>42767</v>
      </c>
      <c r="C163" s="36">
        <v>0</v>
      </c>
      <c r="D163" s="36">
        <v>0</v>
      </c>
      <c r="E163" s="36">
        <v>0</v>
      </c>
      <c r="F163" s="36">
        <v>37</v>
      </c>
      <c r="G163" s="36">
        <v>0</v>
      </c>
      <c r="H163" s="36">
        <v>0</v>
      </c>
      <c r="I163" s="36">
        <v>0</v>
      </c>
      <c r="J163" s="36">
        <v>92</v>
      </c>
      <c r="K163" s="24">
        <v>305</v>
      </c>
      <c r="L163" s="24">
        <v>34</v>
      </c>
      <c r="M163" s="24">
        <v>0</v>
      </c>
      <c r="N163" s="24" t="s">
        <v>189</v>
      </c>
      <c r="O163" s="24">
        <v>0</v>
      </c>
      <c r="P163" s="24">
        <v>5</v>
      </c>
      <c r="Q163" s="1">
        <f t="shared" si="3"/>
        <v>473</v>
      </c>
      <c r="R163" s="24">
        <v>0</v>
      </c>
      <c r="S163" s="24" t="s">
        <v>189</v>
      </c>
      <c r="T163" s="24">
        <v>1122</v>
      </c>
      <c r="U163" s="24">
        <v>8936</v>
      </c>
      <c r="V163" s="24">
        <v>61690</v>
      </c>
    </row>
    <row r="164" spans="2:22" x14ac:dyDescent="0.2">
      <c r="B164" s="15">
        <v>42795</v>
      </c>
      <c r="C164" s="36">
        <v>0</v>
      </c>
      <c r="D164" s="36">
        <v>0</v>
      </c>
      <c r="E164" s="36">
        <v>0</v>
      </c>
      <c r="F164" s="36">
        <v>42</v>
      </c>
      <c r="G164" s="36">
        <v>0</v>
      </c>
      <c r="H164" s="36">
        <v>0</v>
      </c>
      <c r="I164" s="36">
        <v>0</v>
      </c>
      <c r="J164" s="36">
        <v>86</v>
      </c>
      <c r="K164" s="36">
        <v>303</v>
      </c>
      <c r="L164" s="36">
        <v>30</v>
      </c>
      <c r="M164" s="36">
        <v>0</v>
      </c>
      <c r="N164" s="36" t="s">
        <v>189</v>
      </c>
      <c r="O164" s="36">
        <v>0</v>
      </c>
      <c r="P164" s="36">
        <v>6</v>
      </c>
      <c r="Q164" s="1">
        <f t="shared" si="3"/>
        <v>467</v>
      </c>
      <c r="R164" s="36">
        <v>0</v>
      </c>
      <c r="S164" s="36" t="s">
        <v>189</v>
      </c>
      <c r="T164" s="24">
        <v>1112</v>
      </c>
      <c r="U164" s="24">
        <v>9017</v>
      </c>
      <c r="V164" s="24">
        <v>63408</v>
      </c>
    </row>
    <row r="165" spans="2:22" x14ac:dyDescent="0.2">
      <c r="B165" s="15">
        <v>42826</v>
      </c>
      <c r="C165" s="24">
        <v>0</v>
      </c>
      <c r="D165" s="24">
        <v>0</v>
      </c>
      <c r="E165" s="24">
        <v>0</v>
      </c>
      <c r="F165" s="24">
        <v>55</v>
      </c>
      <c r="G165" s="24">
        <v>0</v>
      </c>
      <c r="H165" s="24">
        <v>0</v>
      </c>
      <c r="I165" s="24">
        <v>0</v>
      </c>
      <c r="J165" s="24">
        <v>91</v>
      </c>
      <c r="K165" s="24">
        <v>323</v>
      </c>
      <c r="L165" s="24">
        <v>31</v>
      </c>
      <c r="M165" s="24">
        <v>0</v>
      </c>
      <c r="N165" s="24" t="s">
        <v>189</v>
      </c>
      <c r="O165" s="24">
        <v>0</v>
      </c>
      <c r="P165" s="24">
        <v>14</v>
      </c>
      <c r="Q165" s="1">
        <f t="shared" si="3"/>
        <v>514</v>
      </c>
      <c r="R165" s="24">
        <v>0</v>
      </c>
      <c r="S165" s="24" t="s">
        <v>189</v>
      </c>
      <c r="T165" s="24">
        <v>1203</v>
      </c>
      <c r="U165" s="24">
        <v>9184</v>
      </c>
      <c r="V165" s="24">
        <v>64561</v>
      </c>
    </row>
    <row r="166" spans="2:22" x14ac:dyDescent="0.2">
      <c r="B166" s="17">
        <v>42856</v>
      </c>
      <c r="C166" s="24" t="s">
        <v>189</v>
      </c>
      <c r="D166" s="24">
        <v>0</v>
      </c>
      <c r="E166" s="24">
        <v>0</v>
      </c>
      <c r="F166" s="24">
        <v>66</v>
      </c>
      <c r="G166" s="24">
        <v>0</v>
      </c>
      <c r="H166" s="24">
        <v>0</v>
      </c>
      <c r="I166" s="24">
        <v>0</v>
      </c>
      <c r="J166" s="24">
        <v>97</v>
      </c>
      <c r="K166" s="24">
        <v>319</v>
      </c>
      <c r="L166" s="24">
        <v>36</v>
      </c>
      <c r="M166" s="24">
        <v>0</v>
      </c>
      <c r="N166" s="24" t="s">
        <v>189</v>
      </c>
      <c r="O166" s="24">
        <v>0</v>
      </c>
      <c r="P166" s="24">
        <v>13</v>
      </c>
      <c r="Q166" s="1">
        <f t="shared" si="3"/>
        <v>531</v>
      </c>
      <c r="R166" s="24">
        <v>0</v>
      </c>
      <c r="S166" s="24" t="s">
        <v>189</v>
      </c>
      <c r="T166" s="24">
        <v>1111</v>
      </c>
      <c r="U166" s="24">
        <v>9346</v>
      </c>
      <c r="V166" s="24">
        <v>64910</v>
      </c>
    </row>
    <row r="167" spans="2:22" x14ac:dyDescent="0.2">
      <c r="B167" s="15">
        <v>42887</v>
      </c>
      <c r="C167" s="24" t="s">
        <v>189</v>
      </c>
      <c r="D167" s="24">
        <v>0</v>
      </c>
      <c r="E167" s="24">
        <v>0</v>
      </c>
      <c r="F167" s="24">
        <v>78</v>
      </c>
      <c r="G167" s="24">
        <v>0</v>
      </c>
      <c r="H167" s="24">
        <v>0</v>
      </c>
      <c r="I167" s="24">
        <v>0</v>
      </c>
      <c r="J167" s="24">
        <v>103</v>
      </c>
      <c r="K167" s="24">
        <v>319</v>
      </c>
      <c r="L167" s="24">
        <v>37</v>
      </c>
      <c r="M167" s="24">
        <v>0</v>
      </c>
      <c r="N167" s="24">
        <v>7</v>
      </c>
      <c r="O167" s="24">
        <v>0</v>
      </c>
      <c r="P167" s="24">
        <v>15</v>
      </c>
      <c r="Q167" s="1">
        <f t="shared" si="3"/>
        <v>559</v>
      </c>
      <c r="R167" s="24">
        <v>0</v>
      </c>
      <c r="S167" s="24" t="s">
        <v>189</v>
      </c>
      <c r="T167" s="24">
        <v>1147</v>
      </c>
      <c r="U167" s="24">
        <v>9697</v>
      </c>
      <c r="V167" s="24">
        <v>66193</v>
      </c>
    </row>
    <row r="168" spans="2:22" x14ac:dyDescent="0.2">
      <c r="B168" s="15">
        <v>42917</v>
      </c>
      <c r="C168" s="24" t="s">
        <v>189</v>
      </c>
      <c r="D168" s="24">
        <v>0</v>
      </c>
      <c r="E168" s="24">
        <v>0</v>
      </c>
      <c r="F168" s="24">
        <v>81</v>
      </c>
      <c r="G168" s="24">
        <v>0</v>
      </c>
      <c r="H168" s="24">
        <v>0</v>
      </c>
      <c r="I168" s="24">
        <v>0</v>
      </c>
      <c r="J168" s="24">
        <v>97</v>
      </c>
      <c r="K168" s="24">
        <v>343</v>
      </c>
      <c r="L168" s="24">
        <v>34</v>
      </c>
      <c r="M168" s="24">
        <v>0</v>
      </c>
      <c r="N168" s="24">
        <v>9</v>
      </c>
      <c r="O168" s="24">
        <v>0</v>
      </c>
      <c r="P168" s="24">
        <v>15</v>
      </c>
      <c r="Q168" s="1">
        <f t="shared" si="3"/>
        <v>579</v>
      </c>
      <c r="R168" s="24">
        <v>0</v>
      </c>
      <c r="S168" s="24" t="s">
        <v>189</v>
      </c>
      <c r="T168" s="24">
        <v>1280</v>
      </c>
      <c r="U168" s="24">
        <v>10191</v>
      </c>
      <c r="V168" s="24">
        <v>68663</v>
      </c>
    </row>
    <row r="169" spans="2:22" x14ac:dyDescent="0.2">
      <c r="B169" s="15">
        <v>42948</v>
      </c>
      <c r="C169" s="24" t="s">
        <v>189</v>
      </c>
      <c r="D169" s="1">
        <v>0</v>
      </c>
      <c r="E169" s="1">
        <v>0</v>
      </c>
      <c r="F169" s="1">
        <v>79</v>
      </c>
      <c r="G169" s="1">
        <v>0</v>
      </c>
      <c r="H169" s="1">
        <v>0</v>
      </c>
      <c r="I169" s="1">
        <v>0</v>
      </c>
      <c r="J169" s="1">
        <v>97</v>
      </c>
      <c r="K169" s="1">
        <v>345</v>
      </c>
      <c r="L169" s="1">
        <v>35</v>
      </c>
      <c r="M169" s="1">
        <v>0</v>
      </c>
      <c r="N169" s="1">
        <v>9</v>
      </c>
      <c r="O169" s="1">
        <v>0</v>
      </c>
      <c r="P169" s="1">
        <v>16</v>
      </c>
      <c r="Q169" s="1">
        <f t="shared" si="3"/>
        <v>581</v>
      </c>
      <c r="R169" s="1">
        <v>0</v>
      </c>
      <c r="S169" s="24" t="s">
        <v>189</v>
      </c>
      <c r="T169" s="1">
        <v>1269</v>
      </c>
      <c r="U169" s="1">
        <v>9729</v>
      </c>
      <c r="V169" s="1">
        <v>67716</v>
      </c>
    </row>
    <row r="170" spans="2:22" x14ac:dyDescent="0.2">
      <c r="B170" s="15">
        <v>42979</v>
      </c>
      <c r="C170" s="24" t="s">
        <v>189</v>
      </c>
      <c r="D170" s="1">
        <v>0</v>
      </c>
      <c r="E170" s="1">
        <v>0</v>
      </c>
      <c r="F170" s="1">
        <v>69</v>
      </c>
      <c r="G170" s="1">
        <v>0</v>
      </c>
      <c r="H170" s="1">
        <v>0</v>
      </c>
      <c r="I170" s="1">
        <v>0</v>
      </c>
      <c r="J170" s="1">
        <v>90</v>
      </c>
      <c r="K170" s="1">
        <v>345</v>
      </c>
      <c r="L170" s="1">
        <v>35</v>
      </c>
      <c r="M170" s="1">
        <v>0</v>
      </c>
      <c r="N170" s="1">
        <v>6</v>
      </c>
      <c r="O170" s="1">
        <v>0</v>
      </c>
      <c r="P170" s="1">
        <v>15</v>
      </c>
      <c r="Q170" s="1">
        <f t="shared" si="3"/>
        <v>560</v>
      </c>
      <c r="R170" s="1">
        <v>0</v>
      </c>
      <c r="S170" s="24" t="s">
        <v>189</v>
      </c>
      <c r="T170" s="1">
        <v>1198</v>
      </c>
      <c r="U170" s="1">
        <v>9179</v>
      </c>
      <c r="V170" s="1">
        <v>66828</v>
      </c>
    </row>
    <row r="171" spans="2:22" x14ac:dyDescent="0.2">
      <c r="B171" s="15">
        <v>43009</v>
      </c>
      <c r="C171" s="1">
        <v>0</v>
      </c>
      <c r="D171" s="1">
        <v>0</v>
      </c>
      <c r="E171" s="1">
        <v>0</v>
      </c>
      <c r="F171" s="1">
        <v>48</v>
      </c>
      <c r="G171" s="1">
        <v>0</v>
      </c>
      <c r="H171" s="1">
        <v>0</v>
      </c>
      <c r="I171" s="1">
        <v>0</v>
      </c>
      <c r="J171" s="1">
        <v>91</v>
      </c>
      <c r="K171" s="1">
        <v>307</v>
      </c>
      <c r="L171" s="1">
        <v>32</v>
      </c>
      <c r="M171" s="1">
        <v>0</v>
      </c>
      <c r="N171" s="24" t="s">
        <v>189</v>
      </c>
      <c r="O171" s="1">
        <v>0</v>
      </c>
      <c r="P171" s="1">
        <v>10</v>
      </c>
      <c r="Q171" s="1">
        <f t="shared" si="3"/>
        <v>488</v>
      </c>
      <c r="R171" s="1">
        <v>0</v>
      </c>
      <c r="S171" s="24" t="s">
        <v>189</v>
      </c>
      <c r="T171" s="1">
        <v>1148</v>
      </c>
      <c r="U171" s="1">
        <v>8702</v>
      </c>
      <c r="V171" s="1">
        <v>64180</v>
      </c>
    </row>
    <row r="172" spans="2:22" x14ac:dyDescent="0.2">
      <c r="B172" s="15">
        <v>43040</v>
      </c>
      <c r="C172" s="36">
        <v>0</v>
      </c>
      <c r="D172" s="36">
        <v>0</v>
      </c>
      <c r="E172" s="36">
        <v>0</v>
      </c>
      <c r="F172" s="36">
        <v>38</v>
      </c>
      <c r="G172" s="36">
        <v>0</v>
      </c>
      <c r="H172" s="36">
        <v>0</v>
      </c>
      <c r="I172" s="36">
        <v>0</v>
      </c>
      <c r="J172" s="36">
        <v>86</v>
      </c>
      <c r="K172" s="36">
        <v>303</v>
      </c>
      <c r="L172" s="36">
        <v>29</v>
      </c>
      <c r="M172" s="36">
        <v>0</v>
      </c>
      <c r="N172" s="36" t="s">
        <v>189</v>
      </c>
      <c r="O172" s="36">
        <v>0</v>
      </c>
      <c r="P172" s="1">
        <v>9</v>
      </c>
      <c r="Q172" s="1">
        <f t="shared" si="3"/>
        <v>465</v>
      </c>
      <c r="R172" s="1">
        <v>0</v>
      </c>
      <c r="S172" s="24" t="s">
        <v>189</v>
      </c>
      <c r="T172" s="1">
        <v>1126</v>
      </c>
      <c r="U172" s="1">
        <v>8908</v>
      </c>
      <c r="V172" s="1">
        <v>63255</v>
      </c>
    </row>
    <row r="173" spans="2:22" x14ac:dyDescent="0.2">
      <c r="B173" s="15">
        <v>43070</v>
      </c>
      <c r="C173" s="36">
        <v>0</v>
      </c>
      <c r="D173" s="36">
        <v>0</v>
      </c>
      <c r="E173" s="36">
        <v>0</v>
      </c>
      <c r="F173" s="36">
        <v>33</v>
      </c>
      <c r="G173" s="36">
        <v>0</v>
      </c>
      <c r="H173" s="36">
        <v>0</v>
      </c>
      <c r="I173" s="36">
        <v>0</v>
      </c>
      <c r="J173" s="36">
        <v>82</v>
      </c>
      <c r="K173" s="36">
        <v>302</v>
      </c>
      <c r="L173" s="36">
        <v>28</v>
      </c>
      <c r="M173" s="36">
        <v>0</v>
      </c>
      <c r="N173" s="36" t="s">
        <v>189</v>
      </c>
      <c r="O173" s="36">
        <v>0</v>
      </c>
      <c r="P173" s="1">
        <v>7</v>
      </c>
      <c r="Q173" s="1">
        <f t="shared" si="3"/>
        <v>452</v>
      </c>
      <c r="R173" s="1">
        <v>0</v>
      </c>
      <c r="S173" s="24" t="s">
        <v>189</v>
      </c>
      <c r="T173" s="1">
        <v>1096</v>
      </c>
      <c r="U173" s="1">
        <v>8458</v>
      </c>
      <c r="V173" s="1">
        <v>59579</v>
      </c>
    </row>
    <row r="174" spans="2:22" x14ac:dyDescent="0.2">
      <c r="B174" s="15">
        <v>43101</v>
      </c>
      <c r="C174" s="36">
        <v>0</v>
      </c>
      <c r="D174" s="36">
        <v>0</v>
      </c>
      <c r="E174" s="36">
        <v>0</v>
      </c>
      <c r="F174" s="36">
        <v>34</v>
      </c>
      <c r="G174" s="36">
        <v>0</v>
      </c>
      <c r="H174" s="36">
        <v>0</v>
      </c>
      <c r="I174" s="36">
        <v>0</v>
      </c>
      <c r="J174" s="36">
        <v>81</v>
      </c>
      <c r="K174" s="36">
        <v>300</v>
      </c>
      <c r="L174" s="36">
        <v>28</v>
      </c>
      <c r="M174" s="36">
        <v>0</v>
      </c>
      <c r="N174" s="36" t="s">
        <v>189</v>
      </c>
      <c r="O174" s="36">
        <v>0</v>
      </c>
      <c r="P174" s="1">
        <v>7</v>
      </c>
      <c r="Q174" s="1">
        <f t="shared" si="3"/>
        <v>450</v>
      </c>
      <c r="R174" s="1">
        <v>0</v>
      </c>
      <c r="S174" s="24" t="s">
        <v>189</v>
      </c>
      <c r="T174" s="1">
        <v>1100</v>
      </c>
      <c r="U174" s="1">
        <v>8317</v>
      </c>
      <c r="V174" s="1">
        <v>60432</v>
      </c>
    </row>
    <row r="175" spans="2:22" x14ac:dyDescent="0.2">
      <c r="B175" s="15">
        <v>43132</v>
      </c>
      <c r="C175" s="36">
        <v>0</v>
      </c>
      <c r="D175" s="36">
        <v>0</v>
      </c>
      <c r="E175" s="36">
        <v>0</v>
      </c>
      <c r="F175" s="36">
        <v>37</v>
      </c>
      <c r="G175" s="36">
        <v>0</v>
      </c>
      <c r="H175" s="36">
        <v>0</v>
      </c>
      <c r="I175" s="36">
        <v>0</v>
      </c>
      <c r="J175" s="36">
        <v>83</v>
      </c>
      <c r="K175" s="36">
        <v>298</v>
      </c>
      <c r="L175" s="36">
        <v>28</v>
      </c>
      <c r="M175" s="36">
        <v>0</v>
      </c>
      <c r="N175" s="36" t="s">
        <v>189</v>
      </c>
      <c r="O175" s="36">
        <v>0</v>
      </c>
      <c r="P175" s="1">
        <v>7</v>
      </c>
      <c r="Q175" s="1">
        <f t="shared" si="3"/>
        <v>453</v>
      </c>
      <c r="R175" s="1">
        <v>0</v>
      </c>
      <c r="S175" s="24">
        <v>0</v>
      </c>
      <c r="T175" s="1">
        <v>980</v>
      </c>
      <c r="U175" s="1">
        <v>8569</v>
      </c>
      <c r="V175" s="1">
        <v>61344</v>
      </c>
    </row>
    <row r="176" spans="2:22" x14ac:dyDescent="0.2">
      <c r="B176" s="15">
        <v>43160</v>
      </c>
      <c r="C176" s="36" t="s">
        <v>189</v>
      </c>
      <c r="D176" s="36">
        <v>0</v>
      </c>
      <c r="E176" s="36">
        <v>0</v>
      </c>
      <c r="F176" s="36">
        <v>43</v>
      </c>
      <c r="G176" s="36">
        <v>0</v>
      </c>
      <c r="H176" s="36">
        <v>0</v>
      </c>
      <c r="I176" s="36">
        <v>0</v>
      </c>
      <c r="J176" s="36">
        <v>91</v>
      </c>
      <c r="K176" s="36">
        <v>320</v>
      </c>
      <c r="L176" s="36">
        <v>26</v>
      </c>
      <c r="M176" s="36">
        <v>0</v>
      </c>
      <c r="N176" s="36">
        <v>5</v>
      </c>
      <c r="O176" s="36">
        <v>0</v>
      </c>
      <c r="P176" s="1">
        <v>10</v>
      </c>
      <c r="Q176" s="1">
        <f t="shared" si="3"/>
        <v>495</v>
      </c>
      <c r="R176" s="1">
        <v>0</v>
      </c>
      <c r="S176" s="1">
        <v>0</v>
      </c>
      <c r="T176" s="1">
        <v>1027</v>
      </c>
      <c r="U176" s="1">
        <v>8847</v>
      </c>
      <c r="V176" s="1">
        <v>63978</v>
      </c>
    </row>
    <row r="177" spans="2:22" x14ac:dyDescent="0.2">
      <c r="B177" s="15">
        <v>43191</v>
      </c>
      <c r="C177" s="36" t="s">
        <v>189</v>
      </c>
      <c r="D177" s="36">
        <v>0</v>
      </c>
      <c r="E177" s="36">
        <v>0</v>
      </c>
      <c r="F177" s="36">
        <v>61</v>
      </c>
      <c r="G177" s="36">
        <v>0</v>
      </c>
      <c r="H177" s="36">
        <v>0</v>
      </c>
      <c r="I177" s="36">
        <v>0</v>
      </c>
      <c r="J177" s="36">
        <v>88</v>
      </c>
      <c r="K177" s="36">
        <v>310</v>
      </c>
      <c r="L177" s="36">
        <v>26</v>
      </c>
      <c r="M177" s="36">
        <v>0</v>
      </c>
      <c r="N177" s="36" t="s">
        <v>189</v>
      </c>
      <c r="O177" s="36">
        <v>0</v>
      </c>
      <c r="P177" s="24">
        <v>12</v>
      </c>
      <c r="Q177" s="1">
        <f t="shared" si="3"/>
        <v>497</v>
      </c>
      <c r="R177" s="24">
        <v>0</v>
      </c>
      <c r="S177" s="24">
        <v>0</v>
      </c>
      <c r="T177" s="24">
        <v>1126</v>
      </c>
      <c r="U177" s="24">
        <v>9217</v>
      </c>
      <c r="V177" s="24">
        <v>64038</v>
      </c>
    </row>
    <row r="178" spans="2:22" x14ac:dyDescent="0.2">
      <c r="B178" s="15">
        <v>43221</v>
      </c>
      <c r="C178" s="36" t="s">
        <v>189</v>
      </c>
      <c r="D178" s="65">
        <v>0</v>
      </c>
      <c r="E178" s="65">
        <v>0</v>
      </c>
      <c r="F178" s="65">
        <v>75</v>
      </c>
      <c r="G178" s="65">
        <v>0</v>
      </c>
      <c r="H178" s="65">
        <v>0</v>
      </c>
      <c r="I178" s="65">
        <v>0</v>
      </c>
      <c r="J178" s="65">
        <v>92</v>
      </c>
      <c r="K178" s="65">
        <v>310</v>
      </c>
      <c r="L178" s="65">
        <v>23</v>
      </c>
      <c r="M178" s="65">
        <v>0</v>
      </c>
      <c r="N178" s="36" t="s">
        <v>189</v>
      </c>
      <c r="O178" s="65">
        <v>0</v>
      </c>
      <c r="P178" s="65">
        <v>12</v>
      </c>
      <c r="Q178" s="1">
        <f t="shared" si="3"/>
        <v>512</v>
      </c>
      <c r="R178" s="65">
        <v>0</v>
      </c>
      <c r="S178" s="65">
        <v>0</v>
      </c>
      <c r="T178" s="24">
        <v>1169</v>
      </c>
      <c r="U178" s="24">
        <v>9346</v>
      </c>
      <c r="V178" s="24">
        <v>65054</v>
      </c>
    </row>
    <row r="179" spans="2:22" x14ac:dyDescent="0.2">
      <c r="B179" s="15">
        <v>43252</v>
      </c>
      <c r="C179" s="65">
        <v>0</v>
      </c>
      <c r="D179" s="65">
        <v>0</v>
      </c>
      <c r="E179" s="65">
        <v>0</v>
      </c>
      <c r="F179" s="65">
        <v>80</v>
      </c>
      <c r="G179" s="65">
        <v>0</v>
      </c>
      <c r="H179" s="65">
        <v>0</v>
      </c>
      <c r="I179" s="65">
        <v>0</v>
      </c>
      <c r="J179" s="65">
        <v>94</v>
      </c>
      <c r="K179" s="65">
        <v>319</v>
      </c>
      <c r="L179" s="65">
        <v>28</v>
      </c>
      <c r="M179" s="65">
        <v>0</v>
      </c>
      <c r="N179" s="65">
        <v>12</v>
      </c>
      <c r="O179" s="65">
        <v>0</v>
      </c>
      <c r="P179" s="65">
        <v>14</v>
      </c>
      <c r="Q179" s="1">
        <f t="shared" si="3"/>
        <v>547</v>
      </c>
      <c r="R179" s="65">
        <v>0</v>
      </c>
      <c r="S179" s="65">
        <v>0</v>
      </c>
      <c r="T179" s="24">
        <v>1241</v>
      </c>
      <c r="U179" s="24">
        <v>10131</v>
      </c>
      <c r="V179" s="24">
        <v>67895</v>
      </c>
    </row>
    <row r="180" spans="2:22" x14ac:dyDescent="0.2">
      <c r="B180" s="15">
        <v>43282</v>
      </c>
      <c r="C180" s="24" t="s">
        <v>189</v>
      </c>
      <c r="D180" s="1">
        <v>0</v>
      </c>
      <c r="E180" s="1">
        <v>0</v>
      </c>
      <c r="F180" s="1">
        <v>85</v>
      </c>
      <c r="G180" s="1">
        <v>0</v>
      </c>
      <c r="H180" s="1">
        <v>0</v>
      </c>
      <c r="I180" s="1">
        <v>0</v>
      </c>
      <c r="J180" s="1">
        <v>89</v>
      </c>
      <c r="K180" s="1">
        <v>328</v>
      </c>
      <c r="L180" s="1">
        <v>31</v>
      </c>
      <c r="M180" s="1">
        <v>0</v>
      </c>
      <c r="N180" s="1">
        <v>13</v>
      </c>
      <c r="O180" s="1">
        <v>0</v>
      </c>
      <c r="P180" s="65">
        <v>14</v>
      </c>
      <c r="Q180" s="1">
        <f t="shared" si="3"/>
        <v>560</v>
      </c>
      <c r="R180" s="65">
        <v>0</v>
      </c>
      <c r="S180" s="65">
        <v>0</v>
      </c>
      <c r="T180" s="24">
        <v>1257</v>
      </c>
      <c r="U180" s="24">
        <v>10047</v>
      </c>
      <c r="V180" s="24">
        <v>68971</v>
      </c>
    </row>
    <row r="181" spans="2:22" x14ac:dyDescent="0.2">
      <c r="B181" s="15">
        <v>43313</v>
      </c>
      <c r="C181" s="36" t="s">
        <v>189</v>
      </c>
      <c r="D181" s="65">
        <v>0</v>
      </c>
      <c r="E181" s="65">
        <v>0</v>
      </c>
      <c r="F181" s="65">
        <v>87</v>
      </c>
      <c r="G181" s="65">
        <v>0</v>
      </c>
      <c r="H181" s="65">
        <v>0</v>
      </c>
      <c r="I181" s="65">
        <v>0</v>
      </c>
      <c r="J181" s="65">
        <v>90</v>
      </c>
      <c r="K181" s="65">
        <v>321</v>
      </c>
      <c r="L181" s="65">
        <v>26</v>
      </c>
      <c r="M181" s="65">
        <v>0</v>
      </c>
      <c r="N181" s="65">
        <v>13</v>
      </c>
      <c r="O181" s="65">
        <v>0</v>
      </c>
      <c r="P181" s="65">
        <v>13</v>
      </c>
      <c r="Q181" s="1">
        <f t="shared" si="3"/>
        <v>550</v>
      </c>
      <c r="R181" s="65">
        <v>0</v>
      </c>
      <c r="S181" s="65">
        <v>0</v>
      </c>
      <c r="T181" s="24">
        <v>1237</v>
      </c>
      <c r="U181" s="24">
        <v>9722</v>
      </c>
      <c r="V181" s="24">
        <v>67631</v>
      </c>
    </row>
    <row r="182" spans="2:22" x14ac:dyDescent="0.2">
      <c r="B182" s="15">
        <v>43344</v>
      </c>
      <c r="C182" s="65">
        <v>0</v>
      </c>
      <c r="D182" s="65">
        <v>0</v>
      </c>
      <c r="E182" s="65">
        <v>0</v>
      </c>
      <c r="F182" s="65">
        <v>75</v>
      </c>
      <c r="G182" s="65">
        <v>0</v>
      </c>
      <c r="H182" s="65">
        <v>0</v>
      </c>
      <c r="I182" s="65">
        <v>0</v>
      </c>
      <c r="J182" s="65">
        <v>87</v>
      </c>
      <c r="K182" s="65">
        <v>322</v>
      </c>
      <c r="L182" s="65">
        <v>25</v>
      </c>
      <c r="M182" s="65">
        <v>0</v>
      </c>
      <c r="N182" s="65">
        <v>9</v>
      </c>
      <c r="O182" s="65">
        <v>0</v>
      </c>
      <c r="P182" s="65">
        <v>11</v>
      </c>
      <c r="Q182" s="1">
        <f t="shared" si="3"/>
        <v>529</v>
      </c>
      <c r="R182" s="65">
        <v>0</v>
      </c>
      <c r="S182" s="65">
        <v>0</v>
      </c>
      <c r="T182" s="24">
        <v>1195</v>
      </c>
      <c r="U182" s="24">
        <v>8699</v>
      </c>
      <c r="V182" s="24">
        <v>66320</v>
      </c>
    </row>
    <row r="183" spans="2:22" x14ac:dyDescent="0.2">
      <c r="B183" s="15">
        <v>43374</v>
      </c>
      <c r="C183" s="65">
        <v>0</v>
      </c>
      <c r="D183" s="65">
        <v>0</v>
      </c>
      <c r="E183" s="65">
        <v>0</v>
      </c>
      <c r="F183" s="65">
        <v>53</v>
      </c>
      <c r="G183" s="65">
        <v>0</v>
      </c>
      <c r="H183" s="65">
        <v>0</v>
      </c>
      <c r="I183" s="65">
        <v>0</v>
      </c>
      <c r="J183" s="65">
        <v>101</v>
      </c>
      <c r="K183" s="65">
        <v>345</v>
      </c>
      <c r="L183" s="65">
        <v>29</v>
      </c>
      <c r="M183" s="65">
        <v>0</v>
      </c>
      <c r="N183" s="65">
        <v>6</v>
      </c>
      <c r="O183" s="65">
        <v>0</v>
      </c>
      <c r="P183" s="65">
        <v>11</v>
      </c>
      <c r="Q183" s="65">
        <v>545</v>
      </c>
      <c r="R183" s="65">
        <v>0</v>
      </c>
      <c r="S183" s="65">
        <v>0</v>
      </c>
      <c r="T183" s="24">
        <v>1226</v>
      </c>
      <c r="U183" s="24">
        <v>7406</v>
      </c>
      <c r="V183" s="24">
        <v>64410</v>
      </c>
    </row>
    <row r="184" spans="2:22" x14ac:dyDescent="0.2">
      <c r="B184" s="15">
        <v>43405</v>
      </c>
      <c r="C184" s="65">
        <v>0</v>
      </c>
      <c r="D184" s="65">
        <v>0</v>
      </c>
      <c r="E184" s="65">
        <v>0</v>
      </c>
      <c r="F184" s="65">
        <v>40</v>
      </c>
      <c r="G184" s="65">
        <v>0</v>
      </c>
      <c r="H184" s="65">
        <v>0</v>
      </c>
      <c r="I184" s="65">
        <v>0</v>
      </c>
      <c r="J184" s="65">
        <v>90</v>
      </c>
      <c r="K184" s="65">
        <v>320</v>
      </c>
      <c r="L184" s="65">
        <v>29</v>
      </c>
      <c r="M184" s="65">
        <v>0</v>
      </c>
      <c r="N184" s="65">
        <v>6</v>
      </c>
      <c r="O184" s="65">
        <v>0</v>
      </c>
      <c r="P184" s="65">
        <v>10</v>
      </c>
      <c r="Q184" s="65">
        <v>495</v>
      </c>
      <c r="R184" s="65">
        <v>0</v>
      </c>
      <c r="S184" s="65">
        <v>0</v>
      </c>
      <c r="T184" s="24">
        <v>1127</v>
      </c>
      <c r="U184" s="24">
        <v>8935</v>
      </c>
      <c r="V184" s="24">
        <v>63325</v>
      </c>
    </row>
    <row r="185" spans="2:22" x14ac:dyDescent="0.2">
      <c r="B185" s="15">
        <v>43435</v>
      </c>
      <c r="C185" s="65">
        <v>0</v>
      </c>
      <c r="D185" s="65">
        <v>0</v>
      </c>
      <c r="E185" s="65">
        <v>0</v>
      </c>
      <c r="F185" s="65">
        <v>27</v>
      </c>
      <c r="G185" s="65">
        <v>0</v>
      </c>
      <c r="H185" s="65">
        <v>0</v>
      </c>
      <c r="I185" s="65">
        <v>0</v>
      </c>
      <c r="J185" s="65">
        <v>88</v>
      </c>
      <c r="K185" s="65">
        <v>318</v>
      </c>
      <c r="L185" s="65">
        <v>32</v>
      </c>
      <c r="M185" s="65">
        <v>0</v>
      </c>
      <c r="N185" s="65">
        <v>5</v>
      </c>
      <c r="O185" s="65">
        <v>0</v>
      </c>
      <c r="P185" s="65">
        <v>6</v>
      </c>
      <c r="Q185" s="65">
        <v>476</v>
      </c>
      <c r="R185" s="65">
        <v>0</v>
      </c>
      <c r="S185" s="65">
        <v>0</v>
      </c>
      <c r="T185" s="24">
        <v>1073</v>
      </c>
      <c r="U185" s="24">
        <v>8773</v>
      </c>
      <c r="V185" s="24">
        <v>61080</v>
      </c>
    </row>
    <row r="186" spans="2:22" x14ac:dyDescent="0.2">
      <c r="B186" s="15">
        <v>43466</v>
      </c>
      <c r="C186" s="36">
        <v>0</v>
      </c>
      <c r="D186" s="36">
        <v>0</v>
      </c>
      <c r="E186" s="36">
        <v>0</v>
      </c>
      <c r="F186" s="36">
        <v>30</v>
      </c>
      <c r="G186" s="36">
        <v>0</v>
      </c>
      <c r="H186" s="36">
        <v>0</v>
      </c>
      <c r="I186" s="36">
        <v>0</v>
      </c>
      <c r="J186" s="36">
        <v>90</v>
      </c>
      <c r="K186" s="36">
        <v>319</v>
      </c>
      <c r="L186" s="36">
        <v>30</v>
      </c>
      <c r="M186" s="36">
        <v>0</v>
      </c>
      <c r="N186" s="36" t="s">
        <v>189</v>
      </c>
      <c r="O186" s="36">
        <v>0</v>
      </c>
      <c r="P186" s="36">
        <v>6</v>
      </c>
      <c r="Q186" s="36">
        <v>475</v>
      </c>
      <c r="R186" s="36">
        <v>0</v>
      </c>
      <c r="S186" s="36">
        <v>0</v>
      </c>
      <c r="T186" s="24">
        <v>1115</v>
      </c>
      <c r="U186" s="24">
        <v>8726</v>
      </c>
      <c r="V186" s="24">
        <v>61287</v>
      </c>
    </row>
    <row r="187" spans="2:22" x14ac:dyDescent="0.2">
      <c r="B187" s="15">
        <v>43497</v>
      </c>
      <c r="C187" s="24">
        <v>0</v>
      </c>
      <c r="D187" s="24">
        <v>0</v>
      </c>
      <c r="E187" s="24">
        <v>0</v>
      </c>
      <c r="F187" s="24">
        <v>36</v>
      </c>
      <c r="G187" s="24">
        <v>0</v>
      </c>
      <c r="H187" s="24">
        <v>0</v>
      </c>
      <c r="I187" s="24">
        <v>0</v>
      </c>
      <c r="J187" s="24">
        <v>92</v>
      </c>
      <c r="K187" s="24">
        <v>310</v>
      </c>
      <c r="L187" s="24">
        <v>27</v>
      </c>
      <c r="M187" s="24">
        <v>0</v>
      </c>
      <c r="N187" s="24" t="s">
        <v>189</v>
      </c>
      <c r="O187" s="24">
        <v>0</v>
      </c>
      <c r="P187" s="24">
        <v>9</v>
      </c>
      <c r="Q187" s="24">
        <f>SUM(C187:P187)</f>
        <v>474</v>
      </c>
      <c r="R187" s="24">
        <v>0</v>
      </c>
      <c r="S187" s="24">
        <v>0</v>
      </c>
      <c r="T187" s="24">
        <v>1094</v>
      </c>
      <c r="U187" s="1">
        <v>9142</v>
      </c>
      <c r="V187" s="24">
        <v>62975</v>
      </c>
    </row>
    <row r="188" spans="2:22" x14ac:dyDescent="0.2">
      <c r="B188" s="15">
        <v>43525</v>
      </c>
      <c r="C188" s="24">
        <v>0</v>
      </c>
      <c r="D188" s="24">
        <v>0</v>
      </c>
      <c r="E188" s="24">
        <v>0</v>
      </c>
      <c r="F188" s="24">
        <v>39</v>
      </c>
      <c r="G188" s="24">
        <v>0</v>
      </c>
      <c r="H188" s="24">
        <v>0</v>
      </c>
      <c r="I188" s="24">
        <v>0</v>
      </c>
      <c r="J188" s="24">
        <v>95</v>
      </c>
      <c r="K188" s="24">
        <v>320</v>
      </c>
      <c r="L188" s="24">
        <v>26</v>
      </c>
      <c r="M188" s="24">
        <v>0</v>
      </c>
      <c r="N188" s="24" t="s">
        <v>189</v>
      </c>
      <c r="O188" s="24">
        <v>0</v>
      </c>
      <c r="P188" s="24">
        <v>10</v>
      </c>
      <c r="Q188" s="24">
        <f t="shared" ref="Q188:Q195" si="4">SUM(C188:P188)</f>
        <v>490</v>
      </c>
      <c r="R188" s="24">
        <v>0</v>
      </c>
      <c r="S188" s="24">
        <v>0</v>
      </c>
      <c r="T188" s="24">
        <v>1088</v>
      </c>
      <c r="U188" s="1">
        <v>9220</v>
      </c>
      <c r="V188" s="24">
        <v>64488</v>
      </c>
    </row>
    <row r="189" spans="2:22" x14ac:dyDescent="0.2">
      <c r="B189" s="15">
        <v>43556</v>
      </c>
      <c r="C189" s="24">
        <v>0</v>
      </c>
      <c r="D189" s="24">
        <v>0</v>
      </c>
      <c r="E189" s="24">
        <v>0</v>
      </c>
      <c r="F189" s="24">
        <v>66</v>
      </c>
      <c r="G189" s="24">
        <v>0</v>
      </c>
      <c r="H189" s="24">
        <v>0</v>
      </c>
      <c r="I189" s="24">
        <v>0</v>
      </c>
      <c r="J189" s="24">
        <v>96</v>
      </c>
      <c r="K189" s="24">
        <v>328</v>
      </c>
      <c r="L189" s="24">
        <v>26</v>
      </c>
      <c r="M189" s="24">
        <v>0</v>
      </c>
      <c r="N189" s="24" t="s">
        <v>189</v>
      </c>
      <c r="O189" s="24">
        <v>0</v>
      </c>
      <c r="P189" s="24">
        <v>13</v>
      </c>
      <c r="Q189" s="24">
        <f t="shared" si="4"/>
        <v>529</v>
      </c>
      <c r="R189" s="24">
        <v>0</v>
      </c>
      <c r="S189" s="24">
        <v>0</v>
      </c>
      <c r="T189" s="24">
        <v>1177</v>
      </c>
      <c r="U189" s="1">
        <v>9156</v>
      </c>
      <c r="V189" s="24">
        <v>64468</v>
      </c>
    </row>
    <row r="190" spans="2:22" x14ac:dyDescent="0.2">
      <c r="B190" s="15">
        <v>43586</v>
      </c>
      <c r="C190" s="24" t="s">
        <v>189</v>
      </c>
      <c r="D190" s="24">
        <v>0</v>
      </c>
      <c r="E190" s="24">
        <v>0</v>
      </c>
      <c r="F190" s="24">
        <v>78</v>
      </c>
      <c r="G190" s="24">
        <v>0</v>
      </c>
      <c r="H190" s="24">
        <v>0</v>
      </c>
      <c r="I190" s="24">
        <v>0</v>
      </c>
      <c r="J190" s="24">
        <v>91</v>
      </c>
      <c r="K190" s="24">
        <v>317</v>
      </c>
      <c r="L190" s="24">
        <v>26</v>
      </c>
      <c r="M190" s="24">
        <v>0</v>
      </c>
      <c r="N190" s="24" t="s">
        <v>189</v>
      </c>
      <c r="O190" s="24">
        <v>0</v>
      </c>
      <c r="P190" s="24">
        <v>13</v>
      </c>
      <c r="Q190" s="24">
        <f t="shared" si="4"/>
        <v>525</v>
      </c>
      <c r="R190" s="24">
        <v>0</v>
      </c>
      <c r="S190" s="24">
        <v>0</v>
      </c>
      <c r="T190" s="24">
        <v>1175</v>
      </c>
      <c r="U190" s="37">
        <v>9295</v>
      </c>
      <c r="V190" s="1">
        <v>64976</v>
      </c>
    </row>
    <row r="191" spans="2:22" x14ac:dyDescent="0.2">
      <c r="B191" s="15">
        <v>43617</v>
      </c>
      <c r="C191" s="24" t="s">
        <v>189</v>
      </c>
      <c r="D191" s="24">
        <v>0</v>
      </c>
      <c r="E191" s="24">
        <v>0</v>
      </c>
      <c r="F191" s="24">
        <v>84</v>
      </c>
      <c r="G191" s="24">
        <v>0</v>
      </c>
      <c r="H191" s="24">
        <v>0</v>
      </c>
      <c r="I191" s="24">
        <v>0</v>
      </c>
      <c r="J191" s="24">
        <v>92</v>
      </c>
      <c r="K191" s="24">
        <v>334</v>
      </c>
      <c r="L191" s="24">
        <v>26</v>
      </c>
      <c r="M191" s="24">
        <v>0</v>
      </c>
      <c r="N191" s="24" t="s">
        <v>189</v>
      </c>
      <c r="O191" s="24">
        <v>0</v>
      </c>
      <c r="P191" s="24">
        <v>15</v>
      </c>
      <c r="Q191" s="24">
        <f t="shared" si="4"/>
        <v>551</v>
      </c>
      <c r="R191" s="24">
        <v>0</v>
      </c>
      <c r="S191" s="24">
        <v>0</v>
      </c>
      <c r="T191" s="24">
        <v>1209</v>
      </c>
      <c r="U191" s="37">
        <v>9869</v>
      </c>
      <c r="V191" s="1">
        <v>67950</v>
      </c>
    </row>
    <row r="192" spans="2:22" x14ac:dyDescent="0.2">
      <c r="B192" s="15">
        <v>43647</v>
      </c>
      <c r="C192" s="36" t="s">
        <v>189</v>
      </c>
      <c r="D192" s="36">
        <v>0</v>
      </c>
      <c r="E192" s="36">
        <v>0</v>
      </c>
      <c r="F192" s="36">
        <v>80</v>
      </c>
      <c r="G192" s="36">
        <v>0</v>
      </c>
      <c r="H192" s="36">
        <v>0</v>
      </c>
      <c r="I192" s="36">
        <v>0</v>
      </c>
      <c r="J192" s="36">
        <v>97</v>
      </c>
      <c r="K192" s="1">
        <v>344</v>
      </c>
      <c r="L192" s="1">
        <v>26</v>
      </c>
      <c r="M192" s="1">
        <v>0</v>
      </c>
      <c r="N192" s="24" t="s">
        <v>189</v>
      </c>
      <c r="O192" s="1">
        <v>0</v>
      </c>
      <c r="P192" s="1">
        <v>15</v>
      </c>
      <c r="Q192" s="24">
        <f t="shared" si="4"/>
        <v>562</v>
      </c>
      <c r="R192" s="1">
        <v>0</v>
      </c>
      <c r="S192" s="1">
        <v>0</v>
      </c>
      <c r="T192" s="1">
        <v>1228</v>
      </c>
      <c r="U192" s="1">
        <v>10208</v>
      </c>
      <c r="V192" s="1">
        <v>69769</v>
      </c>
    </row>
    <row r="193" spans="2:22" x14ac:dyDescent="0.2">
      <c r="B193" s="15">
        <v>43678</v>
      </c>
      <c r="C193" s="36" t="s">
        <v>189</v>
      </c>
      <c r="D193" s="65">
        <v>0</v>
      </c>
      <c r="E193" s="65">
        <v>0</v>
      </c>
      <c r="F193" s="65">
        <v>83</v>
      </c>
      <c r="G193" s="65">
        <v>0</v>
      </c>
      <c r="H193" s="65">
        <v>0</v>
      </c>
      <c r="I193" s="65">
        <v>0</v>
      </c>
      <c r="J193" s="65">
        <v>95</v>
      </c>
      <c r="K193" s="1">
        <v>355</v>
      </c>
      <c r="L193" s="1">
        <v>26</v>
      </c>
      <c r="M193" s="1">
        <v>0</v>
      </c>
      <c r="N193" s="24" t="s">
        <v>189</v>
      </c>
      <c r="O193" s="1">
        <v>0</v>
      </c>
      <c r="P193" s="1">
        <v>15</v>
      </c>
      <c r="Q193" s="24">
        <f t="shared" si="4"/>
        <v>574</v>
      </c>
      <c r="R193" s="1">
        <v>0</v>
      </c>
      <c r="S193" s="1">
        <v>0</v>
      </c>
      <c r="T193" s="1">
        <v>1225</v>
      </c>
      <c r="U193" s="1">
        <v>9956</v>
      </c>
      <c r="V193" s="1">
        <v>68924</v>
      </c>
    </row>
    <row r="194" spans="2:22" x14ac:dyDescent="0.2">
      <c r="B194" s="15">
        <v>43709</v>
      </c>
      <c r="C194" s="36" t="s">
        <v>189</v>
      </c>
      <c r="D194" s="65">
        <v>0</v>
      </c>
      <c r="E194" s="65">
        <v>0</v>
      </c>
      <c r="F194" s="65">
        <v>66</v>
      </c>
      <c r="G194" s="65">
        <v>0</v>
      </c>
      <c r="H194" s="65">
        <v>0</v>
      </c>
      <c r="I194" s="65">
        <v>0</v>
      </c>
      <c r="J194" s="65">
        <v>94</v>
      </c>
      <c r="K194" s="1">
        <v>338</v>
      </c>
      <c r="L194" s="1">
        <v>24</v>
      </c>
      <c r="M194" s="1">
        <v>0</v>
      </c>
      <c r="N194" s="24" t="s">
        <v>189</v>
      </c>
      <c r="O194" s="1">
        <v>0</v>
      </c>
      <c r="P194" s="1">
        <v>11</v>
      </c>
      <c r="Q194" s="24">
        <f t="shared" si="4"/>
        <v>533</v>
      </c>
      <c r="R194" s="1">
        <v>0</v>
      </c>
      <c r="S194" s="1">
        <v>0</v>
      </c>
      <c r="T194" s="1">
        <v>1150</v>
      </c>
      <c r="U194" s="1">
        <v>8918</v>
      </c>
      <c r="V194" s="1">
        <v>66504</v>
      </c>
    </row>
    <row r="195" spans="2:22" x14ac:dyDescent="0.2">
      <c r="B195" s="15">
        <v>43739</v>
      </c>
      <c r="C195" s="36" t="s">
        <v>189</v>
      </c>
      <c r="D195" s="36">
        <v>0</v>
      </c>
      <c r="E195" s="36">
        <v>0</v>
      </c>
      <c r="F195" s="36">
        <v>40</v>
      </c>
      <c r="G195" s="36">
        <v>0</v>
      </c>
      <c r="H195" s="36">
        <v>0</v>
      </c>
      <c r="I195" s="36">
        <v>0</v>
      </c>
      <c r="J195" s="36">
        <v>96</v>
      </c>
      <c r="K195" s="24">
        <v>336</v>
      </c>
      <c r="L195" s="24">
        <v>24</v>
      </c>
      <c r="M195" s="24">
        <v>0</v>
      </c>
      <c r="N195" s="24" t="s">
        <v>189</v>
      </c>
      <c r="O195" s="24">
        <v>0</v>
      </c>
      <c r="P195" s="24">
        <v>9</v>
      </c>
      <c r="Q195" s="24">
        <f t="shared" si="4"/>
        <v>505</v>
      </c>
      <c r="R195" s="24">
        <v>0</v>
      </c>
      <c r="S195" s="24">
        <v>0</v>
      </c>
      <c r="T195" s="24">
        <v>1113</v>
      </c>
      <c r="U195" s="24">
        <v>8501</v>
      </c>
      <c r="V195" s="24">
        <v>64018</v>
      </c>
    </row>
    <row r="196" spans="2:22" x14ac:dyDescent="0.2">
      <c r="B196" s="15">
        <v>43770</v>
      </c>
      <c r="C196" s="36">
        <v>0</v>
      </c>
      <c r="D196" s="36">
        <v>0</v>
      </c>
      <c r="E196" s="36">
        <v>0</v>
      </c>
      <c r="F196" s="36">
        <v>38</v>
      </c>
      <c r="G196" s="36">
        <v>0</v>
      </c>
      <c r="H196" s="36">
        <v>0</v>
      </c>
      <c r="I196" s="36">
        <v>0</v>
      </c>
      <c r="J196" s="36">
        <v>91</v>
      </c>
      <c r="K196" s="24">
        <v>328</v>
      </c>
      <c r="L196" s="24">
        <v>24</v>
      </c>
      <c r="M196" s="24">
        <v>0</v>
      </c>
      <c r="N196" s="24" t="s">
        <v>189</v>
      </c>
      <c r="O196" s="24">
        <v>0</v>
      </c>
      <c r="P196" s="24">
        <v>6</v>
      </c>
      <c r="Q196" s="24">
        <v>487</v>
      </c>
      <c r="R196" s="24">
        <v>0</v>
      </c>
      <c r="S196" s="24">
        <v>0</v>
      </c>
      <c r="T196" s="24">
        <v>1127</v>
      </c>
      <c r="U196" s="24">
        <v>8960</v>
      </c>
      <c r="V196" s="24">
        <v>63854</v>
      </c>
    </row>
    <row r="197" spans="2:22" x14ac:dyDescent="0.2">
      <c r="B197" s="15">
        <v>43800</v>
      </c>
      <c r="C197" s="36">
        <v>0</v>
      </c>
      <c r="D197" s="36">
        <v>0</v>
      </c>
      <c r="E197" s="36">
        <v>0</v>
      </c>
      <c r="F197" s="36">
        <v>29</v>
      </c>
      <c r="G197" s="36">
        <v>0</v>
      </c>
      <c r="H197" s="36">
        <v>0</v>
      </c>
      <c r="I197" s="36">
        <v>0</v>
      </c>
      <c r="J197" s="36">
        <v>89</v>
      </c>
      <c r="K197" s="36">
        <v>319</v>
      </c>
      <c r="L197" s="36">
        <v>24</v>
      </c>
      <c r="M197" s="36">
        <v>0</v>
      </c>
      <c r="N197" s="36" t="s">
        <v>189</v>
      </c>
      <c r="O197" s="36">
        <v>0</v>
      </c>
      <c r="P197" s="36">
        <v>6</v>
      </c>
      <c r="Q197" s="36">
        <v>467</v>
      </c>
      <c r="R197" s="36">
        <v>0</v>
      </c>
      <c r="S197" s="36">
        <v>0</v>
      </c>
      <c r="T197" s="24">
        <v>1091</v>
      </c>
      <c r="U197" s="24">
        <v>8401</v>
      </c>
      <c r="V197" s="24">
        <v>60586</v>
      </c>
    </row>
    <row r="198" spans="2:22" x14ac:dyDescent="0.2">
      <c r="B198" s="15">
        <v>43831</v>
      </c>
      <c r="C198">
        <v>0</v>
      </c>
      <c r="D198">
        <v>0</v>
      </c>
      <c r="E198">
        <v>0</v>
      </c>
      <c r="F198">
        <v>36</v>
      </c>
      <c r="G198">
        <v>0</v>
      </c>
      <c r="H198">
        <v>0</v>
      </c>
      <c r="I198">
        <v>0</v>
      </c>
      <c r="J198">
        <v>89</v>
      </c>
      <c r="K198">
        <v>319</v>
      </c>
      <c r="L198">
        <v>23</v>
      </c>
      <c r="M198">
        <v>0</v>
      </c>
      <c r="N198" s="36" t="s">
        <v>189</v>
      </c>
      <c r="O198">
        <v>0</v>
      </c>
      <c r="P198">
        <v>6</v>
      </c>
      <c r="Q198">
        <v>473</v>
      </c>
      <c r="R198">
        <v>0</v>
      </c>
      <c r="S198">
        <v>0</v>
      </c>
      <c r="T198" s="24">
        <v>1102</v>
      </c>
      <c r="U198" s="24">
        <v>8468</v>
      </c>
      <c r="V198" s="24">
        <v>60701</v>
      </c>
    </row>
    <row r="199" spans="2:22" x14ac:dyDescent="0.2">
      <c r="B199" s="15">
        <v>43862</v>
      </c>
      <c r="C199">
        <v>0</v>
      </c>
      <c r="D199">
        <v>0</v>
      </c>
      <c r="E199">
        <v>0</v>
      </c>
      <c r="F199">
        <v>38</v>
      </c>
      <c r="G199" s="36" t="s">
        <v>189</v>
      </c>
      <c r="H199">
        <v>0</v>
      </c>
      <c r="I199">
        <v>0</v>
      </c>
      <c r="J199">
        <v>89</v>
      </c>
      <c r="K199">
        <v>342</v>
      </c>
      <c r="L199">
        <v>24</v>
      </c>
      <c r="M199">
        <v>0</v>
      </c>
      <c r="N199" s="36" t="s">
        <v>189</v>
      </c>
      <c r="O199">
        <v>0</v>
      </c>
      <c r="P199">
        <v>6</v>
      </c>
      <c r="Q199">
        <v>499</v>
      </c>
      <c r="R199">
        <v>0</v>
      </c>
      <c r="S199">
        <v>0</v>
      </c>
      <c r="T199" s="24">
        <v>1118</v>
      </c>
      <c r="U199" s="24">
        <v>8707</v>
      </c>
      <c r="V199" s="24">
        <v>62310</v>
      </c>
    </row>
    <row r="200" spans="2:22" x14ac:dyDescent="0.2">
      <c r="B200" s="15">
        <v>43891</v>
      </c>
      <c r="C200">
        <v>0</v>
      </c>
      <c r="D200">
        <v>0</v>
      </c>
      <c r="E200">
        <v>0</v>
      </c>
      <c r="F200">
        <v>20</v>
      </c>
      <c r="G200" s="36" t="s">
        <v>189</v>
      </c>
      <c r="H200">
        <v>0</v>
      </c>
      <c r="I200">
        <v>0</v>
      </c>
      <c r="J200">
        <v>77</v>
      </c>
      <c r="K200">
        <v>291</v>
      </c>
      <c r="L200">
        <v>22</v>
      </c>
      <c r="M200">
        <v>0</v>
      </c>
      <c r="N200" s="36" t="s">
        <v>189</v>
      </c>
      <c r="O200">
        <v>0</v>
      </c>
      <c r="P200">
        <v>6</v>
      </c>
      <c r="Q200">
        <v>416</v>
      </c>
      <c r="R200">
        <v>0</v>
      </c>
      <c r="S200">
        <v>0</v>
      </c>
      <c r="T200" s="24">
        <v>805</v>
      </c>
      <c r="U200" s="24">
        <v>8069</v>
      </c>
      <c r="V200" s="24">
        <v>61000</v>
      </c>
    </row>
    <row r="201" spans="2:22" x14ac:dyDescent="0.2">
      <c r="B201" s="15">
        <v>43922</v>
      </c>
      <c r="C201">
        <v>0</v>
      </c>
      <c r="D201">
        <v>0</v>
      </c>
      <c r="E201">
        <v>0</v>
      </c>
      <c r="F201">
        <v>20</v>
      </c>
      <c r="G201" s="36" t="s">
        <v>189</v>
      </c>
      <c r="H201">
        <v>0</v>
      </c>
      <c r="I201">
        <v>0</v>
      </c>
      <c r="J201">
        <v>55</v>
      </c>
      <c r="K201">
        <v>280</v>
      </c>
      <c r="L201">
        <v>16</v>
      </c>
      <c r="M201">
        <v>0</v>
      </c>
      <c r="N201" s="36" t="s">
        <v>189</v>
      </c>
      <c r="O201">
        <v>0</v>
      </c>
      <c r="P201">
        <v>6</v>
      </c>
      <c r="Q201" s="36">
        <f>SUM(C201:P201)</f>
        <v>377</v>
      </c>
      <c r="R201">
        <v>0</v>
      </c>
      <c r="S201">
        <v>0</v>
      </c>
      <c r="T201" s="24">
        <v>859</v>
      </c>
      <c r="U201" s="24">
        <v>8420</v>
      </c>
      <c r="V201" s="24">
        <v>61030</v>
      </c>
    </row>
    <row r="202" spans="2:22" x14ac:dyDescent="0.2">
      <c r="B202" s="15">
        <v>43952</v>
      </c>
      <c r="C202">
        <v>0</v>
      </c>
      <c r="D202">
        <v>0</v>
      </c>
      <c r="E202">
        <v>0</v>
      </c>
      <c r="F202">
        <v>19</v>
      </c>
      <c r="G202" s="36" t="s">
        <v>189</v>
      </c>
      <c r="H202">
        <v>0</v>
      </c>
      <c r="I202">
        <v>0</v>
      </c>
      <c r="J202">
        <v>56</v>
      </c>
      <c r="K202">
        <v>287</v>
      </c>
      <c r="L202">
        <v>16</v>
      </c>
      <c r="M202">
        <v>0</v>
      </c>
      <c r="N202" s="36" t="s">
        <v>189</v>
      </c>
      <c r="O202">
        <v>0</v>
      </c>
      <c r="P202">
        <v>5</v>
      </c>
      <c r="Q202">
        <v>383</v>
      </c>
      <c r="R202">
        <v>0</v>
      </c>
      <c r="S202">
        <v>0</v>
      </c>
      <c r="T202" s="24">
        <v>874</v>
      </c>
      <c r="U202" s="24">
        <v>8722</v>
      </c>
      <c r="V202" s="24">
        <v>61995</v>
      </c>
    </row>
    <row r="203" spans="2:22" x14ac:dyDescent="0.2">
      <c r="B203" s="15">
        <v>43983</v>
      </c>
      <c r="C203">
        <v>0</v>
      </c>
      <c r="D203">
        <v>0</v>
      </c>
      <c r="E203">
        <v>0</v>
      </c>
      <c r="F203">
        <v>23</v>
      </c>
      <c r="G203" s="36" t="s">
        <v>189</v>
      </c>
      <c r="H203">
        <v>0</v>
      </c>
      <c r="I203">
        <v>0</v>
      </c>
      <c r="J203">
        <v>80</v>
      </c>
      <c r="K203">
        <v>315</v>
      </c>
      <c r="L203">
        <v>20</v>
      </c>
      <c r="M203">
        <v>0</v>
      </c>
      <c r="N203" s="36" t="s">
        <v>189</v>
      </c>
      <c r="O203">
        <v>0</v>
      </c>
      <c r="P203">
        <v>5</v>
      </c>
      <c r="Q203">
        <v>443</v>
      </c>
      <c r="R203">
        <v>0</v>
      </c>
      <c r="S203">
        <v>0</v>
      </c>
      <c r="T203" s="24">
        <v>1034</v>
      </c>
      <c r="U203" s="24">
        <v>9182</v>
      </c>
      <c r="V203" s="24">
        <v>63406</v>
      </c>
    </row>
    <row r="204" spans="2:22" x14ac:dyDescent="0.2">
      <c r="B204" s="17">
        <v>44013</v>
      </c>
      <c r="C204">
        <v>0</v>
      </c>
      <c r="D204">
        <v>0</v>
      </c>
      <c r="E204">
        <v>0</v>
      </c>
      <c r="F204">
        <v>48</v>
      </c>
      <c r="G204" s="36" t="s">
        <v>189</v>
      </c>
      <c r="H204">
        <v>0</v>
      </c>
      <c r="I204">
        <v>0</v>
      </c>
      <c r="J204">
        <v>93</v>
      </c>
      <c r="K204">
        <v>304</v>
      </c>
      <c r="L204">
        <v>22</v>
      </c>
      <c r="M204">
        <v>0</v>
      </c>
      <c r="N204" s="36" t="s">
        <v>189</v>
      </c>
      <c r="O204">
        <v>0</v>
      </c>
      <c r="P204">
        <v>11</v>
      </c>
      <c r="Q204">
        <v>478</v>
      </c>
      <c r="R204">
        <v>0</v>
      </c>
      <c r="S204">
        <v>0</v>
      </c>
      <c r="T204" s="24">
        <v>1099</v>
      </c>
      <c r="U204" s="24">
        <v>9564</v>
      </c>
      <c r="V204" s="24">
        <v>65247</v>
      </c>
    </row>
    <row r="205" spans="2:22" x14ac:dyDescent="0.2">
      <c r="B205" s="17">
        <v>44044</v>
      </c>
      <c r="C205" s="36">
        <v>0</v>
      </c>
      <c r="D205" s="36">
        <v>0</v>
      </c>
      <c r="E205" s="36">
        <v>0</v>
      </c>
      <c r="F205" s="36">
        <v>54</v>
      </c>
      <c r="G205" s="36" t="s">
        <v>189</v>
      </c>
      <c r="H205" s="36">
        <v>0</v>
      </c>
      <c r="I205" s="36">
        <v>0</v>
      </c>
      <c r="J205" s="36">
        <v>91</v>
      </c>
      <c r="K205" s="36">
        <v>306</v>
      </c>
      <c r="L205" s="36">
        <v>21</v>
      </c>
      <c r="M205" s="36">
        <v>0</v>
      </c>
      <c r="N205" s="36" t="s">
        <v>189</v>
      </c>
      <c r="O205" s="36">
        <v>0</v>
      </c>
      <c r="P205" s="36">
        <v>12</v>
      </c>
      <c r="Q205" s="36">
        <v>484</v>
      </c>
      <c r="R205" s="36">
        <v>0</v>
      </c>
      <c r="S205" s="36">
        <v>0</v>
      </c>
      <c r="T205" s="24">
        <v>1098</v>
      </c>
      <c r="U205" s="24">
        <v>9194</v>
      </c>
      <c r="V205" s="24">
        <v>64666</v>
      </c>
    </row>
    <row r="206" spans="2:22" x14ac:dyDescent="0.2">
      <c r="B206" s="17">
        <v>44075</v>
      </c>
      <c r="C206" s="36">
        <v>0</v>
      </c>
      <c r="D206" s="36">
        <v>0</v>
      </c>
      <c r="E206" s="36">
        <v>0</v>
      </c>
      <c r="F206" s="36">
        <v>30</v>
      </c>
      <c r="G206" s="36" t="s">
        <v>189</v>
      </c>
      <c r="H206" s="36">
        <v>0</v>
      </c>
      <c r="I206" s="36">
        <v>0</v>
      </c>
      <c r="J206" s="36">
        <v>85</v>
      </c>
      <c r="K206" s="36">
        <v>294</v>
      </c>
      <c r="L206" s="36">
        <v>20</v>
      </c>
      <c r="M206" s="36">
        <v>0</v>
      </c>
      <c r="N206" s="36" t="s">
        <v>189</v>
      </c>
      <c r="O206" s="36">
        <v>0</v>
      </c>
      <c r="P206" s="36">
        <v>6</v>
      </c>
      <c r="Q206" s="36">
        <v>435</v>
      </c>
      <c r="R206" s="36">
        <v>0</v>
      </c>
      <c r="S206" s="36">
        <v>0</v>
      </c>
      <c r="T206" s="24">
        <v>1029</v>
      </c>
      <c r="U206" s="24">
        <v>8383</v>
      </c>
      <c r="V206" s="24">
        <v>63097</v>
      </c>
    </row>
  </sheetData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workbookViewId="0">
      <pane xSplit="2" ySplit="6" topLeftCell="M49" activePane="bottomRight" state="frozen"/>
      <selection pane="topRight" activeCell="V54" sqref="V54"/>
      <selection pane="bottomLeft" activeCell="V54" sqref="V54"/>
      <selection pane="bottomRight" activeCell="V74" sqref="V74"/>
    </sheetView>
  </sheetViews>
  <sheetFormatPr baseColWidth="10" defaultColWidth="11.42578125" defaultRowHeight="12.75" x14ac:dyDescent="0.2"/>
  <cols>
    <col min="1" max="1" width="32.85546875" customWidth="1"/>
    <col min="2" max="2" width="12.85546875" customWidth="1"/>
    <col min="5" max="5" width="9.85546875" customWidth="1"/>
    <col min="8" max="8" width="9.140625" customWidth="1"/>
    <col min="12" max="12" width="10" customWidth="1"/>
    <col min="15" max="15" width="8.28515625" customWidth="1"/>
    <col min="18" max="18" width="10.140625" customWidth="1"/>
    <col min="19" max="19" width="8.5703125" customWidth="1"/>
    <col min="21" max="21" width="10.42578125" customWidth="1"/>
    <col min="257" max="257" width="32.85546875" customWidth="1"/>
    <col min="258" max="258" width="12.85546875" customWidth="1"/>
    <col min="261" max="261" width="9.85546875" customWidth="1"/>
    <col min="264" max="264" width="9.140625" customWidth="1"/>
    <col min="271" max="271" width="8.28515625" customWidth="1"/>
    <col min="274" max="274" width="10.140625" customWidth="1"/>
    <col min="275" max="275" width="8.5703125" customWidth="1"/>
    <col min="277" max="277" width="10.42578125" customWidth="1"/>
    <col min="513" max="513" width="32.85546875" customWidth="1"/>
    <col min="514" max="514" width="12.85546875" customWidth="1"/>
    <col min="517" max="517" width="9.85546875" customWidth="1"/>
    <col min="520" max="520" width="9.140625" customWidth="1"/>
    <col min="527" max="527" width="8.28515625" customWidth="1"/>
    <col min="530" max="530" width="10.140625" customWidth="1"/>
    <col min="531" max="531" width="8.5703125" customWidth="1"/>
    <col min="533" max="533" width="10.42578125" customWidth="1"/>
    <col min="769" max="769" width="32.85546875" customWidth="1"/>
    <col min="770" max="770" width="12.85546875" customWidth="1"/>
    <col min="773" max="773" width="9.85546875" customWidth="1"/>
    <col min="776" max="776" width="9.140625" customWidth="1"/>
    <col min="783" max="783" width="8.28515625" customWidth="1"/>
    <col min="786" max="786" width="10.140625" customWidth="1"/>
    <col min="787" max="787" width="8.5703125" customWidth="1"/>
    <col min="789" max="789" width="10.42578125" customWidth="1"/>
    <col min="1025" max="1025" width="32.85546875" customWidth="1"/>
    <col min="1026" max="1026" width="12.85546875" customWidth="1"/>
    <col min="1029" max="1029" width="9.85546875" customWidth="1"/>
    <col min="1032" max="1032" width="9.140625" customWidth="1"/>
    <col min="1039" max="1039" width="8.28515625" customWidth="1"/>
    <col min="1042" max="1042" width="10.140625" customWidth="1"/>
    <col min="1043" max="1043" width="8.5703125" customWidth="1"/>
    <col min="1045" max="1045" width="10.42578125" customWidth="1"/>
    <col min="1281" max="1281" width="32.85546875" customWidth="1"/>
    <col min="1282" max="1282" width="12.85546875" customWidth="1"/>
    <col min="1285" max="1285" width="9.85546875" customWidth="1"/>
    <col min="1288" max="1288" width="9.140625" customWidth="1"/>
    <col min="1295" max="1295" width="8.28515625" customWidth="1"/>
    <col min="1298" max="1298" width="10.140625" customWidth="1"/>
    <col min="1299" max="1299" width="8.5703125" customWidth="1"/>
    <col min="1301" max="1301" width="10.42578125" customWidth="1"/>
    <col min="1537" max="1537" width="32.85546875" customWidth="1"/>
    <col min="1538" max="1538" width="12.85546875" customWidth="1"/>
    <col min="1541" max="1541" width="9.85546875" customWidth="1"/>
    <col min="1544" max="1544" width="9.140625" customWidth="1"/>
    <col min="1551" max="1551" width="8.28515625" customWidth="1"/>
    <col min="1554" max="1554" width="10.140625" customWidth="1"/>
    <col min="1555" max="1555" width="8.5703125" customWidth="1"/>
    <col min="1557" max="1557" width="10.42578125" customWidth="1"/>
    <col min="1793" max="1793" width="32.85546875" customWidth="1"/>
    <col min="1794" max="1794" width="12.85546875" customWidth="1"/>
    <col min="1797" max="1797" width="9.85546875" customWidth="1"/>
    <col min="1800" max="1800" width="9.140625" customWidth="1"/>
    <col min="1807" max="1807" width="8.28515625" customWidth="1"/>
    <col min="1810" max="1810" width="10.140625" customWidth="1"/>
    <col min="1811" max="1811" width="8.5703125" customWidth="1"/>
    <col min="1813" max="1813" width="10.42578125" customWidth="1"/>
    <col min="2049" max="2049" width="32.85546875" customWidth="1"/>
    <col min="2050" max="2050" width="12.85546875" customWidth="1"/>
    <col min="2053" max="2053" width="9.85546875" customWidth="1"/>
    <col min="2056" max="2056" width="9.140625" customWidth="1"/>
    <col min="2063" max="2063" width="8.28515625" customWidth="1"/>
    <col min="2066" max="2066" width="10.140625" customWidth="1"/>
    <col min="2067" max="2067" width="8.5703125" customWidth="1"/>
    <col min="2069" max="2069" width="10.42578125" customWidth="1"/>
    <col min="2305" max="2305" width="32.85546875" customWidth="1"/>
    <col min="2306" max="2306" width="12.85546875" customWidth="1"/>
    <col min="2309" max="2309" width="9.85546875" customWidth="1"/>
    <col min="2312" max="2312" width="9.140625" customWidth="1"/>
    <col min="2319" max="2319" width="8.28515625" customWidth="1"/>
    <col min="2322" max="2322" width="10.140625" customWidth="1"/>
    <col min="2323" max="2323" width="8.5703125" customWidth="1"/>
    <col min="2325" max="2325" width="10.42578125" customWidth="1"/>
    <col min="2561" max="2561" width="32.85546875" customWidth="1"/>
    <col min="2562" max="2562" width="12.85546875" customWidth="1"/>
    <col min="2565" max="2565" width="9.85546875" customWidth="1"/>
    <col min="2568" max="2568" width="9.140625" customWidth="1"/>
    <col min="2575" max="2575" width="8.28515625" customWidth="1"/>
    <col min="2578" max="2578" width="10.140625" customWidth="1"/>
    <col min="2579" max="2579" width="8.5703125" customWidth="1"/>
    <col min="2581" max="2581" width="10.42578125" customWidth="1"/>
    <col min="2817" max="2817" width="32.85546875" customWidth="1"/>
    <col min="2818" max="2818" width="12.85546875" customWidth="1"/>
    <col min="2821" max="2821" width="9.85546875" customWidth="1"/>
    <col min="2824" max="2824" width="9.140625" customWidth="1"/>
    <col min="2831" max="2831" width="8.28515625" customWidth="1"/>
    <col min="2834" max="2834" width="10.140625" customWidth="1"/>
    <col min="2835" max="2835" width="8.5703125" customWidth="1"/>
    <col min="2837" max="2837" width="10.42578125" customWidth="1"/>
    <col min="3073" max="3073" width="32.85546875" customWidth="1"/>
    <col min="3074" max="3074" width="12.85546875" customWidth="1"/>
    <col min="3077" max="3077" width="9.85546875" customWidth="1"/>
    <col min="3080" max="3080" width="9.140625" customWidth="1"/>
    <col min="3087" max="3087" width="8.28515625" customWidth="1"/>
    <col min="3090" max="3090" width="10.140625" customWidth="1"/>
    <col min="3091" max="3091" width="8.5703125" customWidth="1"/>
    <col min="3093" max="3093" width="10.42578125" customWidth="1"/>
    <col min="3329" max="3329" width="32.85546875" customWidth="1"/>
    <col min="3330" max="3330" width="12.85546875" customWidth="1"/>
    <col min="3333" max="3333" width="9.85546875" customWidth="1"/>
    <col min="3336" max="3336" width="9.140625" customWidth="1"/>
    <col min="3343" max="3343" width="8.28515625" customWidth="1"/>
    <col min="3346" max="3346" width="10.140625" customWidth="1"/>
    <col min="3347" max="3347" width="8.5703125" customWidth="1"/>
    <col min="3349" max="3349" width="10.42578125" customWidth="1"/>
    <col min="3585" max="3585" width="32.85546875" customWidth="1"/>
    <col min="3586" max="3586" width="12.85546875" customWidth="1"/>
    <col min="3589" max="3589" width="9.85546875" customWidth="1"/>
    <col min="3592" max="3592" width="9.140625" customWidth="1"/>
    <col min="3599" max="3599" width="8.28515625" customWidth="1"/>
    <col min="3602" max="3602" width="10.140625" customWidth="1"/>
    <col min="3603" max="3603" width="8.5703125" customWidth="1"/>
    <col min="3605" max="3605" width="10.42578125" customWidth="1"/>
    <col min="3841" max="3841" width="32.85546875" customWidth="1"/>
    <col min="3842" max="3842" width="12.85546875" customWidth="1"/>
    <col min="3845" max="3845" width="9.85546875" customWidth="1"/>
    <col min="3848" max="3848" width="9.140625" customWidth="1"/>
    <col min="3855" max="3855" width="8.28515625" customWidth="1"/>
    <col min="3858" max="3858" width="10.140625" customWidth="1"/>
    <col min="3859" max="3859" width="8.5703125" customWidth="1"/>
    <col min="3861" max="3861" width="10.42578125" customWidth="1"/>
    <col min="4097" max="4097" width="32.85546875" customWidth="1"/>
    <col min="4098" max="4098" width="12.85546875" customWidth="1"/>
    <col min="4101" max="4101" width="9.85546875" customWidth="1"/>
    <col min="4104" max="4104" width="9.140625" customWidth="1"/>
    <col min="4111" max="4111" width="8.28515625" customWidth="1"/>
    <col min="4114" max="4114" width="10.140625" customWidth="1"/>
    <col min="4115" max="4115" width="8.5703125" customWidth="1"/>
    <col min="4117" max="4117" width="10.42578125" customWidth="1"/>
    <col min="4353" max="4353" width="32.85546875" customWidth="1"/>
    <col min="4354" max="4354" width="12.85546875" customWidth="1"/>
    <col min="4357" max="4357" width="9.85546875" customWidth="1"/>
    <col min="4360" max="4360" width="9.140625" customWidth="1"/>
    <col min="4367" max="4367" width="8.28515625" customWidth="1"/>
    <col min="4370" max="4370" width="10.140625" customWidth="1"/>
    <col min="4371" max="4371" width="8.5703125" customWidth="1"/>
    <col min="4373" max="4373" width="10.42578125" customWidth="1"/>
    <col min="4609" max="4609" width="32.85546875" customWidth="1"/>
    <col min="4610" max="4610" width="12.85546875" customWidth="1"/>
    <col min="4613" max="4613" width="9.85546875" customWidth="1"/>
    <col min="4616" max="4616" width="9.140625" customWidth="1"/>
    <col min="4623" max="4623" width="8.28515625" customWidth="1"/>
    <col min="4626" max="4626" width="10.140625" customWidth="1"/>
    <col min="4627" max="4627" width="8.5703125" customWidth="1"/>
    <col min="4629" max="4629" width="10.42578125" customWidth="1"/>
    <col min="4865" max="4865" width="32.85546875" customWidth="1"/>
    <col min="4866" max="4866" width="12.85546875" customWidth="1"/>
    <col min="4869" max="4869" width="9.85546875" customWidth="1"/>
    <col min="4872" max="4872" width="9.140625" customWidth="1"/>
    <col min="4879" max="4879" width="8.28515625" customWidth="1"/>
    <col min="4882" max="4882" width="10.140625" customWidth="1"/>
    <col min="4883" max="4883" width="8.5703125" customWidth="1"/>
    <col min="4885" max="4885" width="10.42578125" customWidth="1"/>
    <col min="5121" max="5121" width="32.85546875" customWidth="1"/>
    <col min="5122" max="5122" width="12.85546875" customWidth="1"/>
    <col min="5125" max="5125" width="9.85546875" customWidth="1"/>
    <col min="5128" max="5128" width="9.140625" customWidth="1"/>
    <col min="5135" max="5135" width="8.28515625" customWidth="1"/>
    <col min="5138" max="5138" width="10.140625" customWidth="1"/>
    <col min="5139" max="5139" width="8.5703125" customWidth="1"/>
    <col min="5141" max="5141" width="10.42578125" customWidth="1"/>
    <col min="5377" max="5377" width="32.85546875" customWidth="1"/>
    <col min="5378" max="5378" width="12.85546875" customWidth="1"/>
    <col min="5381" max="5381" width="9.85546875" customWidth="1"/>
    <col min="5384" max="5384" width="9.140625" customWidth="1"/>
    <col min="5391" max="5391" width="8.28515625" customWidth="1"/>
    <col min="5394" max="5394" width="10.140625" customWidth="1"/>
    <col min="5395" max="5395" width="8.5703125" customWidth="1"/>
    <col min="5397" max="5397" width="10.42578125" customWidth="1"/>
    <col min="5633" max="5633" width="32.85546875" customWidth="1"/>
    <col min="5634" max="5634" width="12.85546875" customWidth="1"/>
    <col min="5637" max="5637" width="9.85546875" customWidth="1"/>
    <col min="5640" max="5640" width="9.140625" customWidth="1"/>
    <col min="5647" max="5647" width="8.28515625" customWidth="1"/>
    <col min="5650" max="5650" width="10.140625" customWidth="1"/>
    <col min="5651" max="5651" width="8.5703125" customWidth="1"/>
    <col min="5653" max="5653" width="10.42578125" customWidth="1"/>
    <col min="5889" max="5889" width="32.85546875" customWidth="1"/>
    <col min="5890" max="5890" width="12.85546875" customWidth="1"/>
    <col min="5893" max="5893" width="9.85546875" customWidth="1"/>
    <col min="5896" max="5896" width="9.140625" customWidth="1"/>
    <col min="5903" max="5903" width="8.28515625" customWidth="1"/>
    <col min="5906" max="5906" width="10.140625" customWidth="1"/>
    <col min="5907" max="5907" width="8.5703125" customWidth="1"/>
    <col min="5909" max="5909" width="10.42578125" customWidth="1"/>
    <col min="6145" max="6145" width="32.85546875" customWidth="1"/>
    <col min="6146" max="6146" width="12.85546875" customWidth="1"/>
    <col min="6149" max="6149" width="9.85546875" customWidth="1"/>
    <col min="6152" max="6152" width="9.140625" customWidth="1"/>
    <col min="6159" max="6159" width="8.28515625" customWidth="1"/>
    <col min="6162" max="6162" width="10.140625" customWidth="1"/>
    <col min="6163" max="6163" width="8.5703125" customWidth="1"/>
    <col min="6165" max="6165" width="10.42578125" customWidth="1"/>
    <col min="6401" max="6401" width="32.85546875" customWidth="1"/>
    <col min="6402" max="6402" width="12.85546875" customWidth="1"/>
    <col min="6405" max="6405" width="9.85546875" customWidth="1"/>
    <col min="6408" max="6408" width="9.140625" customWidth="1"/>
    <col min="6415" max="6415" width="8.28515625" customWidth="1"/>
    <col min="6418" max="6418" width="10.140625" customWidth="1"/>
    <col min="6419" max="6419" width="8.5703125" customWidth="1"/>
    <col min="6421" max="6421" width="10.42578125" customWidth="1"/>
    <col min="6657" max="6657" width="32.85546875" customWidth="1"/>
    <col min="6658" max="6658" width="12.85546875" customWidth="1"/>
    <col min="6661" max="6661" width="9.85546875" customWidth="1"/>
    <col min="6664" max="6664" width="9.140625" customWidth="1"/>
    <col min="6671" max="6671" width="8.28515625" customWidth="1"/>
    <col min="6674" max="6674" width="10.140625" customWidth="1"/>
    <col min="6675" max="6675" width="8.5703125" customWidth="1"/>
    <col min="6677" max="6677" width="10.42578125" customWidth="1"/>
    <col min="6913" max="6913" width="32.85546875" customWidth="1"/>
    <col min="6914" max="6914" width="12.85546875" customWidth="1"/>
    <col min="6917" max="6917" width="9.85546875" customWidth="1"/>
    <col min="6920" max="6920" width="9.140625" customWidth="1"/>
    <col min="6927" max="6927" width="8.28515625" customWidth="1"/>
    <col min="6930" max="6930" width="10.140625" customWidth="1"/>
    <col min="6931" max="6931" width="8.5703125" customWidth="1"/>
    <col min="6933" max="6933" width="10.42578125" customWidth="1"/>
    <col min="7169" max="7169" width="32.85546875" customWidth="1"/>
    <col min="7170" max="7170" width="12.85546875" customWidth="1"/>
    <col min="7173" max="7173" width="9.85546875" customWidth="1"/>
    <col min="7176" max="7176" width="9.140625" customWidth="1"/>
    <col min="7183" max="7183" width="8.28515625" customWidth="1"/>
    <col min="7186" max="7186" width="10.140625" customWidth="1"/>
    <col min="7187" max="7187" width="8.5703125" customWidth="1"/>
    <col min="7189" max="7189" width="10.42578125" customWidth="1"/>
    <col min="7425" max="7425" width="32.85546875" customWidth="1"/>
    <col min="7426" max="7426" width="12.85546875" customWidth="1"/>
    <col min="7429" max="7429" width="9.85546875" customWidth="1"/>
    <col min="7432" max="7432" width="9.140625" customWidth="1"/>
    <col min="7439" max="7439" width="8.28515625" customWidth="1"/>
    <col min="7442" max="7442" width="10.140625" customWidth="1"/>
    <col min="7443" max="7443" width="8.5703125" customWidth="1"/>
    <col min="7445" max="7445" width="10.42578125" customWidth="1"/>
    <col min="7681" max="7681" width="32.85546875" customWidth="1"/>
    <col min="7682" max="7682" width="12.85546875" customWidth="1"/>
    <col min="7685" max="7685" width="9.85546875" customWidth="1"/>
    <col min="7688" max="7688" width="9.140625" customWidth="1"/>
    <col min="7695" max="7695" width="8.28515625" customWidth="1"/>
    <col min="7698" max="7698" width="10.140625" customWidth="1"/>
    <col min="7699" max="7699" width="8.5703125" customWidth="1"/>
    <col min="7701" max="7701" width="10.42578125" customWidth="1"/>
    <col min="7937" max="7937" width="32.85546875" customWidth="1"/>
    <col min="7938" max="7938" width="12.85546875" customWidth="1"/>
    <col min="7941" max="7941" width="9.85546875" customWidth="1"/>
    <col min="7944" max="7944" width="9.140625" customWidth="1"/>
    <col min="7951" max="7951" width="8.28515625" customWidth="1"/>
    <col min="7954" max="7954" width="10.140625" customWidth="1"/>
    <col min="7955" max="7955" width="8.5703125" customWidth="1"/>
    <col min="7957" max="7957" width="10.42578125" customWidth="1"/>
    <col min="8193" max="8193" width="32.85546875" customWidth="1"/>
    <col min="8194" max="8194" width="12.85546875" customWidth="1"/>
    <col min="8197" max="8197" width="9.85546875" customWidth="1"/>
    <col min="8200" max="8200" width="9.140625" customWidth="1"/>
    <col min="8207" max="8207" width="8.28515625" customWidth="1"/>
    <col min="8210" max="8210" width="10.140625" customWidth="1"/>
    <col min="8211" max="8211" width="8.5703125" customWidth="1"/>
    <col min="8213" max="8213" width="10.42578125" customWidth="1"/>
    <col min="8449" max="8449" width="32.85546875" customWidth="1"/>
    <col min="8450" max="8450" width="12.85546875" customWidth="1"/>
    <col min="8453" max="8453" width="9.85546875" customWidth="1"/>
    <col min="8456" max="8456" width="9.140625" customWidth="1"/>
    <col min="8463" max="8463" width="8.28515625" customWidth="1"/>
    <col min="8466" max="8466" width="10.140625" customWidth="1"/>
    <col min="8467" max="8467" width="8.5703125" customWidth="1"/>
    <col min="8469" max="8469" width="10.42578125" customWidth="1"/>
    <col min="8705" max="8705" width="32.85546875" customWidth="1"/>
    <col min="8706" max="8706" width="12.85546875" customWidth="1"/>
    <col min="8709" max="8709" width="9.85546875" customWidth="1"/>
    <col min="8712" max="8712" width="9.140625" customWidth="1"/>
    <col min="8719" max="8719" width="8.28515625" customWidth="1"/>
    <col min="8722" max="8722" width="10.140625" customWidth="1"/>
    <col min="8723" max="8723" width="8.5703125" customWidth="1"/>
    <col min="8725" max="8725" width="10.42578125" customWidth="1"/>
    <col min="8961" max="8961" width="32.85546875" customWidth="1"/>
    <col min="8962" max="8962" width="12.85546875" customWidth="1"/>
    <col min="8965" max="8965" width="9.85546875" customWidth="1"/>
    <col min="8968" max="8968" width="9.140625" customWidth="1"/>
    <col min="8975" max="8975" width="8.28515625" customWidth="1"/>
    <col min="8978" max="8978" width="10.140625" customWidth="1"/>
    <col min="8979" max="8979" width="8.5703125" customWidth="1"/>
    <col min="8981" max="8981" width="10.42578125" customWidth="1"/>
    <col min="9217" max="9217" width="32.85546875" customWidth="1"/>
    <col min="9218" max="9218" width="12.85546875" customWidth="1"/>
    <col min="9221" max="9221" width="9.85546875" customWidth="1"/>
    <col min="9224" max="9224" width="9.140625" customWidth="1"/>
    <col min="9231" max="9231" width="8.28515625" customWidth="1"/>
    <col min="9234" max="9234" width="10.140625" customWidth="1"/>
    <col min="9235" max="9235" width="8.5703125" customWidth="1"/>
    <col min="9237" max="9237" width="10.42578125" customWidth="1"/>
    <col min="9473" max="9473" width="32.85546875" customWidth="1"/>
    <col min="9474" max="9474" width="12.85546875" customWidth="1"/>
    <col min="9477" max="9477" width="9.85546875" customWidth="1"/>
    <col min="9480" max="9480" width="9.140625" customWidth="1"/>
    <col min="9487" max="9487" width="8.28515625" customWidth="1"/>
    <col min="9490" max="9490" width="10.140625" customWidth="1"/>
    <col min="9491" max="9491" width="8.5703125" customWidth="1"/>
    <col min="9493" max="9493" width="10.42578125" customWidth="1"/>
    <col min="9729" max="9729" width="32.85546875" customWidth="1"/>
    <col min="9730" max="9730" width="12.85546875" customWidth="1"/>
    <col min="9733" max="9733" width="9.85546875" customWidth="1"/>
    <col min="9736" max="9736" width="9.140625" customWidth="1"/>
    <col min="9743" max="9743" width="8.28515625" customWidth="1"/>
    <col min="9746" max="9746" width="10.140625" customWidth="1"/>
    <col min="9747" max="9747" width="8.5703125" customWidth="1"/>
    <col min="9749" max="9749" width="10.42578125" customWidth="1"/>
    <col min="9985" max="9985" width="32.85546875" customWidth="1"/>
    <col min="9986" max="9986" width="12.85546875" customWidth="1"/>
    <col min="9989" max="9989" width="9.85546875" customWidth="1"/>
    <col min="9992" max="9992" width="9.140625" customWidth="1"/>
    <col min="9999" max="9999" width="8.28515625" customWidth="1"/>
    <col min="10002" max="10002" width="10.140625" customWidth="1"/>
    <col min="10003" max="10003" width="8.5703125" customWidth="1"/>
    <col min="10005" max="10005" width="10.42578125" customWidth="1"/>
    <col min="10241" max="10241" width="32.85546875" customWidth="1"/>
    <col min="10242" max="10242" width="12.85546875" customWidth="1"/>
    <col min="10245" max="10245" width="9.85546875" customWidth="1"/>
    <col min="10248" max="10248" width="9.140625" customWidth="1"/>
    <col min="10255" max="10255" width="8.28515625" customWidth="1"/>
    <col min="10258" max="10258" width="10.140625" customWidth="1"/>
    <col min="10259" max="10259" width="8.5703125" customWidth="1"/>
    <col min="10261" max="10261" width="10.42578125" customWidth="1"/>
    <col min="10497" max="10497" width="32.85546875" customWidth="1"/>
    <col min="10498" max="10498" width="12.85546875" customWidth="1"/>
    <col min="10501" max="10501" width="9.85546875" customWidth="1"/>
    <col min="10504" max="10504" width="9.140625" customWidth="1"/>
    <col min="10511" max="10511" width="8.28515625" customWidth="1"/>
    <col min="10514" max="10514" width="10.140625" customWidth="1"/>
    <col min="10515" max="10515" width="8.5703125" customWidth="1"/>
    <col min="10517" max="10517" width="10.42578125" customWidth="1"/>
    <col min="10753" max="10753" width="32.85546875" customWidth="1"/>
    <col min="10754" max="10754" width="12.85546875" customWidth="1"/>
    <col min="10757" max="10757" width="9.85546875" customWidth="1"/>
    <col min="10760" max="10760" width="9.140625" customWidth="1"/>
    <col min="10767" max="10767" width="8.28515625" customWidth="1"/>
    <col min="10770" max="10770" width="10.140625" customWidth="1"/>
    <col min="10771" max="10771" width="8.5703125" customWidth="1"/>
    <col min="10773" max="10773" width="10.42578125" customWidth="1"/>
    <col min="11009" max="11009" width="32.85546875" customWidth="1"/>
    <col min="11010" max="11010" width="12.85546875" customWidth="1"/>
    <col min="11013" max="11013" width="9.85546875" customWidth="1"/>
    <col min="11016" max="11016" width="9.140625" customWidth="1"/>
    <col min="11023" max="11023" width="8.28515625" customWidth="1"/>
    <col min="11026" max="11026" width="10.140625" customWidth="1"/>
    <col min="11027" max="11027" width="8.5703125" customWidth="1"/>
    <col min="11029" max="11029" width="10.42578125" customWidth="1"/>
    <col min="11265" max="11265" width="32.85546875" customWidth="1"/>
    <col min="11266" max="11266" width="12.85546875" customWidth="1"/>
    <col min="11269" max="11269" width="9.85546875" customWidth="1"/>
    <col min="11272" max="11272" width="9.140625" customWidth="1"/>
    <col min="11279" max="11279" width="8.28515625" customWidth="1"/>
    <col min="11282" max="11282" width="10.140625" customWidth="1"/>
    <col min="11283" max="11283" width="8.5703125" customWidth="1"/>
    <col min="11285" max="11285" width="10.42578125" customWidth="1"/>
    <col min="11521" max="11521" width="32.85546875" customWidth="1"/>
    <col min="11522" max="11522" width="12.85546875" customWidth="1"/>
    <col min="11525" max="11525" width="9.85546875" customWidth="1"/>
    <col min="11528" max="11528" width="9.140625" customWidth="1"/>
    <col min="11535" max="11535" width="8.28515625" customWidth="1"/>
    <col min="11538" max="11538" width="10.140625" customWidth="1"/>
    <col min="11539" max="11539" width="8.5703125" customWidth="1"/>
    <col min="11541" max="11541" width="10.42578125" customWidth="1"/>
    <col min="11777" max="11777" width="32.85546875" customWidth="1"/>
    <col min="11778" max="11778" width="12.85546875" customWidth="1"/>
    <col min="11781" max="11781" width="9.85546875" customWidth="1"/>
    <col min="11784" max="11784" width="9.140625" customWidth="1"/>
    <col min="11791" max="11791" width="8.28515625" customWidth="1"/>
    <col min="11794" max="11794" width="10.140625" customWidth="1"/>
    <col min="11795" max="11795" width="8.5703125" customWidth="1"/>
    <col min="11797" max="11797" width="10.42578125" customWidth="1"/>
    <col min="12033" max="12033" width="32.85546875" customWidth="1"/>
    <col min="12034" max="12034" width="12.85546875" customWidth="1"/>
    <col min="12037" max="12037" width="9.85546875" customWidth="1"/>
    <col min="12040" max="12040" width="9.140625" customWidth="1"/>
    <col min="12047" max="12047" width="8.28515625" customWidth="1"/>
    <col min="12050" max="12050" width="10.140625" customWidth="1"/>
    <col min="12051" max="12051" width="8.5703125" customWidth="1"/>
    <col min="12053" max="12053" width="10.42578125" customWidth="1"/>
    <col min="12289" max="12289" width="32.85546875" customWidth="1"/>
    <col min="12290" max="12290" width="12.85546875" customWidth="1"/>
    <col min="12293" max="12293" width="9.85546875" customWidth="1"/>
    <col min="12296" max="12296" width="9.140625" customWidth="1"/>
    <col min="12303" max="12303" width="8.28515625" customWidth="1"/>
    <col min="12306" max="12306" width="10.140625" customWidth="1"/>
    <col min="12307" max="12307" width="8.5703125" customWidth="1"/>
    <col min="12309" max="12309" width="10.42578125" customWidth="1"/>
    <col min="12545" max="12545" width="32.85546875" customWidth="1"/>
    <col min="12546" max="12546" width="12.85546875" customWidth="1"/>
    <col min="12549" max="12549" width="9.85546875" customWidth="1"/>
    <col min="12552" max="12552" width="9.140625" customWidth="1"/>
    <col min="12559" max="12559" width="8.28515625" customWidth="1"/>
    <col min="12562" max="12562" width="10.140625" customWidth="1"/>
    <col min="12563" max="12563" width="8.5703125" customWidth="1"/>
    <col min="12565" max="12565" width="10.42578125" customWidth="1"/>
    <col min="12801" max="12801" width="32.85546875" customWidth="1"/>
    <col min="12802" max="12802" width="12.85546875" customWidth="1"/>
    <col min="12805" max="12805" width="9.85546875" customWidth="1"/>
    <col min="12808" max="12808" width="9.140625" customWidth="1"/>
    <col min="12815" max="12815" width="8.28515625" customWidth="1"/>
    <col min="12818" max="12818" width="10.140625" customWidth="1"/>
    <col min="12819" max="12819" width="8.5703125" customWidth="1"/>
    <col min="12821" max="12821" width="10.42578125" customWidth="1"/>
    <col min="13057" max="13057" width="32.85546875" customWidth="1"/>
    <col min="13058" max="13058" width="12.85546875" customWidth="1"/>
    <col min="13061" max="13061" width="9.85546875" customWidth="1"/>
    <col min="13064" max="13064" width="9.140625" customWidth="1"/>
    <col min="13071" max="13071" width="8.28515625" customWidth="1"/>
    <col min="13074" max="13074" width="10.140625" customWidth="1"/>
    <col min="13075" max="13075" width="8.5703125" customWidth="1"/>
    <col min="13077" max="13077" width="10.42578125" customWidth="1"/>
    <col min="13313" max="13313" width="32.85546875" customWidth="1"/>
    <col min="13314" max="13314" width="12.85546875" customWidth="1"/>
    <col min="13317" max="13317" width="9.85546875" customWidth="1"/>
    <col min="13320" max="13320" width="9.140625" customWidth="1"/>
    <col min="13327" max="13327" width="8.28515625" customWidth="1"/>
    <col min="13330" max="13330" width="10.140625" customWidth="1"/>
    <col min="13331" max="13331" width="8.5703125" customWidth="1"/>
    <col min="13333" max="13333" width="10.42578125" customWidth="1"/>
    <col min="13569" max="13569" width="32.85546875" customWidth="1"/>
    <col min="13570" max="13570" width="12.85546875" customWidth="1"/>
    <col min="13573" max="13573" width="9.85546875" customWidth="1"/>
    <col min="13576" max="13576" width="9.140625" customWidth="1"/>
    <col min="13583" max="13583" width="8.28515625" customWidth="1"/>
    <col min="13586" max="13586" width="10.140625" customWidth="1"/>
    <col min="13587" max="13587" width="8.5703125" customWidth="1"/>
    <col min="13589" max="13589" width="10.42578125" customWidth="1"/>
    <col min="13825" max="13825" width="32.85546875" customWidth="1"/>
    <col min="13826" max="13826" width="12.85546875" customWidth="1"/>
    <col min="13829" max="13829" width="9.85546875" customWidth="1"/>
    <col min="13832" max="13832" width="9.140625" customWidth="1"/>
    <col min="13839" max="13839" width="8.28515625" customWidth="1"/>
    <col min="13842" max="13842" width="10.140625" customWidth="1"/>
    <col min="13843" max="13843" width="8.5703125" customWidth="1"/>
    <col min="13845" max="13845" width="10.42578125" customWidth="1"/>
    <col min="14081" max="14081" width="32.85546875" customWidth="1"/>
    <col min="14082" max="14082" width="12.85546875" customWidth="1"/>
    <col min="14085" max="14085" width="9.85546875" customWidth="1"/>
    <col min="14088" max="14088" width="9.140625" customWidth="1"/>
    <col min="14095" max="14095" width="8.28515625" customWidth="1"/>
    <col min="14098" max="14098" width="10.140625" customWidth="1"/>
    <col min="14099" max="14099" width="8.5703125" customWidth="1"/>
    <col min="14101" max="14101" width="10.42578125" customWidth="1"/>
    <col min="14337" max="14337" width="32.85546875" customWidth="1"/>
    <col min="14338" max="14338" width="12.85546875" customWidth="1"/>
    <col min="14341" max="14341" width="9.85546875" customWidth="1"/>
    <col min="14344" max="14344" width="9.140625" customWidth="1"/>
    <col min="14351" max="14351" width="8.28515625" customWidth="1"/>
    <col min="14354" max="14354" width="10.140625" customWidth="1"/>
    <col min="14355" max="14355" width="8.5703125" customWidth="1"/>
    <col min="14357" max="14357" width="10.42578125" customWidth="1"/>
    <col min="14593" max="14593" width="32.85546875" customWidth="1"/>
    <col min="14594" max="14594" width="12.85546875" customWidth="1"/>
    <col min="14597" max="14597" width="9.85546875" customWidth="1"/>
    <col min="14600" max="14600" width="9.140625" customWidth="1"/>
    <col min="14607" max="14607" width="8.28515625" customWidth="1"/>
    <col min="14610" max="14610" width="10.140625" customWidth="1"/>
    <col min="14611" max="14611" width="8.5703125" customWidth="1"/>
    <col min="14613" max="14613" width="10.42578125" customWidth="1"/>
    <col min="14849" max="14849" width="32.85546875" customWidth="1"/>
    <col min="14850" max="14850" width="12.85546875" customWidth="1"/>
    <col min="14853" max="14853" width="9.85546875" customWidth="1"/>
    <col min="14856" max="14856" width="9.140625" customWidth="1"/>
    <col min="14863" max="14863" width="8.28515625" customWidth="1"/>
    <col min="14866" max="14866" width="10.140625" customWidth="1"/>
    <col min="14867" max="14867" width="8.5703125" customWidth="1"/>
    <col min="14869" max="14869" width="10.42578125" customWidth="1"/>
    <col min="15105" max="15105" width="32.85546875" customWidth="1"/>
    <col min="15106" max="15106" width="12.85546875" customWidth="1"/>
    <col min="15109" max="15109" width="9.85546875" customWidth="1"/>
    <col min="15112" max="15112" width="9.140625" customWidth="1"/>
    <col min="15119" max="15119" width="8.28515625" customWidth="1"/>
    <col min="15122" max="15122" width="10.140625" customWidth="1"/>
    <col min="15123" max="15123" width="8.5703125" customWidth="1"/>
    <col min="15125" max="15125" width="10.42578125" customWidth="1"/>
    <col min="15361" max="15361" width="32.85546875" customWidth="1"/>
    <col min="15362" max="15362" width="12.85546875" customWidth="1"/>
    <col min="15365" max="15365" width="9.85546875" customWidth="1"/>
    <col min="15368" max="15368" width="9.140625" customWidth="1"/>
    <col min="15375" max="15375" width="8.28515625" customWidth="1"/>
    <col min="15378" max="15378" width="10.140625" customWidth="1"/>
    <col min="15379" max="15379" width="8.5703125" customWidth="1"/>
    <col min="15381" max="15381" width="10.42578125" customWidth="1"/>
    <col min="15617" max="15617" width="32.85546875" customWidth="1"/>
    <col min="15618" max="15618" width="12.85546875" customWidth="1"/>
    <col min="15621" max="15621" width="9.85546875" customWidth="1"/>
    <col min="15624" max="15624" width="9.140625" customWidth="1"/>
    <col min="15631" max="15631" width="8.28515625" customWidth="1"/>
    <col min="15634" max="15634" width="10.140625" customWidth="1"/>
    <col min="15635" max="15635" width="8.5703125" customWidth="1"/>
    <col min="15637" max="15637" width="10.42578125" customWidth="1"/>
    <col min="15873" max="15873" width="32.85546875" customWidth="1"/>
    <col min="15874" max="15874" width="12.85546875" customWidth="1"/>
    <col min="15877" max="15877" width="9.85546875" customWidth="1"/>
    <col min="15880" max="15880" width="9.140625" customWidth="1"/>
    <col min="15887" max="15887" width="8.28515625" customWidth="1"/>
    <col min="15890" max="15890" width="10.140625" customWidth="1"/>
    <col min="15891" max="15891" width="8.5703125" customWidth="1"/>
    <col min="15893" max="15893" width="10.42578125" customWidth="1"/>
    <col min="16129" max="16129" width="32.85546875" customWidth="1"/>
    <col min="16130" max="16130" width="12.85546875" customWidth="1"/>
    <col min="16133" max="16133" width="9.85546875" customWidth="1"/>
    <col min="16136" max="16136" width="9.140625" customWidth="1"/>
    <col min="16143" max="16143" width="8.28515625" customWidth="1"/>
    <col min="16146" max="16146" width="10.140625" customWidth="1"/>
    <col min="16147" max="16147" width="8.5703125" customWidth="1"/>
    <col min="16149" max="16149" width="10.42578125" customWidth="1"/>
  </cols>
  <sheetData>
    <row r="1" spans="1:29" x14ac:dyDescent="0.2">
      <c r="A1" s="30" t="s">
        <v>192</v>
      </c>
      <c r="B1" s="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x14ac:dyDescent="0.2">
      <c r="A2" s="78" t="s">
        <v>193</v>
      </c>
      <c r="B2" s="6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3" spans="1:29" ht="38.25" x14ac:dyDescent="0.2">
      <c r="A3" s="29" t="s">
        <v>2</v>
      </c>
      <c r="B3" s="6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65"/>
      <c r="U3" s="65"/>
      <c r="V3" s="65"/>
      <c r="W3" s="65"/>
      <c r="X3" s="65"/>
      <c r="Y3" s="65"/>
      <c r="Z3" s="65"/>
      <c r="AA3" s="65"/>
      <c r="AB3" s="65"/>
      <c r="AC3" s="65"/>
    </row>
    <row r="5" spans="1:29" x14ac:dyDescent="0.2">
      <c r="A5" s="65"/>
      <c r="B5" s="65" t="s">
        <v>3</v>
      </c>
      <c r="C5" s="65" t="s">
        <v>4</v>
      </c>
      <c r="D5" s="65" t="s">
        <v>5</v>
      </c>
      <c r="E5" s="65" t="s">
        <v>6</v>
      </c>
      <c r="F5" s="65" t="s">
        <v>7</v>
      </c>
      <c r="G5" s="65" t="s">
        <v>8</v>
      </c>
      <c r="H5" s="65" t="s">
        <v>9</v>
      </c>
      <c r="I5" s="65" t="s">
        <v>10</v>
      </c>
      <c r="J5" s="65" t="s">
        <v>11</v>
      </c>
      <c r="K5" s="65" t="s">
        <v>12</v>
      </c>
      <c r="L5" s="65" t="s">
        <v>13</v>
      </c>
      <c r="M5" s="65" t="s">
        <v>14</v>
      </c>
      <c r="N5" s="65" t="s">
        <v>15</v>
      </c>
      <c r="O5" s="65" t="s">
        <v>16</v>
      </c>
      <c r="P5" s="65" t="s">
        <v>17</v>
      </c>
      <c r="Q5" s="65" t="s">
        <v>194</v>
      </c>
      <c r="R5" s="65" t="s">
        <v>19</v>
      </c>
      <c r="S5" s="65" t="s">
        <v>20</v>
      </c>
      <c r="T5" s="65" t="s">
        <v>21</v>
      </c>
      <c r="U5" s="65" t="s">
        <v>22</v>
      </c>
      <c r="V5" s="65" t="s">
        <v>23</v>
      </c>
      <c r="W5" s="65"/>
      <c r="X5" s="65"/>
      <c r="Y5" s="65"/>
      <c r="Z5" s="65"/>
      <c r="AA5" s="65"/>
      <c r="AB5" s="65"/>
      <c r="AC5" s="65"/>
    </row>
    <row r="6" spans="1:29" x14ac:dyDescent="0.2">
      <c r="A6" s="65"/>
      <c r="B6" s="65" t="s">
        <v>3</v>
      </c>
      <c r="C6" s="65" t="s">
        <v>195</v>
      </c>
      <c r="D6" s="65" t="s">
        <v>195</v>
      </c>
      <c r="E6" s="65" t="s">
        <v>195</v>
      </c>
      <c r="F6" s="65" t="s">
        <v>195</v>
      </c>
      <c r="G6" s="65" t="s">
        <v>195</v>
      </c>
      <c r="H6" s="65" t="s">
        <v>195</v>
      </c>
      <c r="I6" s="65" t="s">
        <v>195</v>
      </c>
      <c r="J6" s="65" t="s">
        <v>195</v>
      </c>
      <c r="K6" s="65" t="s">
        <v>195</v>
      </c>
      <c r="L6" s="65" t="s">
        <v>195</v>
      </c>
      <c r="M6" s="65" t="s">
        <v>195</v>
      </c>
      <c r="N6" s="65" t="s">
        <v>195</v>
      </c>
      <c r="O6" s="65" t="s">
        <v>195</v>
      </c>
      <c r="P6" s="65" t="s">
        <v>195</v>
      </c>
      <c r="Q6" s="65" t="s">
        <v>195</v>
      </c>
      <c r="R6" s="65" t="s">
        <v>195</v>
      </c>
      <c r="S6" s="65" t="s">
        <v>195</v>
      </c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29" x14ac:dyDescent="0.2">
      <c r="A7" s="65"/>
      <c r="B7" s="38" t="s">
        <v>196</v>
      </c>
      <c r="C7" s="1">
        <v>1423</v>
      </c>
      <c r="D7" s="1">
        <v>1240</v>
      </c>
      <c r="E7" s="1">
        <v>166</v>
      </c>
      <c r="F7" s="1">
        <v>5179</v>
      </c>
      <c r="G7" s="1">
        <v>958</v>
      </c>
      <c r="H7" s="1">
        <v>314</v>
      </c>
      <c r="I7" s="1">
        <v>299</v>
      </c>
      <c r="J7" s="1"/>
      <c r="K7" s="1">
        <v>64213</v>
      </c>
      <c r="L7" s="1"/>
      <c r="M7" s="1">
        <v>278</v>
      </c>
      <c r="N7" s="1">
        <v>1658</v>
      </c>
      <c r="O7" s="1">
        <v>20</v>
      </c>
      <c r="P7" s="1">
        <v>5358</v>
      </c>
      <c r="Q7" s="1"/>
      <c r="R7" s="1">
        <v>1132</v>
      </c>
      <c r="S7" s="1">
        <v>1337</v>
      </c>
      <c r="T7" s="1">
        <v>169164</v>
      </c>
      <c r="U7" s="1">
        <v>1161500</v>
      </c>
      <c r="V7" s="1">
        <v>4020563</v>
      </c>
      <c r="W7" s="65"/>
      <c r="X7" s="65"/>
      <c r="Y7" s="65"/>
      <c r="Z7" s="65"/>
      <c r="AA7" s="3"/>
      <c r="AB7" s="3"/>
      <c r="AC7" s="3"/>
    </row>
    <row r="8" spans="1:29" x14ac:dyDescent="0.2">
      <c r="A8" s="65"/>
      <c r="B8" s="39" t="s">
        <v>197</v>
      </c>
      <c r="C8" s="1">
        <v>1720</v>
      </c>
      <c r="D8" s="1">
        <v>905</v>
      </c>
      <c r="E8" s="1">
        <v>131</v>
      </c>
      <c r="F8" s="1">
        <v>6494</v>
      </c>
      <c r="G8" s="1">
        <v>943</v>
      </c>
      <c r="H8" s="1">
        <v>174</v>
      </c>
      <c r="I8" s="1">
        <v>165</v>
      </c>
      <c r="J8" s="1"/>
      <c r="K8" s="1">
        <v>63059</v>
      </c>
      <c r="L8" s="1"/>
      <c r="M8" s="1">
        <v>309</v>
      </c>
      <c r="N8" s="1">
        <v>1596</v>
      </c>
      <c r="O8" s="1">
        <v>8</v>
      </c>
      <c r="P8" s="1">
        <v>7707</v>
      </c>
      <c r="Q8" s="1"/>
      <c r="R8" s="1">
        <v>596</v>
      </c>
      <c r="S8" s="1">
        <v>1062</v>
      </c>
      <c r="T8" s="1">
        <v>154423</v>
      </c>
      <c r="U8" s="1">
        <v>880957</v>
      </c>
      <c r="V8" s="1">
        <v>3761365</v>
      </c>
      <c r="W8" s="65"/>
      <c r="X8" s="65"/>
      <c r="Y8" s="65"/>
      <c r="Z8" s="65"/>
      <c r="AA8" s="3"/>
      <c r="AB8" s="3"/>
      <c r="AC8" s="3"/>
    </row>
    <row r="9" spans="1:29" x14ac:dyDescent="0.2">
      <c r="A9" s="65"/>
      <c r="B9" s="39" t="s">
        <v>198</v>
      </c>
      <c r="C9" s="1">
        <v>1661</v>
      </c>
      <c r="D9" s="65">
        <v>985</v>
      </c>
      <c r="E9" s="65">
        <v>116</v>
      </c>
      <c r="F9" s="1">
        <v>6612</v>
      </c>
      <c r="G9" s="1">
        <v>992</v>
      </c>
      <c r="H9" s="65">
        <v>172</v>
      </c>
      <c r="I9" s="65">
        <v>231</v>
      </c>
      <c r="J9" s="65"/>
      <c r="K9" s="1">
        <v>66808</v>
      </c>
      <c r="L9" s="1"/>
      <c r="M9" s="65">
        <v>395</v>
      </c>
      <c r="N9" s="1">
        <v>1767</v>
      </c>
      <c r="O9" s="65">
        <v>8</v>
      </c>
      <c r="P9" s="1">
        <v>9081</v>
      </c>
      <c r="Q9" s="1"/>
      <c r="R9" s="65">
        <v>737</v>
      </c>
      <c r="S9" s="1">
        <v>1216</v>
      </c>
      <c r="T9" s="1">
        <v>163862</v>
      </c>
      <c r="U9" s="1">
        <v>856271</v>
      </c>
      <c r="V9" s="1">
        <v>3952196</v>
      </c>
      <c r="W9" s="65"/>
      <c r="X9" s="65"/>
      <c r="Y9" s="65"/>
      <c r="Z9" s="65"/>
      <c r="AA9" s="3"/>
      <c r="AB9" s="3"/>
      <c r="AC9" s="3"/>
    </row>
    <row r="10" spans="1:29" x14ac:dyDescent="0.2">
      <c r="A10" s="65"/>
      <c r="B10" s="39" t="s">
        <v>199</v>
      </c>
      <c r="C10" s="1">
        <v>1624</v>
      </c>
      <c r="D10" s="1">
        <v>968</v>
      </c>
      <c r="E10" s="1">
        <v>100</v>
      </c>
      <c r="F10" s="1">
        <v>5356</v>
      </c>
      <c r="G10" s="1">
        <v>1206</v>
      </c>
      <c r="H10" s="1">
        <v>174</v>
      </c>
      <c r="I10" s="1">
        <v>227</v>
      </c>
      <c r="J10" s="1"/>
      <c r="K10" s="1">
        <v>65108</v>
      </c>
      <c r="L10" s="1"/>
      <c r="M10" s="1">
        <v>423</v>
      </c>
      <c r="N10" s="1">
        <v>1552</v>
      </c>
      <c r="O10" s="1">
        <v>33</v>
      </c>
      <c r="P10" s="1">
        <v>7107</v>
      </c>
      <c r="Q10" s="1"/>
      <c r="R10" s="1">
        <v>831</v>
      </c>
      <c r="S10" s="1">
        <v>1155</v>
      </c>
      <c r="T10" s="1">
        <v>156390</v>
      </c>
      <c r="U10" s="1">
        <v>984104</v>
      </c>
      <c r="V10" s="1">
        <v>4003216</v>
      </c>
      <c r="W10" s="3"/>
      <c r="X10" s="3"/>
      <c r="Y10" s="65"/>
      <c r="Z10" s="65"/>
      <c r="AA10" s="3"/>
      <c r="AB10" s="3"/>
      <c r="AC10" s="3"/>
    </row>
    <row r="11" spans="1:29" x14ac:dyDescent="0.2">
      <c r="A11" s="65"/>
      <c r="B11" s="39" t="s">
        <v>200</v>
      </c>
      <c r="C11" s="1">
        <v>1851</v>
      </c>
      <c r="D11" s="1">
        <v>1088</v>
      </c>
      <c r="E11" s="1">
        <v>149</v>
      </c>
      <c r="F11" s="1">
        <v>5076</v>
      </c>
      <c r="G11" s="1">
        <v>1202</v>
      </c>
      <c r="H11" s="1">
        <v>233</v>
      </c>
      <c r="I11" s="1">
        <v>280</v>
      </c>
      <c r="J11" s="1"/>
      <c r="K11" s="1">
        <v>60225</v>
      </c>
      <c r="L11" s="1"/>
      <c r="M11" s="1">
        <v>424</v>
      </c>
      <c r="N11" s="1">
        <v>1598</v>
      </c>
      <c r="O11" s="1">
        <v>49</v>
      </c>
      <c r="P11" s="1">
        <v>6592</v>
      </c>
      <c r="Q11" s="1"/>
      <c r="R11" s="1">
        <v>1020</v>
      </c>
      <c r="S11" s="1">
        <v>1123</v>
      </c>
      <c r="T11" s="1">
        <v>151872</v>
      </c>
      <c r="U11" s="1">
        <v>943049</v>
      </c>
      <c r="V11" s="1">
        <v>3629523</v>
      </c>
      <c r="W11" s="3"/>
      <c r="X11" s="3"/>
      <c r="Y11" s="65"/>
      <c r="Z11" s="65"/>
      <c r="AA11" s="3"/>
      <c r="AB11" s="3"/>
      <c r="AC11" s="3"/>
    </row>
    <row r="12" spans="1:29" x14ac:dyDescent="0.2">
      <c r="A12" s="65"/>
      <c r="B12" s="39" t="s">
        <v>201</v>
      </c>
      <c r="C12" s="1">
        <v>2491</v>
      </c>
      <c r="D12" s="1">
        <v>1169</v>
      </c>
      <c r="E12" s="1">
        <v>169</v>
      </c>
      <c r="F12" s="1">
        <v>6538</v>
      </c>
      <c r="G12" s="1">
        <v>1061</v>
      </c>
      <c r="H12" s="1">
        <v>215</v>
      </c>
      <c r="I12" s="1">
        <v>210</v>
      </c>
      <c r="J12" s="1"/>
      <c r="K12" s="1">
        <v>69951</v>
      </c>
      <c r="L12" s="1"/>
      <c r="M12" s="1">
        <v>415</v>
      </c>
      <c r="N12" s="1">
        <v>1849</v>
      </c>
      <c r="O12" s="1">
        <v>59</v>
      </c>
      <c r="P12" s="1">
        <v>9204</v>
      </c>
      <c r="Q12" s="1"/>
      <c r="R12" s="1">
        <v>798</v>
      </c>
      <c r="S12" s="1">
        <v>1303</v>
      </c>
      <c r="T12" s="1">
        <v>167552</v>
      </c>
      <c r="U12" s="1">
        <v>938035</v>
      </c>
      <c r="V12" s="1">
        <v>4134454</v>
      </c>
      <c r="W12" s="65"/>
      <c r="X12" s="65"/>
      <c r="Y12" s="65"/>
      <c r="Z12" s="65"/>
      <c r="AA12" s="65"/>
      <c r="AB12" s="65"/>
      <c r="AC12" s="65"/>
    </row>
    <row r="13" spans="1:29" x14ac:dyDescent="0.2">
      <c r="A13" s="65"/>
      <c r="B13" s="39" t="s">
        <v>202</v>
      </c>
      <c r="C13" s="1">
        <v>1823</v>
      </c>
      <c r="D13" s="1">
        <v>1336</v>
      </c>
      <c r="E13" s="1">
        <v>120</v>
      </c>
      <c r="F13" s="1">
        <v>6500</v>
      </c>
      <c r="G13" s="1">
        <v>1274</v>
      </c>
      <c r="H13" s="1">
        <v>200</v>
      </c>
      <c r="I13" s="1">
        <v>250</v>
      </c>
      <c r="J13" s="1">
        <v>8236</v>
      </c>
      <c r="K13" s="1">
        <v>73904</v>
      </c>
      <c r="L13" s="1">
        <v>6248</v>
      </c>
      <c r="M13" s="1">
        <v>489</v>
      </c>
      <c r="N13" s="1">
        <v>1774</v>
      </c>
      <c r="O13" s="1">
        <v>39</v>
      </c>
      <c r="P13" s="1">
        <v>9966</v>
      </c>
      <c r="Q13" s="1">
        <v>99898</v>
      </c>
      <c r="R13" s="1">
        <v>666</v>
      </c>
      <c r="S13" s="1">
        <v>1557</v>
      </c>
      <c r="T13" s="1">
        <v>176442</v>
      </c>
      <c r="U13" s="1">
        <v>959739</v>
      </c>
      <c r="V13" s="1">
        <v>4336378</v>
      </c>
      <c r="W13" s="1"/>
      <c r="X13" s="1"/>
      <c r="Y13" s="65"/>
      <c r="Z13" s="65"/>
      <c r="AA13" s="65"/>
      <c r="AB13" s="65"/>
      <c r="AC13" s="65"/>
    </row>
    <row r="14" spans="1:29" s="10" customFormat="1" x14ac:dyDescent="0.2">
      <c r="A14" s="60"/>
      <c r="B14" s="84" t="s">
        <v>203</v>
      </c>
      <c r="C14" s="27">
        <v>1762</v>
      </c>
      <c r="D14" s="27">
        <v>1117</v>
      </c>
      <c r="E14" s="27">
        <v>148</v>
      </c>
      <c r="F14" s="27">
        <v>4967</v>
      </c>
      <c r="G14" s="27">
        <v>1133</v>
      </c>
      <c r="H14" s="27">
        <v>165</v>
      </c>
      <c r="I14" s="27">
        <v>237</v>
      </c>
      <c r="J14" s="27">
        <v>6063</v>
      </c>
      <c r="K14" s="27">
        <v>69694</v>
      </c>
      <c r="L14" s="27">
        <v>5169</v>
      </c>
      <c r="M14" s="27">
        <v>439</v>
      </c>
      <c r="N14" s="27">
        <v>1743</v>
      </c>
      <c r="O14" s="27">
        <v>36</v>
      </c>
      <c r="P14" s="27">
        <v>7978</v>
      </c>
      <c r="Q14" s="1">
        <v>91349</v>
      </c>
      <c r="R14" s="27">
        <v>722</v>
      </c>
      <c r="S14" s="27">
        <v>1208</v>
      </c>
      <c r="T14" s="1">
        <v>165297</v>
      </c>
      <c r="U14" s="1">
        <v>1052947</v>
      </c>
      <c r="V14" s="1">
        <v>4364527</v>
      </c>
      <c r="W14" s="1"/>
      <c r="X14" s="1"/>
      <c r="Y14" s="60"/>
      <c r="Z14" s="60"/>
      <c r="AA14" s="60"/>
      <c r="AB14" s="60"/>
      <c r="AC14" s="60"/>
    </row>
    <row r="15" spans="1:29" x14ac:dyDescent="0.2">
      <c r="A15" s="65"/>
      <c r="B15" s="39" t="s">
        <v>204</v>
      </c>
      <c r="C15" s="1">
        <v>2208</v>
      </c>
      <c r="D15" s="1">
        <v>1158</v>
      </c>
      <c r="E15" s="1">
        <v>151</v>
      </c>
      <c r="F15" s="1">
        <v>4973</v>
      </c>
      <c r="G15" s="1">
        <v>1233</v>
      </c>
      <c r="H15" s="1">
        <v>156</v>
      </c>
      <c r="I15" s="1">
        <v>428</v>
      </c>
      <c r="J15" s="1">
        <v>6057</v>
      </c>
      <c r="K15" s="1">
        <v>67069</v>
      </c>
      <c r="L15" s="1">
        <v>6905</v>
      </c>
      <c r="M15" s="1">
        <v>515</v>
      </c>
      <c r="N15" s="1">
        <v>1866</v>
      </c>
      <c r="O15" s="1">
        <v>35</v>
      </c>
      <c r="P15" s="1">
        <v>7707</v>
      </c>
      <c r="Q15" s="1">
        <v>89688</v>
      </c>
      <c r="R15" s="1">
        <v>880</v>
      </c>
      <c r="S15" s="1">
        <v>1309</v>
      </c>
      <c r="T15" s="1">
        <v>176638</v>
      </c>
      <c r="U15" s="1">
        <v>1076195</v>
      </c>
      <c r="V15" s="1">
        <v>4396320</v>
      </c>
      <c r="W15" s="1"/>
      <c r="X15" s="1"/>
      <c r="Y15" s="65"/>
      <c r="Z15" s="65"/>
      <c r="AA15" s="65"/>
      <c r="AB15" s="65"/>
      <c r="AC15" s="65"/>
    </row>
    <row r="16" spans="1:29" x14ac:dyDescent="0.2">
      <c r="A16" s="65"/>
      <c r="B16" s="39" t="s">
        <v>205</v>
      </c>
      <c r="C16" s="1">
        <v>2864</v>
      </c>
      <c r="D16" s="1">
        <v>1105</v>
      </c>
      <c r="E16" s="1">
        <v>167</v>
      </c>
      <c r="F16" s="1">
        <v>6552</v>
      </c>
      <c r="G16" s="1">
        <v>1185</v>
      </c>
      <c r="H16" s="1">
        <v>165</v>
      </c>
      <c r="I16" s="1">
        <v>231</v>
      </c>
      <c r="J16" s="1">
        <v>7327</v>
      </c>
      <c r="K16" s="1">
        <v>74009</v>
      </c>
      <c r="L16" s="1">
        <v>6351</v>
      </c>
      <c r="M16" s="1">
        <v>538</v>
      </c>
      <c r="N16" s="1">
        <v>1759</v>
      </c>
      <c r="O16" s="1">
        <v>22</v>
      </c>
      <c r="P16" s="1">
        <v>10404</v>
      </c>
      <c r="Q16" s="1">
        <v>101041</v>
      </c>
      <c r="R16" s="1">
        <v>835</v>
      </c>
      <c r="S16" s="1">
        <v>1205</v>
      </c>
      <c r="T16" s="1">
        <v>181329</v>
      </c>
      <c r="U16" s="1">
        <v>1013088</v>
      </c>
      <c r="V16" s="1">
        <v>4598554</v>
      </c>
      <c r="W16" s="1"/>
      <c r="X16" s="1"/>
      <c r="Y16" s="1"/>
      <c r="Z16" s="1"/>
      <c r="AA16" s="65"/>
      <c r="AB16" s="65"/>
      <c r="AC16" s="65"/>
    </row>
    <row r="17" spans="2:26" x14ac:dyDescent="0.2">
      <c r="B17" s="39" t="s">
        <v>206</v>
      </c>
      <c r="C17" s="1">
        <v>2119</v>
      </c>
      <c r="D17" s="1">
        <v>1158</v>
      </c>
      <c r="E17" s="1">
        <v>151</v>
      </c>
      <c r="F17" s="1">
        <v>6046</v>
      </c>
      <c r="G17" s="1">
        <v>1292</v>
      </c>
      <c r="H17" s="1">
        <v>226</v>
      </c>
      <c r="I17" s="1">
        <v>242</v>
      </c>
      <c r="J17" s="1">
        <v>7396</v>
      </c>
      <c r="K17" s="1">
        <v>75111</v>
      </c>
      <c r="L17" s="1">
        <v>6464</v>
      </c>
      <c r="M17" s="1">
        <v>653</v>
      </c>
      <c r="N17" s="1">
        <v>1945</v>
      </c>
      <c r="O17" s="1">
        <v>23</v>
      </c>
      <c r="P17" s="1">
        <v>9979</v>
      </c>
      <c r="Q17" s="1">
        <v>101109</v>
      </c>
      <c r="R17" s="1">
        <v>712</v>
      </c>
      <c r="S17" s="1">
        <v>1452</v>
      </c>
      <c r="T17" s="1">
        <v>181834</v>
      </c>
      <c r="U17" s="1">
        <v>983254</v>
      </c>
      <c r="V17" s="1">
        <v>4669928</v>
      </c>
      <c r="W17" s="1"/>
      <c r="X17" s="1"/>
      <c r="Y17" s="1"/>
      <c r="Z17" s="1"/>
    </row>
    <row r="18" spans="2:26" x14ac:dyDescent="0.2">
      <c r="B18" s="39" t="s">
        <v>207</v>
      </c>
      <c r="C18" s="1">
        <v>1938</v>
      </c>
      <c r="D18" s="1">
        <v>1071</v>
      </c>
      <c r="E18" s="1">
        <v>147</v>
      </c>
      <c r="F18" s="1">
        <v>5040</v>
      </c>
      <c r="G18" s="1">
        <v>1118</v>
      </c>
      <c r="H18" s="1">
        <v>167</v>
      </c>
      <c r="I18" s="1">
        <v>297</v>
      </c>
      <c r="J18" s="1">
        <v>5885</v>
      </c>
      <c r="K18" s="1">
        <v>76700</v>
      </c>
      <c r="L18" s="1">
        <v>5210</v>
      </c>
      <c r="M18" s="1">
        <v>458</v>
      </c>
      <c r="N18" s="1">
        <v>1856</v>
      </c>
      <c r="O18" s="1">
        <v>28</v>
      </c>
      <c r="P18" s="1">
        <v>8183</v>
      </c>
      <c r="Q18" s="1">
        <v>99545</v>
      </c>
      <c r="R18" s="1">
        <v>825</v>
      </c>
      <c r="S18" s="1">
        <v>1717</v>
      </c>
      <c r="T18" s="1">
        <v>177867</v>
      </c>
      <c r="U18" s="1">
        <v>1103898</v>
      </c>
      <c r="V18" s="1">
        <v>4866924</v>
      </c>
      <c r="W18" s="1"/>
      <c r="X18" s="1"/>
      <c r="Y18" s="1"/>
      <c r="Z18" s="1"/>
    </row>
    <row r="19" spans="2:26" x14ac:dyDescent="0.2">
      <c r="B19" s="39" t="s">
        <v>208</v>
      </c>
      <c r="C19" s="1">
        <v>2151</v>
      </c>
      <c r="D19" s="1">
        <v>1128</v>
      </c>
      <c r="E19" s="1">
        <v>257</v>
      </c>
      <c r="F19" s="1">
        <v>5230</v>
      </c>
      <c r="G19" s="1">
        <v>1256</v>
      </c>
      <c r="H19" s="1">
        <v>198</v>
      </c>
      <c r="I19" s="1">
        <v>381</v>
      </c>
      <c r="J19" s="1">
        <v>5750</v>
      </c>
      <c r="K19" s="1">
        <v>68979</v>
      </c>
      <c r="L19" s="1">
        <v>5082</v>
      </c>
      <c r="M19" s="1">
        <v>517</v>
      </c>
      <c r="N19" s="1">
        <v>1760</v>
      </c>
      <c r="O19" s="1">
        <v>46</v>
      </c>
      <c r="P19" s="1">
        <v>7775</v>
      </c>
      <c r="Q19" s="1">
        <v>91999</v>
      </c>
      <c r="R19" s="1">
        <v>812</v>
      </c>
      <c r="S19" s="1">
        <v>1509</v>
      </c>
      <c r="T19" s="1">
        <v>172839</v>
      </c>
      <c r="U19" s="1">
        <v>1125040</v>
      </c>
      <c r="V19" s="1">
        <v>4627156</v>
      </c>
      <c r="W19" s="1"/>
      <c r="X19" s="1"/>
      <c r="Y19" s="1"/>
      <c r="Z19" s="1"/>
    </row>
    <row r="20" spans="2:26" x14ac:dyDescent="0.2">
      <c r="B20" s="39" t="s">
        <v>209</v>
      </c>
      <c r="C20" s="1">
        <v>2564</v>
      </c>
      <c r="D20" s="1">
        <v>1082</v>
      </c>
      <c r="E20" s="1">
        <v>109</v>
      </c>
      <c r="F20" s="1">
        <v>5970</v>
      </c>
      <c r="G20" s="1">
        <v>1124</v>
      </c>
      <c r="H20" s="1">
        <v>253</v>
      </c>
      <c r="I20" s="1">
        <v>276</v>
      </c>
      <c r="J20" s="1">
        <v>6567</v>
      </c>
      <c r="K20" s="1">
        <v>72258</v>
      </c>
      <c r="L20" s="1">
        <v>5751</v>
      </c>
      <c r="M20" s="1">
        <v>571</v>
      </c>
      <c r="N20" s="1">
        <v>1886</v>
      </c>
      <c r="O20" s="1">
        <v>29</v>
      </c>
      <c r="P20" s="1">
        <v>9527</v>
      </c>
      <c r="Q20" s="1">
        <v>97773</v>
      </c>
      <c r="R20" s="1">
        <v>737</v>
      </c>
      <c r="S20" s="1">
        <v>1387</v>
      </c>
      <c r="T20" s="1">
        <v>172790</v>
      </c>
      <c r="U20" s="1">
        <v>984550</v>
      </c>
      <c r="V20" s="1">
        <v>4594923</v>
      </c>
      <c r="W20" s="1"/>
      <c r="X20" s="1"/>
      <c r="Y20" s="65"/>
      <c r="Z20" s="65"/>
    </row>
    <row r="21" spans="2:26" x14ac:dyDescent="0.2">
      <c r="B21" s="39" t="s">
        <v>210</v>
      </c>
      <c r="C21" s="1">
        <v>1825</v>
      </c>
      <c r="D21" s="1">
        <v>985</v>
      </c>
      <c r="E21" s="1">
        <v>157</v>
      </c>
      <c r="F21" s="1">
        <v>5978</v>
      </c>
      <c r="G21" s="1">
        <v>1035</v>
      </c>
      <c r="H21" s="1">
        <v>250</v>
      </c>
      <c r="I21" s="1">
        <v>293</v>
      </c>
      <c r="J21" s="1">
        <v>7043</v>
      </c>
      <c r="K21" s="1">
        <v>72627</v>
      </c>
      <c r="L21" s="1">
        <v>5775</v>
      </c>
      <c r="M21" s="1">
        <v>644</v>
      </c>
      <c r="N21" s="1">
        <v>1824</v>
      </c>
      <c r="O21" s="1">
        <v>27</v>
      </c>
      <c r="P21" s="1">
        <v>10141</v>
      </c>
      <c r="Q21" s="1">
        <v>98078</v>
      </c>
      <c r="R21" s="1">
        <v>691</v>
      </c>
      <c r="S21" s="1">
        <v>1601</v>
      </c>
      <c r="T21" s="1">
        <v>174544</v>
      </c>
      <c r="U21" s="1">
        <v>979471</v>
      </c>
      <c r="V21" s="1">
        <v>4639001</v>
      </c>
      <c r="W21" s="1"/>
      <c r="X21" s="1"/>
      <c r="Y21" s="65"/>
      <c r="Z21" s="65"/>
    </row>
    <row r="22" spans="2:26" x14ac:dyDescent="0.2">
      <c r="B22" s="39" t="s">
        <v>211</v>
      </c>
      <c r="C22" s="1">
        <v>1664</v>
      </c>
      <c r="D22" s="1">
        <v>956</v>
      </c>
      <c r="E22" s="1">
        <v>290</v>
      </c>
      <c r="F22" s="1">
        <v>5127</v>
      </c>
      <c r="G22" s="1">
        <v>1119</v>
      </c>
      <c r="H22" s="1">
        <v>315</v>
      </c>
      <c r="I22" s="1">
        <v>375</v>
      </c>
      <c r="J22" s="1">
        <v>5684</v>
      </c>
      <c r="K22" s="1">
        <v>73407</v>
      </c>
      <c r="L22" s="1">
        <v>4709</v>
      </c>
      <c r="M22" s="1">
        <v>499</v>
      </c>
      <c r="N22" s="1">
        <v>1658</v>
      </c>
      <c r="O22" s="1">
        <v>21</v>
      </c>
      <c r="P22" s="1">
        <v>7935</v>
      </c>
      <c r="Q22" s="1">
        <v>95542</v>
      </c>
      <c r="R22" s="1">
        <v>644</v>
      </c>
      <c r="S22" s="1">
        <v>1532</v>
      </c>
      <c r="T22" s="1">
        <v>169363</v>
      </c>
      <c r="U22" s="1">
        <v>1101620</v>
      </c>
      <c r="V22" s="1">
        <v>4765724</v>
      </c>
      <c r="W22" s="1"/>
      <c r="X22" s="1"/>
      <c r="Y22" s="65"/>
      <c r="Z22" s="65"/>
    </row>
    <row r="23" spans="2:26" x14ac:dyDescent="0.2">
      <c r="B23" s="39" t="s">
        <v>212</v>
      </c>
      <c r="C23" s="1">
        <v>1506</v>
      </c>
      <c r="D23" s="1">
        <v>941</v>
      </c>
      <c r="E23" s="1">
        <v>162</v>
      </c>
      <c r="F23" s="1">
        <v>5681</v>
      </c>
      <c r="G23" s="1">
        <v>1085</v>
      </c>
      <c r="H23" s="1">
        <v>355</v>
      </c>
      <c r="I23" s="1">
        <v>279</v>
      </c>
      <c r="J23" s="1">
        <v>5620</v>
      </c>
      <c r="K23" s="1">
        <v>61842</v>
      </c>
      <c r="L23" s="1">
        <v>4228</v>
      </c>
      <c r="M23" s="1">
        <v>516</v>
      </c>
      <c r="N23" s="1">
        <v>1492</v>
      </c>
      <c r="O23" s="1">
        <v>34</v>
      </c>
      <c r="P23" s="1">
        <v>6276</v>
      </c>
      <c r="Q23" s="1">
        <v>82319</v>
      </c>
      <c r="R23" s="1">
        <v>696</v>
      </c>
      <c r="S23" s="1">
        <v>1454</v>
      </c>
      <c r="T23" s="1">
        <v>156481</v>
      </c>
      <c r="U23" s="1">
        <v>1071134</v>
      </c>
      <c r="V23" s="1">
        <v>4295548</v>
      </c>
      <c r="W23" s="1"/>
      <c r="X23" s="1"/>
      <c r="Y23" s="65"/>
      <c r="Z23" s="65"/>
    </row>
    <row r="24" spans="2:26" x14ac:dyDescent="0.2">
      <c r="B24" s="39" t="s">
        <v>213</v>
      </c>
      <c r="C24" s="1">
        <v>2139</v>
      </c>
      <c r="D24" s="1">
        <v>785</v>
      </c>
      <c r="E24" s="1">
        <v>165</v>
      </c>
      <c r="F24" s="1">
        <v>6907</v>
      </c>
      <c r="G24" s="1">
        <v>911</v>
      </c>
      <c r="H24" s="1">
        <v>535</v>
      </c>
      <c r="I24" s="1">
        <v>287</v>
      </c>
      <c r="J24" s="1">
        <v>6627</v>
      </c>
      <c r="K24" s="1">
        <v>63502</v>
      </c>
      <c r="L24" s="1">
        <v>4797</v>
      </c>
      <c r="M24" s="1">
        <v>779</v>
      </c>
      <c r="N24" s="1">
        <v>1489</v>
      </c>
      <c r="O24" s="1">
        <v>24</v>
      </c>
      <c r="P24" s="1">
        <v>7351</v>
      </c>
      <c r="Q24" s="1">
        <v>87103</v>
      </c>
      <c r="R24" s="1">
        <v>779</v>
      </c>
      <c r="S24" s="1">
        <v>1450</v>
      </c>
      <c r="T24" s="1">
        <v>152463</v>
      </c>
      <c r="U24" s="1">
        <v>926545</v>
      </c>
      <c r="V24" s="1">
        <v>4265409</v>
      </c>
      <c r="W24" s="1"/>
      <c r="X24" s="1"/>
      <c r="Y24" s="65"/>
      <c r="Z24" s="65"/>
    </row>
    <row r="25" spans="2:26" x14ac:dyDescent="0.2">
      <c r="B25" s="39" t="s">
        <v>214</v>
      </c>
      <c r="C25" s="1">
        <v>1418</v>
      </c>
      <c r="D25" s="1">
        <v>697</v>
      </c>
      <c r="E25" s="1">
        <v>150</v>
      </c>
      <c r="F25" s="1">
        <v>6445</v>
      </c>
      <c r="G25" s="1">
        <v>925</v>
      </c>
      <c r="H25" s="1">
        <v>407</v>
      </c>
      <c r="I25" s="1">
        <v>242</v>
      </c>
      <c r="J25" s="1">
        <v>6679</v>
      </c>
      <c r="K25" s="1">
        <v>62647</v>
      </c>
      <c r="L25" s="1">
        <v>4499</v>
      </c>
      <c r="M25" s="1">
        <v>504</v>
      </c>
      <c r="N25" s="1">
        <v>1470</v>
      </c>
      <c r="O25" s="1">
        <v>32</v>
      </c>
      <c r="P25" s="1">
        <v>6435</v>
      </c>
      <c r="Q25" s="1">
        <v>83452</v>
      </c>
      <c r="R25" s="1">
        <v>668</v>
      </c>
      <c r="S25" s="1">
        <v>1412</v>
      </c>
      <c r="T25" s="1">
        <v>148465</v>
      </c>
      <c r="U25" s="1">
        <v>871649</v>
      </c>
      <c r="V25" s="1">
        <v>4179443</v>
      </c>
      <c r="W25" s="1"/>
      <c r="X25" s="1"/>
      <c r="Y25" s="65"/>
      <c r="Z25" s="65"/>
    </row>
    <row r="26" spans="2:26" x14ac:dyDescent="0.2">
      <c r="B26" s="39" t="s">
        <v>215</v>
      </c>
      <c r="C26" s="1">
        <v>1198</v>
      </c>
      <c r="D26" s="1">
        <v>653</v>
      </c>
      <c r="E26" s="1">
        <v>179</v>
      </c>
      <c r="F26" s="1">
        <v>4641</v>
      </c>
      <c r="G26" s="1">
        <v>921</v>
      </c>
      <c r="H26" s="1">
        <v>326</v>
      </c>
      <c r="I26" s="1">
        <v>206</v>
      </c>
      <c r="J26" s="1">
        <v>5034</v>
      </c>
      <c r="K26" s="1">
        <v>57927</v>
      </c>
      <c r="L26" s="1">
        <v>3003</v>
      </c>
      <c r="M26" s="1">
        <v>515</v>
      </c>
      <c r="N26" s="1">
        <v>1165</v>
      </c>
      <c r="O26" s="1">
        <v>75</v>
      </c>
      <c r="P26" s="1">
        <v>4337</v>
      </c>
      <c r="Q26" s="1">
        <v>74155</v>
      </c>
      <c r="R26" s="1">
        <v>682</v>
      </c>
      <c r="S26" s="1">
        <v>1330</v>
      </c>
      <c r="T26" s="1">
        <v>135097</v>
      </c>
      <c r="U26" s="1">
        <v>962124</v>
      </c>
      <c r="V26" s="1">
        <v>3866023</v>
      </c>
      <c r="W26" s="1"/>
      <c r="X26" s="1"/>
      <c r="Y26" s="65"/>
      <c r="Z26" s="65"/>
    </row>
    <row r="27" spans="2:26" x14ac:dyDescent="0.2">
      <c r="B27" s="39" t="s">
        <v>216</v>
      </c>
      <c r="C27" s="1">
        <v>1171</v>
      </c>
      <c r="D27" s="1">
        <v>729</v>
      </c>
      <c r="E27" s="1">
        <v>224</v>
      </c>
      <c r="F27" s="1">
        <v>3625</v>
      </c>
      <c r="G27" s="1">
        <v>979</v>
      </c>
      <c r="H27" s="1">
        <v>388</v>
      </c>
      <c r="I27" s="1">
        <v>281</v>
      </c>
      <c r="J27" s="1">
        <v>4452</v>
      </c>
      <c r="K27" s="1">
        <v>46157</v>
      </c>
      <c r="L27" s="1">
        <v>2657</v>
      </c>
      <c r="M27" s="1">
        <v>584</v>
      </c>
      <c r="N27" s="1">
        <v>1057</v>
      </c>
      <c r="O27" s="1">
        <v>79</v>
      </c>
      <c r="P27" s="1">
        <v>3980</v>
      </c>
      <c r="Q27" s="1">
        <v>60996</v>
      </c>
      <c r="R27" s="1">
        <v>708</v>
      </c>
      <c r="S27" s="1">
        <v>1034</v>
      </c>
      <c r="T27" s="1">
        <v>119431</v>
      </c>
      <c r="U27" s="1">
        <v>927017</v>
      </c>
      <c r="V27" s="1">
        <v>3204849</v>
      </c>
      <c r="W27" s="1"/>
      <c r="X27" s="1"/>
      <c r="Y27" s="65"/>
      <c r="Z27" s="65"/>
    </row>
    <row r="28" spans="2:26" x14ac:dyDescent="0.2">
      <c r="B28" s="39" t="s">
        <v>217</v>
      </c>
      <c r="C28" s="1">
        <v>1746</v>
      </c>
      <c r="D28" s="1">
        <v>636</v>
      </c>
      <c r="E28" s="1">
        <v>154</v>
      </c>
      <c r="F28" s="1">
        <v>5770</v>
      </c>
      <c r="G28" s="1">
        <v>791</v>
      </c>
      <c r="H28" s="1">
        <v>261</v>
      </c>
      <c r="I28" s="1">
        <v>241</v>
      </c>
      <c r="J28" s="1">
        <v>5849</v>
      </c>
      <c r="K28" s="1">
        <v>51050</v>
      </c>
      <c r="L28" s="1">
        <v>3665</v>
      </c>
      <c r="M28" s="1">
        <v>441</v>
      </c>
      <c r="N28" s="1">
        <v>1239</v>
      </c>
      <c r="O28" s="1">
        <v>51</v>
      </c>
      <c r="P28" s="1">
        <v>5608</v>
      </c>
      <c r="Q28" s="1">
        <v>69864</v>
      </c>
      <c r="R28" s="1">
        <v>740</v>
      </c>
      <c r="S28" s="1">
        <v>1136</v>
      </c>
      <c r="T28" s="1">
        <v>126420</v>
      </c>
      <c r="U28" s="1">
        <v>797569</v>
      </c>
      <c r="V28" s="1">
        <v>3417297</v>
      </c>
      <c r="W28" s="1"/>
      <c r="X28" s="1"/>
      <c r="Y28" s="65"/>
      <c r="Z28" s="65"/>
    </row>
    <row r="29" spans="2:26" x14ac:dyDescent="0.2">
      <c r="B29" s="39" t="s">
        <v>218</v>
      </c>
      <c r="C29" s="1">
        <v>1318</v>
      </c>
      <c r="D29" s="1">
        <v>733</v>
      </c>
      <c r="E29" s="1">
        <v>199</v>
      </c>
      <c r="F29" s="1">
        <v>6075</v>
      </c>
      <c r="G29" s="1">
        <v>879</v>
      </c>
      <c r="H29" s="1">
        <v>213</v>
      </c>
      <c r="I29" s="1">
        <v>240</v>
      </c>
      <c r="J29" s="1">
        <v>6376</v>
      </c>
      <c r="K29" s="1">
        <v>54440</v>
      </c>
      <c r="L29" s="1">
        <v>4080</v>
      </c>
      <c r="M29" s="1">
        <v>541</v>
      </c>
      <c r="N29" s="1">
        <v>1596</v>
      </c>
      <c r="O29" s="1">
        <v>40</v>
      </c>
      <c r="P29" s="1">
        <v>6141</v>
      </c>
      <c r="Q29" s="1">
        <v>74510</v>
      </c>
      <c r="R29" s="1">
        <v>652</v>
      </c>
      <c r="S29" s="1">
        <v>1443</v>
      </c>
      <c r="T29" s="1">
        <v>137911</v>
      </c>
      <c r="U29" s="1">
        <v>805437</v>
      </c>
      <c r="V29" s="1">
        <v>3703746</v>
      </c>
      <c r="W29" s="1"/>
      <c r="X29" s="1"/>
      <c r="Y29" s="65"/>
      <c r="Z29" s="65"/>
    </row>
    <row r="30" spans="2:26" x14ac:dyDescent="0.2">
      <c r="B30" s="39" t="s">
        <v>219</v>
      </c>
      <c r="C30" s="1">
        <v>1171</v>
      </c>
      <c r="D30" s="1">
        <v>537</v>
      </c>
      <c r="E30" s="1">
        <v>253</v>
      </c>
      <c r="F30" s="1">
        <v>4396</v>
      </c>
      <c r="G30" s="1">
        <v>897</v>
      </c>
      <c r="H30" s="1">
        <v>198</v>
      </c>
      <c r="I30" s="1">
        <v>221</v>
      </c>
      <c r="J30" s="1">
        <v>4568</v>
      </c>
      <c r="K30" s="1">
        <v>56129</v>
      </c>
      <c r="L30" s="1">
        <v>2918</v>
      </c>
      <c r="M30" s="1">
        <v>558</v>
      </c>
      <c r="N30" s="1">
        <v>1259</v>
      </c>
      <c r="O30" s="1">
        <v>47</v>
      </c>
      <c r="P30" s="1">
        <v>4225</v>
      </c>
      <c r="Q30" s="1">
        <v>71751</v>
      </c>
      <c r="R30" s="1">
        <v>620</v>
      </c>
      <c r="S30" s="1">
        <v>1240</v>
      </c>
      <c r="T30" s="1">
        <v>134120</v>
      </c>
      <c r="U30" s="1">
        <v>948020</v>
      </c>
      <c r="V30" s="1">
        <v>3700503</v>
      </c>
      <c r="W30" s="1"/>
      <c r="X30" s="1"/>
      <c r="Y30" s="65"/>
      <c r="Z30" s="65"/>
    </row>
    <row r="31" spans="2:26" x14ac:dyDescent="0.2">
      <c r="B31" s="65" t="s">
        <v>220</v>
      </c>
      <c r="C31" s="1">
        <v>1267</v>
      </c>
      <c r="D31" s="1">
        <v>581</v>
      </c>
      <c r="E31" s="1">
        <v>117</v>
      </c>
      <c r="F31" s="1">
        <v>3474</v>
      </c>
      <c r="G31" s="1">
        <v>1013</v>
      </c>
      <c r="H31" s="1">
        <v>285</v>
      </c>
      <c r="I31" s="1">
        <v>289</v>
      </c>
      <c r="J31" s="1">
        <v>4352</v>
      </c>
      <c r="K31" s="1">
        <v>49851</v>
      </c>
      <c r="L31" s="1">
        <v>2418</v>
      </c>
      <c r="M31" s="1">
        <v>315</v>
      </c>
      <c r="N31" s="1">
        <v>1097</v>
      </c>
      <c r="O31" s="1">
        <v>46</v>
      </c>
      <c r="P31" s="1">
        <v>3917</v>
      </c>
      <c r="Q31" s="1">
        <v>63865</v>
      </c>
      <c r="R31" s="1">
        <v>575</v>
      </c>
      <c r="S31" s="1">
        <v>1038</v>
      </c>
      <c r="T31" s="1">
        <v>127383</v>
      </c>
      <c r="U31" s="1">
        <v>967124</v>
      </c>
      <c r="V31" s="1">
        <v>3269009</v>
      </c>
      <c r="W31" s="1"/>
      <c r="X31" s="1"/>
      <c r="Y31" s="65"/>
      <c r="Z31" s="65"/>
    </row>
    <row r="32" spans="2:26" x14ac:dyDescent="0.2">
      <c r="B32" s="65" t="s">
        <v>221</v>
      </c>
      <c r="C32" s="1">
        <v>1834</v>
      </c>
      <c r="D32" s="1">
        <v>597</v>
      </c>
      <c r="E32" s="1">
        <v>183</v>
      </c>
      <c r="F32" s="1">
        <v>5280</v>
      </c>
      <c r="G32" s="1">
        <v>1013</v>
      </c>
      <c r="H32" s="1">
        <v>261</v>
      </c>
      <c r="I32" s="1">
        <v>241</v>
      </c>
      <c r="J32" s="1">
        <v>5854</v>
      </c>
      <c r="K32" s="1">
        <v>51845</v>
      </c>
      <c r="L32" s="1">
        <v>3472</v>
      </c>
      <c r="M32" s="1">
        <v>678</v>
      </c>
      <c r="N32" s="1">
        <v>1386</v>
      </c>
      <c r="O32" s="1">
        <v>42</v>
      </c>
      <c r="P32" s="1">
        <v>5628</v>
      </c>
      <c r="Q32" s="1">
        <v>70908</v>
      </c>
      <c r="R32" s="1">
        <v>669</v>
      </c>
      <c r="S32" s="1">
        <v>1251</v>
      </c>
      <c r="T32" s="1">
        <v>130724</v>
      </c>
      <c r="U32" s="1">
        <v>828542</v>
      </c>
      <c r="V32" s="1">
        <v>3558220</v>
      </c>
      <c r="W32" s="1"/>
      <c r="X32" s="1"/>
      <c r="Y32" s="65"/>
      <c r="Z32" s="65"/>
    </row>
    <row r="33" spans="2:27" x14ac:dyDescent="0.2">
      <c r="B33" s="65" t="s">
        <v>222</v>
      </c>
      <c r="C33" s="1">
        <v>1095</v>
      </c>
      <c r="D33" s="1">
        <v>668</v>
      </c>
      <c r="E33" s="1">
        <v>165</v>
      </c>
      <c r="F33" s="1">
        <v>5663</v>
      </c>
      <c r="G33" s="1">
        <v>847</v>
      </c>
      <c r="H33" s="1">
        <v>225</v>
      </c>
      <c r="I33" s="1">
        <v>267</v>
      </c>
      <c r="J33" s="1">
        <v>6907</v>
      </c>
      <c r="K33" s="1">
        <v>54912</v>
      </c>
      <c r="L33" s="1">
        <v>3496</v>
      </c>
      <c r="M33" s="1">
        <v>505</v>
      </c>
      <c r="N33" s="1">
        <v>1514</v>
      </c>
      <c r="O33" s="1">
        <v>44</v>
      </c>
      <c r="P33" s="1">
        <v>5760</v>
      </c>
      <c r="Q33" s="1">
        <v>73304</v>
      </c>
      <c r="R33" s="1">
        <v>566</v>
      </c>
      <c r="S33" s="1">
        <v>1073</v>
      </c>
      <c r="T33" s="1">
        <v>136773</v>
      </c>
      <c r="U33" s="1">
        <v>790512</v>
      </c>
      <c r="V33" s="1">
        <v>3798298</v>
      </c>
      <c r="W33" s="1"/>
      <c r="X33" s="1"/>
      <c r="Y33" s="65"/>
      <c r="Z33" s="65"/>
      <c r="AA33" s="65"/>
    </row>
    <row r="34" spans="2:27" x14ac:dyDescent="0.2">
      <c r="B34" s="65" t="s">
        <v>223</v>
      </c>
      <c r="C34" s="1">
        <v>966</v>
      </c>
      <c r="D34" s="1">
        <v>588</v>
      </c>
      <c r="E34" s="1">
        <v>246</v>
      </c>
      <c r="F34" s="1">
        <v>4145</v>
      </c>
      <c r="G34" s="1">
        <v>911</v>
      </c>
      <c r="H34" s="1">
        <v>205</v>
      </c>
      <c r="I34" s="1">
        <v>291</v>
      </c>
      <c r="J34" s="1">
        <v>4456</v>
      </c>
      <c r="K34" s="1">
        <v>54521</v>
      </c>
      <c r="L34" s="1">
        <v>2741</v>
      </c>
      <c r="M34" s="1">
        <v>493</v>
      </c>
      <c r="N34" s="1">
        <v>1147</v>
      </c>
      <c r="O34" s="1">
        <v>48</v>
      </c>
      <c r="P34" s="1">
        <v>3747</v>
      </c>
      <c r="Q34" s="1">
        <v>69033</v>
      </c>
      <c r="R34" s="1">
        <v>692</v>
      </c>
      <c r="S34" s="1">
        <v>1033</v>
      </c>
      <c r="T34" s="1">
        <v>131653</v>
      </c>
      <c r="U34" s="1">
        <v>979181</v>
      </c>
      <c r="V34" s="1">
        <v>3794240</v>
      </c>
      <c r="W34" s="1"/>
      <c r="X34" s="1"/>
      <c r="Y34" s="1"/>
      <c r="Z34" s="65"/>
      <c r="AA34" s="65"/>
    </row>
    <row r="35" spans="2:27" x14ac:dyDescent="0.2">
      <c r="B35" s="65" t="s">
        <v>224</v>
      </c>
      <c r="C35" s="1">
        <v>1115</v>
      </c>
      <c r="D35" s="1">
        <v>524</v>
      </c>
      <c r="E35" s="1">
        <v>132</v>
      </c>
      <c r="F35" s="1">
        <v>3575</v>
      </c>
      <c r="G35" s="1">
        <v>900</v>
      </c>
      <c r="H35" s="1">
        <v>255</v>
      </c>
      <c r="I35" s="1">
        <v>343</v>
      </c>
      <c r="J35" s="1">
        <v>3900</v>
      </c>
      <c r="K35" s="1">
        <v>45230</v>
      </c>
      <c r="L35" s="1">
        <v>2294</v>
      </c>
      <c r="M35" s="1">
        <v>514</v>
      </c>
      <c r="N35" s="1">
        <v>822</v>
      </c>
      <c r="O35" s="1">
        <v>55</v>
      </c>
      <c r="P35" s="1">
        <v>3504</v>
      </c>
      <c r="Q35" s="1">
        <v>63163</v>
      </c>
      <c r="R35" s="1">
        <v>757</v>
      </c>
      <c r="S35" s="1">
        <v>1022</v>
      </c>
      <c r="T35" s="1">
        <v>114626</v>
      </c>
      <c r="U35" s="1">
        <v>906731</v>
      </c>
      <c r="V35" s="1">
        <v>3283641</v>
      </c>
      <c r="W35" s="1"/>
      <c r="X35" s="1"/>
      <c r="Y35" s="65"/>
      <c r="Z35" s="65"/>
      <c r="AA35" s="65"/>
    </row>
    <row r="36" spans="2:27" x14ac:dyDescent="0.2">
      <c r="B36" s="65" t="s">
        <v>225</v>
      </c>
      <c r="C36" s="1">
        <v>1908</v>
      </c>
      <c r="D36" s="1">
        <v>597</v>
      </c>
      <c r="E36" s="1">
        <v>107</v>
      </c>
      <c r="F36" s="1">
        <v>6154</v>
      </c>
      <c r="G36" s="1">
        <v>826</v>
      </c>
      <c r="H36" s="1">
        <v>285</v>
      </c>
      <c r="I36" s="1">
        <v>222</v>
      </c>
      <c r="J36" s="1">
        <v>5524</v>
      </c>
      <c r="K36" s="1">
        <v>52603</v>
      </c>
      <c r="L36" s="1">
        <v>3733</v>
      </c>
      <c r="M36" s="1">
        <v>737</v>
      </c>
      <c r="N36" s="1">
        <v>1339</v>
      </c>
      <c r="O36" s="1">
        <v>60</v>
      </c>
      <c r="P36" s="1">
        <v>5703</v>
      </c>
      <c r="Q36" s="1">
        <v>79798</v>
      </c>
      <c r="R36" s="1">
        <v>791</v>
      </c>
      <c r="S36" s="1">
        <v>1052</v>
      </c>
      <c r="T36" s="1">
        <v>135639</v>
      </c>
      <c r="U36" s="1">
        <v>846911</v>
      </c>
      <c r="V36" s="1">
        <v>3669560</v>
      </c>
      <c r="W36" s="1"/>
      <c r="X36" s="1"/>
      <c r="Y36" s="65"/>
      <c r="Z36" s="65"/>
      <c r="AA36" s="65"/>
    </row>
    <row r="37" spans="2:27" x14ac:dyDescent="0.2">
      <c r="B37" s="65" t="s">
        <v>226</v>
      </c>
      <c r="C37" s="1">
        <v>1242</v>
      </c>
      <c r="D37" s="1">
        <v>564</v>
      </c>
      <c r="E37" s="1">
        <v>133</v>
      </c>
      <c r="F37" s="1">
        <v>5723</v>
      </c>
      <c r="G37" s="1">
        <v>851</v>
      </c>
      <c r="H37" s="1">
        <v>271</v>
      </c>
      <c r="I37" s="1">
        <v>387</v>
      </c>
      <c r="J37" s="1">
        <v>6088</v>
      </c>
      <c r="K37" s="1">
        <v>56892</v>
      </c>
      <c r="L37" s="1">
        <v>3812</v>
      </c>
      <c r="M37" s="1">
        <v>651</v>
      </c>
      <c r="N37" s="1">
        <v>1451</v>
      </c>
      <c r="O37" s="1">
        <v>29</v>
      </c>
      <c r="P37" s="1">
        <v>5517</v>
      </c>
      <c r="Q37" s="1">
        <v>83611</v>
      </c>
      <c r="R37" s="1">
        <v>729</v>
      </c>
      <c r="S37" s="1">
        <v>1098</v>
      </c>
      <c r="T37" s="1">
        <v>140930</v>
      </c>
      <c r="U37" s="1">
        <v>814897</v>
      </c>
      <c r="V37" s="1">
        <v>3805223</v>
      </c>
      <c r="W37" s="1"/>
      <c r="X37" s="1"/>
      <c r="Y37" s="65"/>
      <c r="Z37" s="65"/>
      <c r="AA37" s="65"/>
    </row>
    <row r="38" spans="2:27" x14ac:dyDescent="0.2">
      <c r="B38" s="65" t="s">
        <v>227</v>
      </c>
      <c r="C38" s="1">
        <v>979</v>
      </c>
      <c r="D38" s="1">
        <v>538</v>
      </c>
      <c r="E38" s="1">
        <v>167</v>
      </c>
      <c r="F38" s="1">
        <v>4028</v>
      </c>
      <c r="G38" s="1">
        <v>872</v>
      </c>
      <c r="H38" s="1">
        <v>281</v>
      </c>
      <c r="I38" s="1">
        <v>433</v>
      </c>
      <c r="J38" s="1">
        <v>4492</v>
      </c>
      <c r="K38" s="1">
        <v>58917</v>
      </c>
      <c r="L38" s="1">
        <v>3066</v>
      </c>
      <c r="M38" s="1">
        <v>547</v>
      </c>
      <c r="N38" s="1">
        <v>967</v>
      </c>
      <c r="O38" s="1">
        <v>45</v>
      </c>
      <c r="P38" s="1">
        <v>3999</v>
      </c>
      <c r="Q38" s="1">
        <v>79331</v>
      </c>
      <c r="R38" s="1">
        <v>782</v>
      </c>
      <c r="S38" s="1">
        <v>826</v>
      </c>
      <c r="T38" s="1">
        <v>145447</v>
      </c>
      <c r="U38" s="1">
        <v>1019826</v>
      </c>
      <c r="V38" s="1">
        <v>3678874</v>
      </c>
      <c r="W38" s="1"/>
      <c r="X38" s="1"/>
      <c r="Y38" s="65"/>
      <c r="Z38" s="65"/>
      <c r="AA38" s="65"/>
    </row>
    <row r="39" spans="2:27" x14ac:dyDescent="0.2">
      <c r="B39" s="65" t="s">
        <v>228</v>
      </c>
      <c r="C39" s="65">
        <v>1244</v>
      </c>
      <c r="D39" s="1">
        <v>554</v>
      </c>
      <c r="E39" s="1">
        <v>130</v>
      </c>
      <c r="F39" s="1">
        <v>3592</v>
      </c>
      <c r="G39" s="1">
        <v>781</v>
      </c>
      <c r="H39" s="1">
        <v>255</v>
      </c>
      <c r="I39" s="1">
        <v>322</v>
      </c>
      <c r="J39" s="1">
        <v>3968</v>
      </c>
      <c r="K39" s="1">
        <v>49921</v>
      </c>
      <c r="L39" s="1">
        <v>2238</v>
      </c>
      <c r="M39" s="1">
        <v>539</v>
      </c>
      <c r="N39" s="1">
        <v>821</v>
      </c>
      <c r="O39" s="1">
        <v>35</v>
      </c>
      <c r="P39" s="1">
        <v>3621</v>
      </c>
      <c r="Q39" s="1">
        <v>68021</v>
      </c>
      <c r="R39" s="1">
        <v>647</v>
      </c>
      <c r="S39" s="1">
        <v>819</v>
      </c>
      <c r="T39" s="1">
        <v>126873</v>
      </c>
      <c r="U39" s="1">
        <v>832954</v>
      </c>
      <c r="V39" s="1">
        <v>3025622</v>
      </c>
      <c r="W39" s="1"/>
      <c r="X39" s="1"/>
      <c r="Y39" s="65"/>
      <c r="Z39" s="65"/>
      <c r="AA39" s="65"/>
    </row>
    <row r="40" spans="2:27" x14ac:dyDescent="0.2">
      <c r="B40" s="65" t="s">
        <v>229</v>
      </c>
      <c r="C40" s="65">
        <v>2286</v>
      </c>
      <c r="D40" s="1">
        <v>783</v>
      </c>
      <c r="E40" s="1">
        <v>112</v>
      </c>
      <c r="F40" s="1">
        <v>5831</v>
      </c>
      <c r="G40" s="1">
        <v>811</v>
      </c>
      <c r="H40" s="1">
        <v>280</v>
      </c>
      <c r="I40" s="1">
        <v>251</v>
      </c>
      <c r="J40" s="1">
        <v>5762</v>
      </c>
      <c r="K40" s="1">
        <v>52128</v>
      </c>
      <c r="L40" s="1">
        <v>3744</v>
      </c>
      <c r="M40" s="1">
        <v>704</v>
      </c>
      <c r="N40" s="1">
        <v>1290</v>
      </c>
      <c r="O40" s="1">
        <v>44</v>
      </c>
      <c r="P40" s="1">
        <v>5407</v>
      </c>
      <c r="Q40" s="1">
        <v>79433</v>
      </c>
      <c r="R40" s="1">
        <v>840</v>
      </c>
      <c r="S40" s="1">
        <v>1001</v>
      </c>
      <c r="T40" s="1">
        <v>135967</v>
      </c>
      <c r="U40" s="1">
        <v>817523</v>
      </c>
      <c r="V40" s="1">
        <v>3491469</v>
      </c>
      <c r="W40" s="1"/>
      <c r="X40" s="1"/>
      <c r="Y40" s="65"/>
      <c r="Z40" s="65"/>
      <c r="AA40" s="65"/>
    </row>
    <row r="41" spans="2:27" x14ac:dyDescent="0.2">
      <c r="B41" s="65" t="s">
        <v>230</v>
      </c>
      <c r="C41" s="65">
        <v>1706</v>
      </c>
      <c r="D41" s="1">
        <v>664</v>
      </c>
      <c r="E41" s="1">
        <v>150</v>
      </c>
      <c r="F41" s="1">
        <v>5281</v>
      </c>
      <c r="G41" s="1">
        <v>734</v>
      </c>
      <c r="H41" s="1">
        <v>283</v>
      </c>
      <c r="I41" s="1">
        <v>271</v>
      </c>
      <c r="J41" s="1">
        <v>6200</v>
      </c>
      <c r="K41" s="1">
        <v>53594</v>
      </c>
      <c r="L41" s="1">
        <v>3956</v>
      </c>
      <c r="M41" s="1">
        <v>525</v>
      </c>
      <c r="N41" s="1">
        <v>1331</v>
      </c>
      <c r="O41" s="1">
        <v>36</v>
      </c>
      <c r="P41" s="1">
        <v>5460</v>
      </c>
      <c r="Q41" s="1">
        <v>80191</v>
      </c>
      <c r="R41" s="1">
        <v>1019</v>
      </c>
      <c r="S41" s="1">
        <v>1107</v>
      </c>
      <c r="T41" s="1">
        <v>137191</v>
      </c>
      <c r="U41" s="1">
        <v>778677</v>
      </c>
      <c r="V41" s="1">
        <v>3615390</v>
      </c>
      <c r="W41" s="1"/>
      <c r="X41" s="1"/>
      <c r="Y41" s="65"/>
      <c r="Z41" s="65"/>
      <c r="AA41" s="65"/>
    </row>
    <row r="42" spans="2:27" x14ac:dyDescent="0.2">
      <c r="B42" s="65" t="s">
        <v>231</v>
      </c>
      <c r="C42" s="1">
        <v>1349</v>
      </c>
      <c r="D42" s="1">
        <v>641</v>
      </c>
      <c r="E42" s="1">
        <v>216</v>
      </c>
      <c r="F42" s="1">
        <v>3867</v>
      </c>
      <c r="G42" s="1">
        <v>798</v>
      </c>
      <c r="H42" s="1">
        <v>304</v>
      </c>
      <c r="I42" s="1">
        <v>367</v>
      </c>
      <c r="J42" s="1">
        <v>4586</v>
      </c>
      <c r="K42" s="1">
        <v>50989</v>
      </c>
      <c r="L42" s="1">
        <v>2885</v>
      </c>
      <c r="M42" s="1">
        <v>543</v>
      </c>
      <c r="N42" s="1">
        <v>1046</v>
      </c>
      <c r="O42" s="1">
        <v>52</v>
      </c>
      <c r="P42" s="1">
        <v>3504</v>
      </c>
      <c r="Q42" s="1">
        <v>71147</v>
      </c>
      <c r="R42" s="1">
        <v>1011</v>
      </c>
      <c r="S42" s="1">
        <v>954</v>
      </c>
      <c r="T42" s="24">
        <v>138252</v>
      </c>
      <c r="U42" s="1">
        <v>952499</v>
      </c>
      <c r="V42" s="1">
        <v>3637445</v>
      </c>
      <c r="W42" s="1"/>
      <c r="X42" s="1"/>
      <c r="Y42" s="65"/>
      <c r="Z42" s="65"/>
      <c r="AA42" s="65"/>
    </row>
    <row r="43" spans="2:27" x14ac:dyDescent="0.2">
      <c r="B43" s="65" t="s">
        <v>232</v>
      </c>
      <c r="C43" s="1">
        <v>1365</v>
      </c>
      <c r="D43" s="1">
        <v>525</v>
      </c>
      <c r="E43" s="1">
        <v>107</v>
      </c>
      <c r="F43" s="1">
        <v>3245</v>
      </c>
      <c r="G43" s="1">
        <v>762</v>
      </c>
      <c r="H43" s="1">
        <v>176</v>
      </c>
      <c r="I43" s="1">
        <v>365</v>
      </c>
      <c r="J43" s="1">
        <v>4087</v>
      </c>
      <c r="K43" s="1">
        <v>43065</v>
      </c>
      <c r="L43" s="1">
        <v>2208</v>
      </c>
      <c r="M43" s="1">
        <v>552</v>
      </c>
      <c r="N43" s="1">
        <v>910</v>
      </c>
      <c r="O43" s="1">
        <v>101</v>
      </c>
      <c r="P43" s="1">
        <v>3465</v>
      </c>
      <c r="Q43" s="1">
        <v>60933</v>
      </c>
      <c r="R43" s="65">
        <v>734</v>
      </c>
      <c r="S43" s="1">
        <v>732</v>
      </c>
      <c r="T43" s="24">
        <v>117095</v>
      </c>
      <c r="U43" s="24">
        <v>791374</v>
      </c>
      <c r="V43" s="24">
        <v>3021290</v>
      </c>
      <c r="W43" s="1"/>
      <c r="X43" s="1"/>
      <c r="Y43" s="65"/>
      <c r="Z43" s="65"/>
      <c r="AA43" s="65"/>
    </row>
    <row r="44" spans="2:27" x14ac:dyDescent="0.2">
      <c r="B44" s="65" t="s">
        <v>233</v>
      </c>
      <c r="C44" s="1">
        <v>2806</v>
      </c>
      <c r="D44" s="1">
        <v>694</v>
      </c>
      <c r="E44" s="1">
        <v>114</v>
      </c>
      <c r="F44" s="1">
        <v>5069</v>
      </c>
      <c r="G44" s="1">
        <v>1028</v>
      </c>
      <c r="H44" s="1">
        <v>236</v>
      </c>
      <c r="I44" s="1">
        <v>311</v>
      </c>
      <c r="J44" s="1">
        <v>5909</v>
      </c>
      <c r="K44" s="1">
        <v>52812</v>
      </c>
      <c r="L44" s="1">
        <v>3912</v>
      </c>
      <c r="M44" s="1">
        <v>676</v>
      </c>
      <c r="N44" s="1">
        <v>1462</v>
      </c>
      <c r="O44" s="1">
        <v>38</v>
      </c>
      <c r="P44" s="1">
        <v>5176</v>
      </c>
      <c r="Q44" s="1">
        <v>80243</v>
      </c>
      <c r="R44" s="1">
        <v>1102</v>
      </c>
      <c r="S44" s="1">
        <v>1053</v>
      </c>
      <c r="T44" s="1">
        <v>142056</v>
      </c>
      <c r="U44" s="1">
        <v>899265</v>
      </c>
      <c r="V44" s="1">
        <v>3713656</v>
      </c>
      <c r="W44" s="1"/>
      <c r="X44" s="1"/>
      <c r="Y44" s="65"/>
      <c r="Z44" s="65"/>
      <c r="AA44" s="1"/>
    </row>
    <row r="45" spans="2:27" x14ac:dyDescent="0.2">
      <c r="B45" s="65" t="s">
        <v>234</v>
      </c>
      <c r="C45" s="1">
        <v>1984</v>
      </c>
      <c r="D45" s="1">
        <v>670</v>
      </c>
      <c r="E45" s="1">
        <v>149</v>
      </c>
      <c r="F45" s="1">
        <v>5871</v>
      </c>
      <c r="G45" s="1">
        <v>1053</v>
      </c>
      <c r="H45" s="1">
        <v>295</v>
      </c>
      <c r="I45" s="1">
        <v>319</v>
      </c>
      <c r="J45" s="1">
        <v>6195</v>
      </c>
      <c r="K45" s="1">
        <v>57122</v>
      </c>
      <c r="L45" s="1">
        <v>4063</v>
      </c>
      <c r="M45" s="1">
        <v>606</v>
      </c>
      <c r="N45" s="1">
        <v>1311</v>
      </c>
      <c r="O45" s="1">
        <v>50</v>
      </c>
      <c r="P45" s="1">
        <v>5369</v>
      </c>
      <c r="Q45" s="1">
        <v>85057</v>
      </c>
      <c r="R45" s="1">
        <v>1092</v>
      </c>
      <c r="S45" s="1">
        <v>1164</v>
      </c>
      <c r="T45" s="1">
        <v>148879</v>
      </c>
      <c r="U45" s="1">
        <v>864725</v>
      </c>
      <c r="V45" s="1">
        <v>3942936</v>
      </c>
      <c r="W45" s="1"/>
      <c r="X45" s="1"/>
      <c r="Y45" s="65"/>
      <c r="Z45" s="65"/>
      <c r="AA45" s="1"/>
    </row>
    <row r="46" spans="2:27" x14ac:dyDescent="0.2">
      <c r="B46" s="65" t="s">
        <v>235</v>
      </c>
      <c r="C46" s="1">
        <v>1481</v>
      </c>
      <c r="D46" s="1">
        <v>654</v>
      </c>
      <c r="E46" s="1">
        <v>200</v>
      </c>
      <c r="F46" s="1">
        <v>4200</v>
      </c>
      <c r="G46" s="1">
        <v>873</v>
      </c>
      <c r="H46" s="1">
        <v>284</v>
      </c>
      <c r="I46" s="1">
        <v>489</v>
      </c>
      <c r="J46" s="1">
        <v>5797</v>
      </c>
      <c r="K46" s="1">
        <v>55473</v>
      </c>
      <c r="L46" s="1">
        <v>3162</v>
      </c>
      <c r="M46" s="1">
        <v>601</v>
      </c>
      <c r="N46" s="1">
        <v>1323</v>
      </c>
      <c r="O46" s="1">
        <v>41</v>
      </c>
      <c r="P46" s="1">
        <v>3874</v>
      </c>
      <c r="Q46" s="1">
        <v>78452</v>
      </c>
      <c r="R46" s="1">
        <v>1142</v>
      </c>
      <c r="S46" s="1">
        <v>1123</v>
      </c>
      <c r="T46" s="1">
        <v>152540</v>
      </c>
      <c r="U46" s="1">
        <v>1120441</v>
      </c>
      <c r="V46" s="1">
        <v>4111586</v>
      </c>
      <c r="W46" s="1"/>
      <c r="X46" s="1"/>
      <c r="Y46" s="65"/>
      <c r="Z46" s="65"/>
      <c r="AA46" s="65"/>
    </row>
    <row r="47" spans="2:27" x14ac:dyDescent="0.2">
      <c r="B47" s="65" t="s">
        <v>236</v>
      </c>
      <c r="C47" s="1">
        <v>1595</v>
      </c>
      <c r="D47" s="1">
        <v>526</v>
      </c>
      <c r="E47" s="1">
        <v>206</v>
      </c>
      <c r="F47" s="1">
        <v>3510</v>
      </c>
      <c r="G47" s="1">
        <v>854</v>
      </c>
      <c r="H47" s="1">
        <v>251</v>
      </c>
      <c r="I47" s="1">
        <v>473</v>
      </c>
      <c r="J47" s="1">
        <v>4657</v>
      </c>
      <c r="K47" s="1">
        <v>48890</v>
      </c>
      <c r="L47" s="1">
        <v>3072</v>
      </c>
      <c r="M47" s="1">
        <v>535</v>
      </c>
      <c r="N47" s="1">
        <v>995</v>
      </c>
      <c r="O47" s="1">
        <v>62</v>
      </c>
      <c r="P47" s="1">
        <v>3871</v>
      </c>
      <c r="Q47" s="1">
        <f>SUM(C47:P47)</f>
        <v>69497</v>
      </c>
      <c r="R47" s="1">
        <v>970</v>
      </c>
      <c r="S47" s="1">
        <v>1026</v>
      </c>
      <c r="T47" s="1">
        <v>137210</v>
      </c>
      <c r="U47" s="1">
        <v>1008319</v>
      </c>
      <c r="V47" s="1">
        <v>3565399</v>
      </c>
      <c r="W47" s="1"/>
      <c r="X47" s="1"/>
      <c r="Y47" s="65"/>
      <c r="Z47" s="65"/>
      <c r="AA47" s="65"/>
    </row>
    <row r="48" spans="2:27" x14ac:dyDescent="0.2">
      <c r="B48" s="65" t="s">
        <v>237</v>
      </c>
      <c r="C48" s="1">
        <v>2560</v>
      </c>
      <c r="D48" s="1">
        <v>947</v>
      </c>
      <c r="E48" s="1">
        <v>168</v>
      </c>
      <c r="F48" s="1">
        <v>5897</v>
      </c>
      <c r="G48" s="1">
        <v>934</v>
      </c>
      <c r="H48" s="1">
        <v>217</v>
      </c>
      <c r="I48" s="1">
        <v>334</v>
      </c>
      <c r="J48" s="1">
        <v>6975</v>
      </c>
      <c r="K48" s="1">
        <v>56798</v>
      </c>
      <c r="L48" s="1">
        <v>4985</v>
      </c>
      <c r="M48" s="1">
        <v>701</v>
      </c>
      <c r="N48" s="1">
        <v>1797</v>
      </c>
      <c r="O48" s="65">
        <v>73</v>
      </c>
      <c r="P48" s="1">
        <v>6532</v>
      </c>
      <c r="Q48" s="1">
        <f t="shared" ref="Q48:Q66" si="0">SUM(C48:P48)</f>
        <v>88918</v>
      </c>
      <c r="R48" s="1">
        <v>996</v>
      </c>
      <c r="S48" s="1">
        <v>1278</v>
      </c>
      <c r="T48" s="1">
        <v>158298</v>
      </c>
      <c r="U48" s="1">
        <v>998960</v>
      </c>
      <c r="V48" s="1">
        <v>4272751</v>
      </c>
      <c r="W48" s="1"/>
      <c r="X48" s="1"/>
      <c r="Y48" s="65"/>
      <c r="Z48" s="65"/>
      <c r="AA48" s="65"/>
    </row>
    <row r="49" spans="2:24" x14ac:dyDescent="0.2">
      <c r="B49" s="65" t="s">
        <v>238</v>
      </c>
      <c r="C49" s="1">
        <v>1719</v>
      </c>
      <c r="D49" s="1">
        <v>921</v>
      </c>
      <c r="E49" s="1">
        <v>192</v>
      </c>
      <c r="F49" s="1">
        <v>6200</v>
      </c>
      <c r="G49" s="1">
        <v>944</v>
      </c>
      <c r="H49" s="1">
        <v>241</v>
      </c>
      <c r="I49" s="1">
        <v>416</v>
      </c>
      <c r="J49" s="1">
        <v>6509</v>
      </c>
      <c r="K49" s="1">
        <v>57298</v>
      </c>
      <c r="L49" s="1">
        <v>5665</v>
      </c>
      <c r="M49" s="1">
        <v>709</v>
      </c>
      <c r="N49" s="1">
        <v>1852</v>
      </c>
      <c r="O49" s="1">
        <v>75</v>
      </c>
      <c r="P49" s="1">
        <v>5658</v>
      </c>
      <c r="Q49" s="1">
        <f t="shared" si="0"/>
        <v>88399</v>
      </c>
      <c r="R49" s="1">
        <v>1152</v>
      </c>
      <c r="S49" s="1">
        <v>1236</v>
      </c>
      <c r="T49" s="1">
        <v>156613</v>
      </c>
      <c r="U49" s="1">
        <v>943103</v>
      </c>
      <c r="V49" s="1">
        <v>4413620</v>
      </c>
      <c r="W49" s="1"/>
      <c r="X49" s="1"/>
    </row>
    <row r="50" spans="2:24" x14ac:dyDescent="0.2">
      <c r="B50" s="65" t="s">
        <v>239</v>
      </c>
      <c r="C50" s="1">
        <v>1962</v>
      </c>
      <c r="D50" s="1">
        <v>850</v>
      </c>
      <c r="E50" s="1">
        <v>204</v>
      </c>
      <c r="F50" s="1">
        <v>4630</v>
      </c>
      <c r="G50" s="1">
        <v>969</v>
      </c>
      <c r="H50" s="1">
        <v>244</v>
      </c>
      <c r="I50" s="1">
        <v>486</v>
      </c>
      <c r="J50" s="1">
        <v>5634</v>
      </c>
      <c r="K50" s="1">
        <v>58789</v>
      </c>
      <c r="L50" s="1">
        <v>4220</v>
      </c>
      <c r="M50" s="1">
        <v>784</v>
      </c>
      <c r="N50" s="1">
        <v>1759</v>
      </c>
      <c r="O50" s="1">
        <v>55</v>
      </c>
      <c r="P50" s="1">
        <v>4288</v>
      </c>
      <c r="Q50" s="1">
        <f t="shared" si="0"/>
        <v>84874</v>
      </c>
      <c r="R50" s="1">
        <v>1290</v>
      </c>
      <c r="S50" s="1">
        <v>1535</v>
      </c>
      <c r="T50" s="1">
        <v>162117</v>
      </c>
      <c r="U50" s="1">
        <v>1177881</v>
      </c>
      <c r="V50" s="1">
        <v>4469923</v>
      </c>
      <c r="W50" s="1"/>
      <c r="X50" s="1"/>
    </row>
    <row r="51" spans="2:24" x14ac:dyDescent="0.2">
      <c r="B51" s="65" t="s">
        <v>240</v>
      </c>
      <c r="C51" s="1">
        <v>1972</v>
      </c>
      <c r="D51" s="1">
        <v>736</v>
      </c>
      <c r="E51" s="1">
        <v>258</v>
      </c>
      <c r="F51" s="1">
        <v>4404</v>
      </c>
      <c r="G51" s="1">
        <v>858</v>
      </c>
      <c r="H51" s="1">
        <v>397</v>
      </c>
      <c r="I51" s="1">
        <v>608</v>
      </c>
      <c r="J51" s="1">
        <v>6101</v>
      </c>
      <c r="K51" s="1">
        <v>59254</v>
      </c>
      <c r="L51" s="1">
        <v>4365</v>
      </c>
      <c r="M51" s="1">
        <v>667</v>
      </c>
      <c r="N51" s="1">
        <v>1418</v>
      </c>
      <c r="O51" s="1">
        <v>87</v>
      </c>
      <c r="P51" s="1">
        <v>4600</v>
      </c>
      <c r="Q51" s="1">
        <f t="shared" si="0"/>
        <v>85725</v>
      </c>
      <c r="R51" s="1">
        <v>1278</v>
      </c>
      <c r="S51" s="1">
        <v>1621</v>
      </c>
      <c r="T51" s="1">
        <v>161435</v>
      </c>
      <c r="U51" s="1">
        <v>1016730</v>
      </c>
      <c r="V51" s="1">
        <v>4034933</v>
      </c>
      <c r="W51" s="1"/>
      <c r="X51" s="1"/>
    </row>
    <row r="52" spans="2:24" x14ac:dyDescent="0.2">
      <c r="B52" s="60" t="s">
        <v>241</v>
      </c>
      <c r="C52" s="1">
        <v>3270</v>
      </c>
      <c r="D52" s="1">
        <v>930</v>
      </c>
      <c r="E52" s="1">
        <v>162</v>
      </c>
      <c r="F52" s="1">
        <v>6970</v>
      </c>
      <c r="G52" s="1">
        <v>1151</v>
      </c>
      <c r="H52" s="1">
        <v>271</v>
      </c>
      <c r="I52" s="1">
        <v>310</v>
      </c>
      <c r="J52" s="1">
        <v>8069</v>
      </c>
      <c r="K52" s="1">
        <v>61931</v>
      </c>
      <c r="L52" s="1">
        <v>5337</v>
      </c>
      <c r="M52" s="1">
        <v>863</v>
      </c>
      <c r="N52" s="1">
        <v>2207</v>
      </c>
      <c r="O52" s="1">
        <v>61</v>
      </c>
      <c r="P52" s="1">
        <v>6788</v>
      </c>
      <c r="Q52" s="1">
        <f t="shared" si="0"/>
        <v>98320</v>
      </c>
      <c r="R52" s="1">
        <v>1488</v>
      </c>
      <c r="S52" s="1">
        <v>1541</v>
      </c>
      <c r="T52" s="1">
        <v>172388</v>
      </c>
      <c r="U52" s="1">
        <v>1060783</v>
      </c>
      <c r="V52" s="1">
        <v>4738840</v>
      </c>
      <c r="W52" s="1"/>
      <c r="X52" s="1"/>
    </row>
    <row r="53" spans="2:24" x14ac:dyDescent="0.2">
      <c r="B53" s="65" t="s">
        <v>242</v>
      </c>
      <c r="C53" s="1">
        <v>2302</v>
      </c>
      <c r="D53" s="1">
        <v>1055</v>
      </c>
      <c r="E53" s="1">
        <v>204</v>
      </c>
      <c r="F53" s="1">
        <v>6243</v>
      </c>
      <c r="G53" s="1">
        <v>1230</v>
      </c>
      <c r="H53" s="1">
        <v>254</v>
      </c>
      <c r="I53" s="1">
        <v>355</v>
      </c>
      <c r="J53" s="1">
        <v>7369</v>
      </c>
      <c r="K53" s="1">
        <v>67716</v>
      </c>
      <c r="L53" s="1">
        <v>6088</v>
      </c>
      <c r="M53" s="1">
        <v>646</v>
      </c>
      <c r="N53" s="1">
        <v>2105</v>
      </c>
      <c r="O53" s="1">
        <v>48</v>
      </c>
      <c r="P53" s="1">
        <v>6208</v>
      </c>
      <c r="Q53" s="1">
        <f t="shared" si="0"/>
        <v>101823</v>
      </c>
      <c r="R53" s="1">
        <v>1384</v>
      </c>
      <c r="S53" s="1">
        <v>1394</v>
      </c>
      <c r="T53" s="1">
        <v>174251</v>
      </c>
      <c r="U53" s="1">
        <v>1008753</v>
      </c>
      <c r="V53" s="1">
        <v>4839049</v>
      </c>
      <c r="W53" s="1"/>
      <c r="X53" s="1"/>
    </row>
    <row r="54" spans="2:24" x14ac:dyDescent="0.2">
      <c r="B54" s="65" t="s">
        <v>243</v>
      </c>
      <c r="C54" s="1">
        <v>2216</v>
      </c>
      <c r="D54" s="1">
        <v>869</v>
      </c>
      <c r="E54" s="1">
        <v>261</v>
      </c>
      <c r="F54" s="1">
        <v>4936</v>
      </c>
      <c r="G54" s="1">
        <v>1083</v>
      </c>
      <c r="H54" s="1">
        <v>353</v>
      </c>
      <c r="I54" s="1">
        <v>504</v>
      </c>
      <c r="J54" s="1">
        <v>6431</v>
      </c>
      <c r="K54" s="1">
        <v>69821</v>
      </c>
      <c r="L54" s="1">
        <v>4346</v>
      </c>
      <c r="M54" s="1">
        <v>706</v>
      </c>
      <c r="N54" s="1">
        <v>1811</v>
      </c>
      <c r="O54" s="1">
        <v>66</v>
      </c>
      <c r="P54" s="1">
        <v>4470</v>
      </c>
      <c r="Q54" s="1">
        <f t="shared" si="0"/>
        <v>97873</v>
      </c>
      <c r="R54" s="1">
        <v>1413</v>
      </c>
      <c r="S54" s="1">
        <v>1280</v>
      </c>
      <c r="T54" s="1">
        <v>178656</v>
      </c>
      <c r="U54" s="1">
        <v>1293262</v>
      </c>
      <c r="V54" s="1">
        <v>4960048</v>
      </c>
      <c r="W54" s="1"/>
      <c r="X54" s="1"/>
    </row>
    <row r="55" spans="2:24" x14ac:dyDescent="0.2">
      <c r="B55" s="65" t="s">
        <v>244</v>
      </c>
      <c r="C55" s="1">
        <v>2094</v>
      </c>
      <c r="D55" s="1">
        <v>707</v>
      </c>
      <c r="E55" s="1">
        <v>185</v>
      </c>
      <c r="F55" s="1">
        <v>4877</v>
      </c>
      <c r="G55" s="1">
        <v>922</v>
      </c>
      <c r="H55" s="1">
        <v>348</v>
      </c>
      <c r="I55" s="1">
        <v>526</v>
      </c>
      <c r="J55" s="1">
        <v>6606</v>
      </c>
      <c r="K55" s="1">
        <v>59372</v>
      </c>
      <c r="L55" s="1">
        <v>4302</v>
      </c>
      <c r="M55" s="1">
        <v>605</v>
      </c>
      <c r="N55" s="1">
        <v>1664</v>
      </c>
      <c r="O55" s="1">
        <v>70</v>
      </c>
      <c r="P55" s="1">
        <v>4874</v>
      </c>
      <c r="Q55" s="1">
        <f t="shared" si="0"/>
        <v>87152</v>
      </c>
      <c r="R55" s="1">
        <v>997</v>
      </c>
      <c r="S55" s="1">
        <v>1083</v>
      </c>
      <c r="T55" s="1">
        <v>162381</v>
      </c>
      <c r="U55" s="1">
        <v>1079638</v>
      </c>
      <c r="V55" s="1">
        <v>4282922</v>
      </c>
      <c r="W55" s="65"/>
      <c r="X55" s="65"/>
    </row>
    <row r="56" spans="2:24" x14ac:dyDescent="0.2">
      <c r="B56" s="60" t="s">
        <v>245</v>
      </c>
      <c r="C56" s="1">
        <v>3138</v>
      </c>
      <c r="D56" s="1">
        <v>871</v>
      </c>
      <c r="E56" s="1">
        <v>140</v>
      </c>
      <c r="F56" s="1">
        <v>7900</v>
      </c>
      <c r="G56" s="1">
        <v>1263</v>
      </c>
      <c r="H56" s="1">
        <v>222</v>
      </c>
      <c r="I56" s="1">
        <v>311</v>
      </c>
      <c r="J56" s="1">
        <v>9238</v>
      </c>
      <c r="K56" s="1">
        <v>70974</v>
      </c>
      <c r="L56" s="1">
        <v>6633</v>
      </c>
      <c r="M56" s="1">
        <v>709</v>
      </c>
      <c r="N56" s="1">
        <v>2176</v>
      </c>
      <c r="O56" s="1">
        <v>33</v>
      </c>
      <c r="P56" s="1">
        <v>7325</v>
      </c>
      <c r="Q56" s="1">
        <f t="shared" si="0"/>
        <v>110933</v>
      </c>
      <c r="R56" s="1">
        <v>1373</v>
      </c>
      <c r="S56" s="1">
        <v>1353</v>
      </c>
      <c r="T56" s="1">
        <v>187154</v>
      </c>
      <c r="U56" s="1">
        <v>1150685</v>
      </c>
      <c r="V56" s="1">
        <v>5211261</v>
      </c>
      <c r="W56" s="65"/>
      <c r="X56" s="65"/>
    </row>
    <row r="57" spans="2:24" x14ac:dyDescent="0.2">
      <c r="B57" s="65" t="s">
        <v>246</v>
      </c>
      <c r="C57" s="1">
        <v>2508</v>
      </c>
      <c r="D57" s="1">
        <v>1049</v>
      </c>
      <c r="E57" s="1">
        <v>207</v>
      </c>
      <c r="F57" s="1">
        <v>7294</v>
      </c>
      <c r="G57" s="1">
        <v>1005</v>
      </c>
      <c r="H57" s="1">
        <v>284</v>
      </c>
      <c r="I57" s="1">
        <v>331</v>
      </c>
      <c r="J57" s="1">
        <v>7922</v>
      </c>
      <c r="K57" s="1">
        <v>71451</v>
      </c>
      <c r="L57" s="1">
        <v>6641</v>
      </c>
      <c r="M57" s="1">
        <v>529</v>
      </c>
      <c r="N57" s="1">
        <v>2137</v>
      </c>
      <c r="O57" s="1">
        <v>45</v>
      </c>
      <c r="P57" s="1">
        <v>7155</v>
      </c>
      <c r="Q57" s="1">
        <f t="shared" si="0"/>
        <v>108558</v>
      </c>
      <c r="R57" s="1">
        <v>1403</v>
      </c>
      <c r="S57" s="1">
        <v>1412</v>
      </c>
      <c r="T57" s="1">
        <v>185357</v>
      </c>
      <c r="U57" s="1">
        <v>1086716</v>
      </c>
      <c r="V57" s="1">
        <v>5175832</v>
      </c>
      <c r="W57" s="65"/>
      <c r="X57" s="65"/>
    </row>
    <row r="58" spans="2:24" x14ac:dyDescent="0.2">
      <c r="B58" s="65" t="s">
        <v>247</v>
      </c>
      <c r="C58" s="1">
        <v>2052</v>
      </c>
      <c r="D58" s="1">
        <v>934</v>
      </c>
      <c r="E58" s="1">
        <v>254</v>
      </c>
      <c r="F58" s="1">
        <v>5706</v>
      </c>
      <c r="G58" s="1">
        <v>1019</v>
      </c>
      <c r="H58" s="1">
        <v>346</v>
      </c>
      <c r="I58" s="1">
        <v>422</v>
      </c>
      <c r="J58" s="1">
        <v>7111</v>
      </c>
      <c r="K58" s="1">
        <v>72644</v>
      </c>
      <c r="L58" s="1">
        <v>4770</v>
      </c>
      <c r="M58" s="1">
        <v>592</v>
      </c>
      <c r="N58" s="1">
        <v>1879</v>
      </c>
      <c r="O58" s="1">
        <v>52</v>
      </c>
      <c r="P58" s="1">
        <v>6725</v>
      </c>
      <c r="Q58" s="1">
        <f t="shared" si="0"/>
        <v>104506</v>
      </c>
      <c r="R58" s="1">
        <v>1387</v>
      </c>
      <c r="S58" s="1">
        <v>1391</v>
      </c>
      <c r="T58" s="1">
        <v>184411</v>
      </c>
      <c r="U58" s="1">
        <v>1331279</v>
      </c>
      <c r="V58" s="1">
        <v>5310086</v>
      </c>
      <c r="W58" s="65"/>
      <c r="X58" s="65"/>
    </row>
    <row r="59" spans="2:24" x14ac:dyDescent="0.2">
      <c r="B59" s="65" t="s">
        <v>248</v>
      </c>
      <c r="C59" s="1">
        <v>2265</v>
      </c>
      <c r="D59" s="1">
        <v>880</v>
      </c>
      <c r="E59" s="1">
        <v>170</v>
      </c>
      <c r="F59" s="1">
        <v>6060</v>
      </c>
      <c r="G59" s="1">
        <v>996</v>
      </c>
      <c r="H59" s="1">
        <v>378</v>
      </c>
      <c r="I59" s="1">
        <v>384</v>
      </c>
      <c r="J59" s="1">
        <v>7297</v>
      </c>
      <c r="K59" s="1">
        <v>65411</v>
      </c>
      <c r="L59" s="1">
        <v>4870</v>
      </c>
      <c r="M59" s="1">
        <v>539</v>
      </c>
      <c r="N59" s="1">
        <v>1592</v>
      </c>
      <c r="O59" s="1">
        <v>49</v>
      </c>
      <c r="P59" s="1">
        <v>6603</v>
      </c>
      <c r="Q59" s="1">
        <f t="shared" si="0"/>
        <v>97494</v>
      </c>
      <c r="R59" s="1">
        <v>1151</v>
      </c>
      <c r="S59" s="1">
        <v>1474</v>
      </c>
      <c r="T59" s="1">
        <v>175894</v>
      </c>
      <c r="U59" s="1">
        <v>1251238</v>
      </c>
      <c r="V59" s="1">
        <v>4819329</v>
      </c>
      <c r="W59" s="65"/>
      <c r="X59" s="65"/>
    </row>
    <row r="60" spans="2:24" x14ac:dyDescent="0.2">
      <c r="B60" s="60" t="s">
        <v>249</v>
      </c>
      <c r="C60" s="1">
        <v>3392</v>
      </c>
      <c r="D60" s="1">
        <v>1351</v>
      </c>
      <c r="E60" s="1">
        <v>165</v>
      </c>
      <c r="F60" s="1">
        <v>8374</v>
      </c>
      <c r="G60" s="1">
        <v>1123</v>
      </c>
      <c r="H60" s="1">
        <v>302</v>
      </c>
      <c r="I60" s="1">
        <v>283</v>
      </c>
      <c r="J60" s="1">
        <v>10462</v>
      </c>
      <c r="K60" s="1">
        <v>76901</v>
      </c>
      <c r="L60" s="1">
        <v>7185</v>
      </c>
      <c r="M60" s="1">
        <v>742</v>
      </c>
      <c r="N60" s="1">
        <v>2456</v>
      </c>
      <c r="O60" s="1">
        <v>31</v>
      </c>
      <c r="P60" s="1">
        <v>9619</v>
      </c>
      <c r="Q60" s="1">
        <f t="shared" si="0"/>
        <v>122386</v>
      </c>
      <c r="R60" s="1">
        <v>1473</v>
      </c>
      <c r="S60" s="1">
        <v>1813</v>
      </c>
      <c r="T60" s="1">
        <v>207088</v>
      </c>
      <c r="U60" s="1">
        <v>1272564</v>
      </c>
      <c r="V60" s="1">
        <v>5721981</v>
      </c>
      <c r="W60" s="65"/>
      <c r="X60" s="65"/>
    </row>
    <row r="61" spans="2:24" x14ac:dyDescent="0.2">
      <c r="B61" s="60" t="s">
        <v>250</v>
      </c>
      <c r="C61" s="1">
        <v>2755</v>
      </c>
      <c r="D61" s="1">
        <v>1207</v>
      </c>
      <c r="E61" s="1">
        <v>187</v>
      </c>
      <c r="F61" s="1">
        <v>7265</v>
      </c>
      <c r="G61" s="1">
        <v>1105</v>
      </c>
      <c r="H61" s="1">
        <v>266</v>
      </c>
      <c r="I61" s="1">
        <v>317</v>
      </c>
      <c r="J61" s="1">
        <v>8533</v>
      </c>
      <c r="K61" s="1">
        <v>76197</v>
      </c>
      <c r="L61" s="1">
        <v>6352</v>
      </c>
      <c r="M61" s="1">
        <v>509</v>
      </c>
      <c r="N61" s="1">
        <v>2242</v>
      </c>
      <c r="O61" s="1">
        <v>44</v>
      </c>
      <c r="P61" s="1">
        <v>8262</v>
      </c>
      <c r="Q61" s="1">
        <f t="shared" si="0"/>
        <v>115241</v>
      </c>
      <c r="R61" s="1">
        <v>1583</v>
      </c>
      <c r="S61" s="1">
        <v>1653</v>
      </c>
      <c r="T61" s="1">
        <v>193564</v>
      </c>
      <c r="U61" s="1">
        <v>1118866</v>
      </c>
      <c r="V61" s="1">
        <v>5458682</v>
      </c>
      <c r="W61" s="65"/>
      <c r="X61" s="65"/>
    </row>
    <row r="62" spans="2:24" x14ac:dyDescent="0.2">
      <c r="B62" s="60" t="s">
        <v>251</v>
      </c>
      <c r="C62" s="1">
        <v>2266</v>
      </c>
      <c r="D62" s="1">
        <v>1086</v>
      </c>
      <c r="E62" s="1">
        <v>285</v>
      </c>
      <c r="F62" s="1">
        <v>6555</v>
      </c>
      <c r="G62" s="1">
        <v>1379</v>
      </c>
      <c r="H62" s="1">
        <v>381</v>
      </c>
      <c r="I62" s="1">
        <v>454</v>
      </c>
      <c r="J62" s="1">
        <v>7900</v>
      </c>
      <c r="K62" s="1">
        <v>76891</v>
      </c>
      <c r="L62" s="1">
        <v>5705</v>
      </c>
      <c r="M62" s="1">
        <v>667</v>
      </c>
      <c r="N62" s="1">
        <v>2200</v>
      </c>
      <c r="O62" s="1">
        <v>51</v>
      </c>
      <c r="P62" s="1">
        <v>6418</v>
      </c>
      <c r="Q62" s="1">
        <f t="shared" si="0"/>
        <v>112238</v>
      </c>
      <c r="R62" s="1">
        <v>1504</v>
      </c>
      <c r="S62" s="1">
        <v>1639</v>
      </c>
      <c r="T62" s="1">
        <v>198432</v>
      </c>
      <c r="U62" s="1">
        <v>1354000</v>
      </c>
      <c r="V62" s="1">
        <v>5502931</v>
      </c>
      <c r="W62" s="65"/>
      <c r="X62" s="65"/>
    </row>
    <row r="63" spans="2:24" x14ac:dyDescent="0.2">
      <c r="B63" s="60" t="s">
        <v>252</v>
      </c>
      <c r="C63" s="1">
        <v>2227</v>
      </c>
      <c r="D63" s="1">
        <v>1043</v>
      </c>
      <c r="E63" s="1">
        <v>152</v>
      </c>
      <c r="F63" s="1">
        <v>6469</v>
      </c>
      <c r="G63" s="1">
        <v>1049</v>
      </c>
      <c r="H63" s="1">
        <v>477</v>
      </c>
      <c r="I63" s="1">
        <v>454</v>
      </c>
      <c r="J63" s="1">
        <v>7428</v>
      </c>
      <c r="K63" s="1">
        <v>69001</v>
      </c>
      <c r="L63" s="1">
        <v>5212</v>
      </c>
      <c r="M63" s="1">
        <v>575</v>
      </c>
      <c r="N63" s="1">
        <v>1740</v>
      </c>
      <c r="O63" s="1">
        <v>43</v>
      </c>
      <c r="P63" s="1">
        <v>6191</v>
      </c>
      <c r="Q63" s="1">
        <f t="shared" si="0"/>
        <v>102061</v>
      </c>
      <c r="R63" s="1">
        <v>1207</v>
      </c>
      <c r="S63" s="1">
        <v>1754</v>
      </c>
      <c r="T63" s="1">
        <v>181549</v>
      </c>
      <c r="U63" s="1">
        <v>1201973</v>
      </c>
      <c r="V63" s="1">
        <v>4944538</v>
      </c>
      <c r="W63" s="65"/>
      <c r="X63" s="65"/>
    </row>
    <row r="64" spans="2:24" x14ac:dyDescent="0.2">
      <c r="B64" s="60" t="s">
        <v>253</v>
      </c>
      <c r="C64" s="1">
        <v>3231</v>
      </c>
      <c r="D64" s="1">
        <v>1281</v>
      </c>
      <c r="E64" s="1">
        <v>121</v>
      </c>
      <c r="F64" s="1">
        <v>9452</v>
      </c>
      <c r="G64" s="1">
        <v>1236</v>
      </c>
      <c r="H64" s="1">
        <v>289</v>
      </c>
      <c r="I64" s="1">
        <v>360</v>
      </c>
      <c r="J64" s="1">
        <v>9903</v>
      </c>
      <c r="K64" s="1">
        <v>88859</v>
      </c>
      <c r="L64" s="1">
        <v>7989</v>
      </c>
      <c r="M64" s="1">
        <v>800</v>
      </c>
      <c r="N64" s="1">
        <v>2393</v>
      </c>
      <c r="O64" s="1">
        <v>35</v>
      </c>
      <c r="P64" s="1">
        <v>8918</v>
      </c>
      <c r="Q64" s="1">
        <f t="shared" si="0"/>
        <v>134867</v>
      </c>
      <c r="R64" s="1">
        <v>1460</v>
      </c>
      <c r="S64" s="1">
        <v>1928</v>
      </c>
      <c r="T64" s="1">
        <v>222012</v>
      </c>
      <c r="U64" s="1">
        <v>1307899</v>
      </c>
      <c r="V64" s="1">
        <v>5887145</v>
      </c>
      <c r="W64" s="65"/>
      <c r="X64" s="65"/>
    </row>
    <row r="65" spans="2:22" x14ac:dyDescent="0.2">
      <c r="B65" s="60" t="s">
        <v>254</v>
      </c>
      <c r="C65" s="1">
        <v>2739</v>
      </c>
      <c r="D65" s="1">
        <v>1304</v>
      </c>
      <c r="E65" s="1">
        <v>193</v>
      </c>
      <c r="F65" s="1">
        <v>8432</v>
      </c>
      <c r="G65" s="1">
        <v>1225</v>
      </c>
      <c r="H65" s="1">
        <v>263</v>
      </c>
      <c r="I65" s="1">
        <v>348</v>
      </c>
      <c r="J65" s="1">
        <v>8371</v>
      </c>
      <c r="K65" s="1">
        <v>80470</v>
      </c>
      <c r="L65" s="1">
        <v>7550</v>
      </c>
      <c r="M65" s="1">
        <v>764</v>
      </c>
      <c r="N65" s="1">
        <v>2263</v>
      </c>
      <c r="O65" s="1">
        <v>54</v>
      </c>
      <c r="P65" s="1">
        <v>7123</v>
      </c>
      <c r="Q65" s="1">
        <f t="shared" si="0"/>
        <v>121099</v>
      </c>
      <c r="R65" s="1">
        <v>1540</v>
      </c>
      <c r="S65" s="1">
        <v>1804</v>
      </c>
      <c r="T65" s="1">
        <v>203610</v>
      </c>
      <c r="U65" s="1">
        <v>1159703</v>
      </c>
      <c r="V65" s="1">
        <v>5641954</v>
      </c>
    </row>
    <row r="66" spans="2:22" x14ac:dyDescent="0.2">
      <c r="B66" s="60" t="s">
        <v>255</v>
      </c>
      <c r="C66" s="1">
        <v>2737</v>
      </c>
      <c r="D66" s="1">
        <v>1134</v>
      </c>
      <c r="E66" s="1">
        <v>202</v>
      </c>
      <c r="F66" s="1">
        <v>6664</v>
      </c>
      <c r="G66" s="1">
        <v>1678</v>
      </c>
      <c r="H66" s="1">
        <v>404</v>
      </c>
      <c r="I66" s="1">
        <v>481</v>
      </c>
      <c r="J66" s="1">
        <v>7886</v>
      </c>
      <c r="K66" s="1">
        <v>82568</v>
      </c>
      <c r="L66" s="1">
        <v>5801</v>
      </c>
      <c r="M66" s="1">
        <v>595</v>
      </c>
      <c r="N66" s="1">
        <v>2317</v>
      </c>
      <c r="O66" s="1">
        <v>58</v>
      </c>
      <c r="P66" s="1">
        <v>5798</v>
      </c>
      <c r="Q66" s="1">
        <f t="shared" si="0"/>
        <v>118323</v>
      </c>
      <c r="R66" s="1">
        <v>1519</v>
      </c>
      <c r="S66" s="1">
        <v>1924</v>
      </c>
      <c r="T66" s="1">
        <v>206126</v>
      </c>
      <c r="U66" s="1">
        <v>1434218</v>
      </c>
      <c r="V66" s="1">
        <v>5820567</v>
      </c>
    </row>
    <row r="67" spans="2:22" x14ac:dyDescent="0.2">
      <c r="B67" s="60" t="s">
        <v>256</v>
      </c>
      <c r="C67" s="1">
        <v>2467</v>
      </c>
      <c r="D67" s="1">
        <v>934</v>
      </c>
      <c r="E67" s="1">
        <v>112</v>
      </c>
      <c r="F67" s="1">
        <v>6886</v>
      </c>
      <c r="G67" s="1">
        <v>1166</v>
      </c>
      <c r="H67" s="1">
        <v>366</v>
      </c>
      <c r="I67" s="1">
        <v>462</v>
      </c>
      <c r="J67" s="1">
        <v>7389</v>
      </c>
      <c r="K67" s="1">
        <v>73164</v>
      </c>
      <c r="L67" s="1">
        <v>5385</v>
      </c>
      <c r="M67" s="1">
        <v>649</v>
      </c>
      <c r="N67" s="1">
        <v>2069</v>
      </c>
      <c r="O67" s="1">
        <v>58</v>
      </c>
      <c r="P67" s="1">
        <v>5845</v>
      </c>
      <c r="Q67" s="1">
        <f>SUM(C67:P67)</f>
        <v>106952</v>
      </c>
      <c r="R67" s="1">
        <v>1195</v>
      </c>
      <c r="S67" s="1">
        <v>2006</v>
      </c>
      <c r="T67" s="1">
        <v>192677</v>
      </c>
      <c r="U67" s="1">
        <v>1328372</v>
      </c>
      <c r="V67" s="1">
        <v>5140224</v>
      </c>
    </row>
    <row r="68" spans="2:22" x14ac:dyDescent="0.2">
      <c r="B68" s="60" t="s">
        <v>257</v>
      </c>
      <c r="C68" s="1">
        <v>3140</v>
      </c>
      <c r="D68" s="1">
        <v>1096</v>
      </c>
      <c r="E68" s="1">
        <v>108</v>
      </c>
      <c r="F68" s="1">
        <v>9952</v>
      </c>
      <c r="G68" s="1">
        <v>1475</v>
      </c>
      <c r="H68" s="1">
        <v>347</v>
      </c>
      <c r="I68" s="1">
        <v>349</v>
      </c>
      <c r="J68" s="1">
        <v>10531</v>
      </c>
      <c r="K68" s="1">
        <v>85273</v>
      </c>
      <c r="L68" s="1">
        <v>7937</v>
      </c>
      <c r="M68" s="1">
        <v>682</v>
      </c>
      <c r="N68" s="1">
        <v>2834</v>
      </c>
      <c r="O68" s="1">
        <v>38</v>
      </c>
      <c r="P68" s="1">
        <v>8774</v>
      </c>
      <c r="Q68" s="1">
        <f>SUM(C68:P68)</f>
        <v>132536</v>
      </c>
      <c r="R68" s="1">
        <v>1252</v>
      </c>
      <c r="S68" s="1">
        <v>1919</v>
      </c>
      <c r="T68" s="1">
        <v>219911</v>
      </c>
      <c r="U68" s="1">
        <v>1289352</v>
      </c>
      <c r="V68" s="1">
        <v>5850464</v>
      </c>
    </row>
    <row r="69" spans="2:22" x14ac:dyDescent="0.2">
      <c r="B69" s="60" t="s">
        <v>258</v>
      </c>
      <c r="C69" s="1">
        <v>2881</v>
      </c>
      <c r="D69" s="1">
        <v>1298</v>
      </c>
      <c r="E69" s="1">
        <v>152</v>
      </c>
      <c r="F69" s="1">
        <v>8469</v>
      </c>
      <c r="G69" s="1">
        <v>1336</v>
      </c>
      <c r="H69" s="1">
        <v>291</v>
      </c>
      <c r="I69" s="1">
        <v>315</v>
      </c>
      <c r="J69" s="1">
        <v>8127</v>
      </c>
      <c r="K69" s="1">
        <v>84941</v>
      </c>
      <c r="L69" s="1">
        <v>8221</v>
      </c>
      <c r="M69" s="1">
        <v>609</v>
      </c>
      <c r="N69" s="1">
        <v>2438</v>
      </c>
      <c r="O69" s="1">
        <v>42</v>
      </c>
      <c r="P69" s="1">
        <v>7206</v>
      </c>
      <c r="Q69" s="1">
        <f>SUM(C69:P69)</f>
        <v>126326</v>
      </c>
      <c r="R69" s="1">
        <v>1477</v>
      </c>
      <c r="S69" s="1">
        <v>2221</v>
      </c>
      <c r="T69" s="1">
        <v>210234</v>
      </c>
      <c r="U69" s="1">
        <v>1195037</v>
      </c>
      <c r="V69" s="1">
        <v>5794358</v>
      </c>
    </row>
    <row r="70" spans="2:22" x14ac:dyDescent="0.2">
      <c r="B70" s="60" t="s">
        <v>259</v>
      </c>
      <c r="C70" s="1">
        <v>2835</v>
      </c>
      <c r="D70" s="1">
        <v>1149</v>
      </c>
      <c r="E70" s="1">
        <v>130</v>
      </c>
      <c r="F70" s="1">
        <v>6765</v>
      </c>
      <c r="G70" s="1">
        <v>1481</v>
      </c>
      <c r="H70" s="1">
        <v>372</v>
      </c>
      <c r="I70" s="1">
        <v>438</v>
      </c>
      <c r="J70" s="1">
        <v>6907</v>
      </c>
      <c r="K70" s="1">
        <v>86046</v>
      </c>
      <c r="L70" s="1">
        <v>6419</v>
      </c>
      <c r="M70" s="1">
        <v>616</v>
      </c>
      <c r="N70" s="1">
        <v>2034</v>
      </c>
      <c r="O70" s="1">
        <v>42</v>
      </c>
      <c r="P70" s="1">
        <v>5270</v>
      </c>
      <c r="Q70" s="1">
        <f>SUM(C70:P70)</f>
        <v>120504</v>
      </c>
      <c r="R70" s="1">
        <v>1365</v>
      </c>
      <c r="S70" s="1">
        <v>2215</v>
      </c>
      <c r="T70" s="1">
        <v>206376</v>
      </c>
      <c r="U70" s="1">
        <v>1390073</v>
      </c>
      <c r="V70" s="1">
        <v>5729534</v>
      </c>
    </row>
    <row r="71" spans="2:22" x14ac:dyDescent="0.2">
      <c r="B71" s="60" t="s">
        <v>471</v>
      </c>
      <c r="C71" s="1">
        <v>2109</v>
      </c>
      <c r="D71" s="1">
        <v>907</v>
      </c>
      <c r="E71" s="1">
        <v>122</v>
      </c>
      <c r="F71" s="1">
        <v>5286</v>
      </c>
      <c r="G71" s="1">
        <v>1519</v>
      </c>
      <c r="H71" s="1">
        <v>334</v>
      </c>
      <c r="I71" s="1">
        <v>360</v>
      </c>
      <c r="J71" s="1">
        <v>5608</v>
      </c>
      <c r="K71" s="1">
        <v>67599</v>
      </c>
      <c r="L71" s="1">
        <v>5044</v>
      </c>
      <c r="M71" s="1">
        <v>553</v>
      </c>
      <c r="N71" s="1">
        <v>1857</v>
      </c>
      <c r="O71" s="1">
        <v>34</v>
      </c>
      <c r="P71" s="1">
        <v>4822</v>
      </c>
      <c r="Q71" s="1">
        <f t="shared" ref="Q71:Q73" si="1">SUM(C71:P71)</f>
        <v>96154</v>
      </c>
      <c r="R71" s="1">
        <v>996</v>
      </c>
      <c r="S71" s="1">
        <v>1886</v>
      </c>
      <c r="T71" s="1">
        <v>170599</v>
      </c>
      <c r="U71" s="1">
        <v>1175849</v>
      </c>
      <c r="V71" s="1">
        <v>4616110</v>
      </c>
    </row>
    <row r="72" spans="2:22" x14ac:dyDescent="0.2">
      <c r="B72" s="60" t="s">
        <v>473</v>
      </c>
      <c r="C72" s="1">
        <v>1045</v>
      </c>
      <c r="D72" s="1">
        <v>730</v>
      </c>
      <c r="E72" s="1">
        <v>66</v>
      </c>
      <c r="F72" s="1">
        <v>1947</v>
      </c>
      <c r="G72" s="1">
        <v>1859</v>
      </c>
      <c r="H72" s="1">
        <v>138</v>
      </c>
      <c r="I72" s="1">
        <v>234</v>
      </c>
      <c r="J72" s="1">
        <v>2551</v>
      </c>
      <c r="K72" s="1">
        <v>32765</v>
      </c>
      <c r="L72" s="1">
        <v>2306</v>
      </c>
      <c r="M72" s="1">
        <v>525</v>
      </c>
      <c r="N72" s="1">
        <v>1196</v>
      </c>
      <c r="O72" s="1">
        <v>5</v>
      </c>
      <c r="P72" s="1">
        <v>1880</v>
      </c>
      <c r="Q72" s="1">
        <f t="shared" si="1"/>
        <v>47247</v>
      </c>
      <c r="R72" s="1">
        <v>589</v>
      </c>
      <c r="S72" s="1">
        <v>1240</v>
      </c>
      <c r="T72" s="1">
        <v>88577</v>
      </c>
      <c r="U72" s="1">
        <v>664444</v>
      </c>
      <c r="V72" s="1">
        <v>2683368</v>
      </c>
    </row>
    <row r="73" spans="2:22" x14ac:dyDescent="0.2">
      <c r="B73" s="60" t="s">
        <v>484</v>
      </c>
      <c r="C73" s="1">
        <v>1952</v>
      </c>
      <c r="D73" s="1">
        <v>938</v>
      </c>
      <c r="E73" s="1">
        <v>87</v>
      </c>
      <c r="F73" s="1">
        <v>4737</v>
      </c>
      <c r="G73" s="1">
        <v>2115</v>
      </c>
      <c r="H73" s="1">
        <v>205</v>
      </c>
      <c r="I73" s="1">
        <v>211</v>
      </c>
      <c r="J73" s="1">
        <v>4946</v>
      </c>
      <c r="K73" s="1">
        <v>56904</v>
      </c>
      <c r="L73" s="1">
        <v>4245</v>
      </c>
      <c r="M73" s="1">
        <v>576</v>
      </c>
      <c r="N73" s="1">
        <v>1992</v>
      </c>
      <c r="O73" s="1">
        <v>30</v>
      </c>
      <c r="P73" s="1">
        <v>3989</v>
      </c>
      <c r="Q73" s="1">
        <f t="shared" si="1"/>
        <v>82927</v>
      </c>
      <c r="R73" s="1">
        <v>1067</v>
      </c>
      <c r="S73" s="1">
        <v>1607</v>
      </c>
      <c r="T73" s="1">
        <v>144581</v>
      </c>
      <c r="U73" s="1">
        <v>950826</v>
      </c>
      <c r="V73" s="1">
        <v>4287269</v>
      </c>
    </row>
    <row r="74" spans="2:22" x14ac:dyDescent="0.2">
      <c r="B74" s="9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P74" s="65"/>
      <c r="Q74" s="1"/>
      <c r="R74" s="65"/>
      <c r="S74" s="65"/>
      <c r="T74" s="65"/>
      <c r="U74" s="65"/>
      <c r="V74" s="65"/>
    </row>
    <row r="75" spans="2:22" x14ac:dyDescent="0.2">
      <c r="P75" s="65"/>
      <c r="Q75" s="1"/>
    </row>
    <row r="76" spans="2:22" x14ac:dyDescent="0.2">
      <c r="P76" s="65"/>
      <c r="Q76" s="1"/>
    </row>
  </sheetData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68"/>
  <sheetViews>
    <sheetView zoomScale="80" zoomScaleNormal="80" workbookViewId="0">
      <pane xSplit="2" ySplit="5" topLeftCell="BC236" activePane="bottomRight" state="frozen"/>
      <selection pane="topRight" activeCell="V54" sqref="V54"/>
      <selection pane="bottomLeft" activeCell="V54" sqref="V54"/>
      <selection pane="bottomRight" activeCell="BP268" sqref="BP268"/>
    </sheetView>
  </sheetViews>
  <sheetFormatPr baseColWidth="10" defaultColWidth="11.42578125" defaultRowHeight="12.75" x14ac:dyDescent="0.2"/>
  <cols>
    <col min="1" max="1" width="26.28515625" customWidth="1"/>
    <col min="67" max="67" width="11.42578125" style="65"/>
    <col min="258" max="258" width="26.28515625" customWidth="1"/>
    <col min="514" max="514" width="26.28515625" customWidth="1"/>
    <col min="770" max="770" width="26.28515625" customWidth="1"/>
    <col min="1026" max="1026" width="26.28515625" customWidth="1"/>
    <col min="1282" max="1282" width="26.28515625" customWidth="1"/>
    <col min="1538" max="1538" width="26.28515625" customWidth="1"/>
    <col min="1794" max="1794" width="26.28515625" customWidth="1"/>
    <col min="2050" max="2050" width="26.28515625" customWidth="1"/>
    <col min="2306" max="2306" width="26.28515625" customWidth="1"/>
    <col min="2562" max="2562" width="26.28515625" customWidth="1"/>
    <col min="2818" max="2818" width="26.28515625" customWidth="1"/>
    <col min="3074" max="3074" width="26.28515625" customWidth="1"/>
    <col min="3330" max="3330" width="26.28515625" customWidth="1"/>
    <col min="3586" max="3586" width="26.28515625" customWidth="1"/>
    <col min="3842" max="3842" width="26.28515625" customWidth="1"/>
    <col min="4098" max="4098" width="26.28515625" customWidth="1"/>
    <col min="4354" max="4354" width="26.28515625" customWidth="1"/>
    <col min="4610" max="4610" width="26.28515625" customWidth="1"/>
    <col min="4866" max="4866" width="26.28515625" customWidth="1"/>
    <col min="5122" max="5122" width="26.28515625" customWidth="1"/>
    <col min="5378" max="5378" width="26.28515625" customWidth="1"/>
    <col min="5634" max="5634" width="26.28515625" customWidth="1"/>
    <col min="5890" max="5890" width="26.28515625" customWidth="1"/>
    <col min="6146" max="6146" width="26.28515625" customWidth="1"/>
    <col min="6402" max="6402" width="26.28515625" customWidth="1"/>
    <col min="6658" max="6658" width="26.28515625" customWidth="1"/>
    <col min="6914" max="6914" width="26.28515625" customWidth="1"/>
    <col min="7170" max="7170" width="26.28515625" customWidth="1"/>
    <col min="7426" max="7426" width="26.28515625" customWidth="1"/>
    <col min="7682" max="7682" width="26.28515625" customWidth="1"/>
    <col min="7938" max="7938" width="26.28515625" customWidth="1"/>
    <col min="8194" max="8194" width="26.28515625" customWidth="1"/>
    <col min="8450" max="8450" width="26.28515625" customWidth="1"/>
    <col min="8706" max="8706" width="26.28515625" customWidth="1"/>
    <col min="8962" max="8962" width="26.28515625" customWidth="1"/>
    <col min="9218" max="9218" width="26.28515625" customWidth="1"/>
    <col min="9474" max="9474" width="26.28515625" customWidth="1"/>
    <col min="9730" max="9730" width="26.28515625" customWidth="1"/>
    <col min="9986" max="9986" width="26.28515625" customWidth="1"/>
    <col min="10242" max="10242" width="26.28515625" customWidth="1"/>
    <col min="10498" max="10498" width="26.28515625" customWidth="1"/>
    <col min="10754" max="10754" width="26.28515625" customWidth="1"/>
    <col min="11010" max="11010" width="26.28515625" customWidth="1"/>
    <col min="11266" max="11266" width="26.28515625" customWidth="1"/>
    <col min="11522" max="11522" width="26.28515625" customWidth="1"/>
    <col min="11778" max="11778" width="26.28515625" customWidth="1"/>
    <col min="12034" max="12034" width="26.28515625" customWidth="1"/>
    <col min="12290" max="12290" width="26.28515625" customWidth="1"/>
    <col min="12546" max="12546" width="26.28515625" customWidth="1"/>
    <col min="12802" max="12802" width="26.28515625" customWidth="1"/>
    <col min="13058" max="13058" width="26.28515625" customWidth="1"/>
    <col min="13314" max="13314" width="26.28515625" customWidth="1"/>
    <col min="13570" max="13570" width="26.28515625" customWidth="1"/>
    <col min="13826" max="13826" width="26.28515625" customWidth="1"/>
    <col min="14082" max="14082" width="26.28515625" customWidth="1"/>
    <col min="14338" max="14338" width="26.28515625" customWidth="1"/>
    <col min="14594" max="14594" width="26.28515625" customWidth="1"/>
    <col min="14850" max="14850" width="26.28515625" customWidth="1"/>
    <col min="15106" max="15106" width="26.28515625" customWidth="1"/>
    <col min="15362" max="15362" width="26.28515625" customWidth="1"/>
    <col min="15618" max="15618" width="26.28515625" customWidth="1"/>
    <col min="15874" max="15874" width="26.28515625" customWidth="1"/>
    <col min="16130" max="16130" width="26.28515625" customWidth="1"/>
  </cols>
  <sheetData>
    <row r="1" spans="1:68" ht="27" customHeight="1" x14ac:dyDescent="0.2">
      <c r="A1" s="78" t="s">
        <v>260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P1" s="65"/>
    </row>
    <row r="2" spans="1:68" ht="17.25" customHeight="1" x14ac:dyDescent="0.2">
      <c r="A2" s="78" t="s">
        <v>261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P2" s="65"/>
    </row>
    <row r="3" spans="1:68" ht="53.25" customHeight="1" x14ac:dyDescent="0.2">
      <c r="A3" s="29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P3" s="65"/>
    </row>
    <row r="4" spans="1:68" s="30" customFormat="1" ht="89.25" x14ac:dyDescent="0.2">
      <c r="B4" s="30" t="s">
        <v>262</v>
      </c>
      <c r="C4" s="30" t="s">
        <v>263</v>
      </c>
      <c r="D4" s="30" t="s">
        <v>264</v>
      </c>
      <c r="E4" s="30" t="s">
        <v>265</v>
      </c>
      <c r="F4" s="30" t="s">
        <v>266</v>
      </c>
      <c r="G4" s="30" t="s">
        <v>267</v>
      </c>
      <c r="H4" s="30" t="s">
        <v>268</v>
      </c>
      <c r="I4" s="30" t="s">
        <v>269</v>
      </c>
      <c r="J4" s="30" t="s">
        <v>270</v>
      </c>
      <c r="K4" s="30" t="s">
        <v>271</v>
      </c>
      <c r="L4" s="30" t="s">
        <v>272</v>
      </c>
      <c r="M4" s="30" t="s">
        <v>273</v>
      </c>
      <c r="N4" s="30" t="s">
        <v>274</v>
      </c>
      <c r="O4" s="30" t="s">
        <v>275</v>
      </c>
      <c r="P4" s="30" t="s">
        <v>276</v>
      </c>
      <c r="Q4" s="30" t="s">
        <v>277</v>
      </c>
      <c r="R4" s="30" t="s">
        <v>278</v>
      </c>
      <c r="S4" s="30" t="s">
        <v>279</v>
      </c>
      <c r="T4" s="30" t="s">
        <v>280</v>
      </c>
      <c r="U4" s="30" t="s">
        <v>281</v>
      </c>
      <c r="V4" s="30" t="s">
        <v>282</v>
      </c>
      <c r="W4" s="30" t="s">
        <v>283</v>
      </c>
      <c r="X4" s="30" t="s">
        <v>284</v>
      </c>
      <c r="Y4" s="30" t="s">
        <v>285</v>
      </c>
      <c r="Z4" s="30" t="s">
        <v>286</v>
      </c>
      <c r="AA4" s="30" t="s">
        <v>287</v>
      </c>
      <c r="AB4" s="30" t="s">
        <v>288</v>
      </c>
      <c r="AC4" s="30" t="s">
        <v>289</v>
      </c>
      <c r="AD4" s="30" t="s">
        <v>290</v>
      </c>
      <c r="AE4" s="30" t="s">
        <v>291</v>
      </c>
      <c r="AF4" s="30" t="s">
        <v>292</v>
      </c>
      <c r="AG4" s="30" t="s">
        <v>293</v>
      </c>
      <c r="AH4" s="30" t="s">
        <v>294</v>
      </c>
      <c r="AI4" s="30" t="s">
        <v>295</v>
      </c>
      <c r="AJ4" s="30" t="s">
        <v>296</v>
      </c>
      <c r="AK4" s="30" t="s">
        <v>297</v>
      </c>
      <c r="AL4" s="30" t="s">
        <v>298</v>
      </c>
      <c r="AM4" s="30" t="s">
        <v>299</v>
      </c>
      <c r="AN4" s="30" t="s">
        <v>300</v>
      </c>
      <c r="AO4" s="30" t="s">
        <v>301</v>
      </c>
      <c r="AP4" s="30" t="s">
        <v>302</v>
      </c>
      <c r="AQ4" s="30" t="s">
        <v>303</v>
      </c>
      <c r="AR4" s="30" t="s">
        <v>304</v>
      </c>
      <c r="AS4" s="30" t="s">
        <v>305</v>
      </c>
      <c r="AT4" s="30" t="s">
        <v>306</v>
      </c>
      <c r="AU4" s="30" t="s">
        <v>307</v>
      </c>
      <c r="AV4" s="30" t="s">
        <v>308</v>
      </c>
      <c r="AW4" s="30" t="s">
        <v>309</v>
      </c>
      <c r="AX4" s="30" t="s">
        <v>310</v>
      </c>
      <c r="AY4" s="30" t="s">
        <v>311</v>
      </c>
      <c r="AZ4" s="30" t="s">
        <v>312</v>
      </c>
      <c r="BA4" s="30" t="s">
        <v>313</v>
      </c>
      <c r="BB4" s="30" t="s">
        <v>314</v>
      </c>
      <c r="BC4" s="30" t="s">
        <v>315</v>
      </c>
      <c r="BD4" s="30" t="s">
        <v>316</v>
      </c>
      <c r="BE4" s="30" t="s">
        <v>317</v>
      </c>
      <c r="BF4" s="30" t="s">
        <v>318</v>
      </c>
      <c r="BG4" s="30" t="s">
        <v>319</v>
      </c>
      <c r="BH4" s="30" t="s">
        <v>320</v>
      </c>
      <c r="BI4" s="30" t="s">
        <v>321</v>
      </c>
      <c r="BJ4" s="30" t="s">
        <v>322</v>
      </c>
      <c r="BK4" s="30" t="s">
        <v>323</v>
      </c>
      <c r="BL4" s="30" t="s">
        <v>324</v>
      </c>
      <c r="BM4" s="30" t="s">
        <v>325</v>
      </c>
      <c r="BN4" s="30" t="s">
        <v>326</v>
      </c>
      <c r="BO4" s="65" t="s">
        <v>472</v>
      </c>
      <c r="BP4" s="30" t="s">
        <v>44</v>
      </c>
    </row>
    <row r="5" spans="1:68" x14ac:dyDescent="0.2">
      <c r="A5" s="65"/>
      <c r="B5" s="65" t="s">
        <v>3</v>
      </c>
      <c r="C5" s="65" t="s">
        <v>195</v>
      </c>
      <c r="D5" s="65" t="s">
        <v>195</v>
      </c>
      <c r="E5" s="65" t="s">
        <v>195</v>
      </c>
      <c r="F5" s="65" t="s">
        <v>195</v>
      </c>
      <c r="G5" s="65" t="s">
        <v>195</v>
      </c>
      <c r="H5" s="65" t="s">
        <v>195</v>
      </c>
      <c r="I5" s="65" t="s">
        <v>195</v>
      </c>
      <c r="J5" s="65" t="s">
        <v>195</v>
      </c>
      <c r="K5" s="65" t="s">
        <v>195</v>
      </c>
      <c r="L5" s="65" t="s">
        <v>195</v>
      </c>
      <c r="M5" s="65" t="s">
        <v>195</v>
      </c>
      <c r="N5" s="65" t="s">
        <v>195</v>
      </c>
      <c r="O5" s="65" t="s">
        <v>195</v>
      </c>
      <c r="P5" s="65" t="s">
        <v>195</v>
      </c>
      <c r="Q5" s="65" t="s">
        <v>195</v>
      </c>
      <c r="R5" s="65" t="s">
        <v>195</v>
      </c>
      <c r="S5" s="65" t="s">
        <v>195</v>
      </c>
      <c r="T5" s="65" t="s">
        <v>195</v>
      </c>
      <c r="U5" s="65" t="s">
        <v>195</v>
      </c>
      <c r="V5" s="65" t="s">
        <v>195</v>
      </c>
      <c r="W5" s="65" t="s">
        <v>195</v>
      </c>
      <c r="X5" s="65" t="s">
        <v>195</v>
      </c>
      <c r="Y5" s="65" t="s">
        <v>195</v>
      </c>
      <c r="Z5" s="65"/>
      <c r="AA5" s="65" t="s">
        <v>195</v>
      </c>
      <c r="AB5" s="65" t="s">
        <v>195</v>
      </c>
      <c r="AC5" s="65" t="s">
        <v>195</v>
      </c>
      <c r="AD5" s="65" t="s">
        <v>195</v>
      </c>
      <c r="AE5" s="65" t="s">
        <v>195</v>
      </c>
      <c r="AF5" s="65" t="s">
        <v>195</v>
      </c>
      <c r="AG5" s="65" t="s">
        <v>195</v>
      </c>
      <c r="AH5" s="65" t="s">
        <v>195</v>
      </c>
      <c r="AI5" s="65" t="s">
        <v>195</v>
      </c>
      <c r="AJ5" s="65" t="s">
        <v>195</v>
      </c>
      <c r="AK5" s="65" t="s">
        <v>195</v>
      </c>
      <c r="AL5" s="65" t="s">
        <v>195</v>
      </c>
      <c r="AM5" s="65" t="s">
        <v>195</v>
      </c>
      <c r="AN5" s="65" t="s">
        <v>195</v>
      </c>
      <c r="AO5" s="65" t="s">
        <v>195</v>
      </c>
      <c r="AP5" s="65" t="s">
        <v>195</v>
      </c>
      <c r="AQ5" s="65" t="s">
        <v>195</v>
      </c>
      <c r="AR5" s="65" t="s">
        <v>195</v>
      </c>
      <c r="AS5" s="65" t="s">
        <v>195</v>
      </c>
      <c r="AT5" s="65" t="s">
        <v>195</v>
      </c>
      <c r="AU5" s="65" t="s">
        <v>195</v>
      </c>
      <c r="AV5" s="65" t="s">
        <v>195</v>
      </c>
      <c r="AW5" s="65" t="s">
        <v>195</v>
      </c>
      <c r="AX5" s="65" t="s">
        <v>195</v>
      </c>
      <c r="AY5" s="65" t="s">
        <v>195</v>
      </c>
      <c r="AZ5" s="65" t="s">
        <v>195</v>
      </c>
      <c r="BA5" s="65" t="s">
        <v>195</v>
      </c>
      <c r="BB5" s="65" t="s">
        <v>195</v>
      </c>
      <c r="BC5" s="65" t="s">
        <v>195</v>
      </c>
      <c r="BD5" s="65" t="s">
        <v>195</v>
      </c>
      <c r="BE5" s="65" t="s">
        <v>195</v>
      </c>
      <c r="BF5" s="65" t="s">
        <v>195</v>
      </c>
      <c r="BG5" s="65" t="s">
        <v>195</v>
      </c>
      <c r="BH5" s="65" t="s">
        <v>195</v>
      </c>
      <c r="BI5" s="65" t="s">
        <v>195</v>
      </c>
      <c r="BJ5" s="65" t="s">
        <v>195</v>
      </c>
      <c r="BK5" s="65" t="s">
        <v>195</v>
      </c>
      <c r="BL5" s="65" t="s">
        <v>195</v>
      </c>
      <c r="BM5" s="65" t="s">
        <v>195</v>
      </c>
      <c r="BN5" s="65" t="s">
        <v>195</v>
      </c>
      <c r="BO5" s="65" t="s">
        <v>195</v>
      </c>
      <c r="BP5" s="65" t="s">
        <v>195</v>
      </c>
    </row>
    <row r="6" spans="1:68" x14ac:dyDescent="0.2">
      <c r="A6" s="65"/>
      <c r="B6" s="9">
        <v>36161</v>
      </c>
      <c r="C6" s="1">
        <v>73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v>209</v>
      </c>
      <c r="S6" s="1"/>
      <c r="T6" s="1"/>
      <c r="U6" s="1"/>
      <c r="V6" s="1">
        <v>3747</v>
      </c>
      <c r="W6" s="1"/>
      <c r="X6" s="1"/>
      <c r="Y6" s="1">
        <v>33</v>
      </c>
      <c r="Z6" s="1"/>
      <c r="AA6" s="1">
        <v>275</v>
      </c>
      <c r="AB6" s="1"/>
      <c r="AC6" s="1">
        <v>111</v>
      </c>
      <c r="AD6" s="1"/>
      <c r="AE6" s="1"/>
      <c r="AF6" s="1">
        <v>184</v>
      </c>
      <c r="AG6" s="1"/>
      <c r="AH6" s="1"/>
      <c r="AI6" s="1"/>
      <c r="AJ6" s="1"/>
      <c r="AK6" s="1"/>
      <c r="AL6" s="1">
        <v>1124</v>
      </c>
      <c r="AM6" s="1"/>
      <c r="AN6" s="1"/>
      <c r="AO6" s="1">
        <v>3</v>
      </c>
      <c r="AP6" s="1"/>
      <c r="AQ6" s="1">
        <v>24</v>
      </c>
      <c r="AR6" s="1">
        <v>11</v>
      </c>
      <c r="AS6" s="1"/>
      <c r="AT6" s="1"/>
      <c r="AU6" s="1">
        <v>3970</v>
      </c>
      <c r="AV6" s="1"/>
      <c r="AW6" s="1">
        <v>19</v>
      </c>
      <c r="AX6" s="1">
        <v>3</v>
      </c>
      <c r="AY6" s="1"/>
      <c r="AZ6" s="1"/>
      <c r="BA6" s="1">
        <v>75</v>
      </c>
      <c r="BB6" s="1"/>
      <c r="BC6" s="1">
        <v>11</v>
      </c>
      <c r="BD6" s="1" t="s">
        <v>195</v>
      </c>
      <c r="BE6" s="1"/>
      <c r="BF6" s="1"/>
      <c r="BG6" s="1"/>
      <c r="BH6" s="1">
        <v>1</v>
      </c>
      <c r="BI6" s="1"/>
      <c r="BJ6" s="1"/>
      <c r="BK6" s="1">
        <v>3343</v>
      </c>
      <c r="BL6" s="1">
        <v>165</v>
      </c>
      <c r="BM6" s="1"/>
      <c r="BN6" s="1"/>
      <c r="BO6" s="1"/>
      <c r="BP6" s="1">
        <v>13386</v>
      </c>
    </row>
    <row r="7" spans="1:68" x14ac:dyDescent="0.2">
      <c r="A7" s="65"/>
      <c r="B7" s="9">
        <v>36192</v>
      </c>
      <c r="C7" s="1">
        <v>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v>364</v>
      </c>
      <c r="S7" s="1"/>
      <c r="T7" s="1"/>
      <c r="U7" s="1"/>
      <c r="V7" s="1">
        <v>3549</v>
      </c>
      <c r="W7" s="1"/>
      <c r="X7" s="1"/>
      <c r="Y7" s="1">
        <v>8</v>
      </c>
      <c r="Z7" s="1"/>
      <c r="AA7" s="1">
        <v>321</v>
      </c>
      <c r="AB7" s="1"/>
      <c r="AC7" s="1">
        <v>143</v>
      </c>
      <c r="AD7" s="1"/>
      <c r="AE7" s="1"/>
      <c r="AF7" s="1">
        <v>173</v>
      </c>
      <c r="AG7" s="1"/>
      <c r="AH7" s="1"/>
      <c r="AI7" s="1"/>
      <c r="AJ7" s="1"/>
      <c r="AK7" s="1"/>
      <c r="AL7" s="1">
        <v>1191</v>
      </c>
      <c r="AM7" s="1"/>
      <c r="AN7" s="1"/>
      <c r="AO7" s="1">
        <v>5</v>
      </c>
      <c r="AP7" s="1"/>
      <c r="AQ7" s="1">
        <v>26</v>
      </c>
      <c r="AR7" s="1">
        <v>14</v>
      </c>
      <c r="AS7" s="1"/>
      <c r="AT7" s="1"/>
      <c r="AU7" s="1">
        <v>3657</v>
      </c>
      <c r="AV7" s="1"/>
      <c r="AW7" s="1">
        <v>87</v>
      </c>
      <c r="AX7" s="1">
        <v>1</v>
      </c>
      <c r="AY7" s="1"/>
      <c r="AZ7" s="1"/>
      <c r="BA7" s="1">
        <v>82</v>
      </c>
      <c r="BB7" s="1"/>
      <c r="BC7" s="1">
        <v>13</v>
      </c>
      <c r="BD7" s="1" t="s">
        <v>195</v>
      </c>
      <c r="BE7" s="1"/>
      <c r="BF7" s="1"/>
      <c r="BG7" s="1"/>
      <c r="BH7" s="1">
        <v>3</v>
      </c>
      <c r="BI7" s="1"/>
      <c r="BJ7" s="1">
        <v>1</v>
      </c>
      <c r="BK7" s="1">
        <v>3408</v>
      </c>
      <c r="BL7" s="1">
        <v>126</v>
      </c>
      <c r="BM7" s="1"/>
      <c r="BN7" s="1"/>
      <c r="BO7" s="1"/>
      <c r="BP7" s="1">
        <v>13187</v>
      </c>
    </row>
    <row r="8" spans="1:68" x14ac:dyDescent="0.2">
      <c r="A8" s="65"/>
      <c r="B8" s="9">
        <v>36220</v>
      </c>
      <c r="C8" s="1">
        <v>25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507</v>
      </c>
      <c r="S8" s="1"/>
      <c r="T8" s="1"/>
      <c r="U8" s="1"/>
      <c r="V8" s="1">
        <v>4526</v>
      </c>
      <c r="W8" s="1"/>
      <c r="X8" s="1"/>
      <c r="Y8" s="1">
        <v>25</v>
      </c>
      <c r="Z8" s="1"/>
      <c r="AA8" s="1">
        <v>356</v>
      </c>
      <c r="AB8" s="1"/>
      <c r="AC8" s="1">
        <v>156</v>
      </c>
      <c r="AD8" s="1"/>
      <c r="AE8" s="1"/>
      <c r="AF8" s="1">
        <v>139</v>
      </c>
      <c r="AG8" s="1"/>
      <c r="AH8" s="1"/>
      <c r="AI8" s="1"/>
      <c r="AJ8" s="1"/>
      <c r="AK8" s="1"/>
      <c r="AL8" s="1">
        <v>1037</v>
      </c>
      <c r="AM8" s="1"/>
      <c r="AN8" s="1"/>
      <c r="AO8" s="1">
        <v>2</v>
      </c>
      <c r="AP8" s="1"/>
      <c r="AQ8" s="1">
        <v>33</v>
      </c>
      <c r="AR8" s="1">
        <v>19</v>
      </c>
      <c r="AS8" s="1"/>
      <c r="AT8" s="1"/>
      <c r="AU8" s="1">
        <v>4047</v>
      </c>
      <c r="AV8" s="1"/>
      <c r="AW8" s="1">
        <v>50</v>
      </c>
      <c r="AX8" s="1">
        <v>1</v>
      </c>
      <c r="AY8" s="1">
        <v>2</v>
      </c>
      <c r="AZ8" s="1"/>
      <c r="BA8" s="1">
        <v>114</v>
      </c>
      <c r="BB8" s="1"/>
      <c r="BC8" s="1">
        <v>11</v>
      </c>
      <c r="BD8" s="1" t="s">
        <v>195</v>
      </c>
      <c r="BE8" s="1"/>
      <c r="BF8" s="1"/>
      <c r="BG8" s="1"/>
      <c r="BH8" s="1">
        <v>3</v>
      </c>
      <c r="BI8" s="1"/>
      <c r="BJ8" s="1"/>
      <c r="BK8" s="1">
        <v>3982</v>
      </c>
      <c r="BL8" s="1">
        <v>161</v>
      </c>
      <c r="BM8" s="1"/>
      <c r="BN8" s="1"/>
      <c r="BO8" s="1"/>
      <c r="BP8" s="1">
        <v>15198</v>
      </c>
    </row>
    <row r="9" spans="1:68" x14ac:dyDescent="0.2">
      <c r="A9" s="65"/>
      <c r="B9" s="9">
        <v>36251</v>
      </c>
      <c r="C9" s="1">
        <v>15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v>460</v>
      </c>
      <c r="S9" s="1"/>
      <c r="T9" s="1"/>
      <c r="U9" s="1"/>
      <c r="V9" s="1">
        <v>4524</v>
      </c>
      <c r="W9" s="1"/>
      <c r="X9" s="1"/>
      <c r="Y9" s="1">
        <v>38</v>
      </c>
      <c r="Z9" s="1"/>
      <c r="AA9" s="1">
        <v>323</v>
      </c>
      <c r="AB9" s="1"/>
      <c r="AC9" s="1">
        <v>171</v>
      </c>
      <c r="AD9" s="1"/>
      <c r="AE9" s="1"/>
      <c r="AF9" s="1">
        <v>152</v>
      </c>
      <c r="AG9" s="1"/>
      <c r="AH9" s="1"/>
      <c r="AI9" s="1"/>
      <c r="AJ9" s="1"/>
      <c r="AK9" s="1"/>
      <c r="AL9" s="1">
        <v>1133</v>
      </c>
      <c r="AM9" s="1"/>
      <c r="AN9" s="1"/>
      <c r="AO9" s="1">
        <v>3</v>
      </c>
      <c r="AP9" s="1"/>
      <c r="AQ9" s="1">
        <v>40</v>
      </c>
      <c r="AR9" s="1">
        <v>11</v>
      </c>
      <c r="AS9" s="1"/>
      <c r="AT9" s="1"/>
      <c r="AU9" s="1">
        <v>3683</v>
      </c>
      <c r="AV9" s="1"/>
      <c r="AW9" s="1">
        <v>33</v>
      </c>
      <c r="AX9" s="1"/>
      <c r="AY9" s="1"/>
      <c r="AZ9" s="1"/>
      <c r="BA9" s="1">
        <v>89</v>
      </c>
      <c r="BB9" s="1"/>
      <c r="BC9" s="1">
        <v>28</v>
      </c>
      <c r="BD9" s="1" t="s">
        <v>195</v>
      </c>
      <c r="BE9" s="1"/>
      <c r="BF9" s="1"/>
      <c r="BG9" s="1"/>
      <c r="BH9" s="1">
        <v>2</v>
      </c>
      <c r="BI9" s="1"/>
      <c r="BJ9" s="1">
        <v>1</v>
      </c>
      <c r="BK9" s="1">
        <v>3722</v>
      </c>
      <c r="BL9" s="1">
        <v>143</v>
      </c>
      <c r="BM9" s="1"/>
      <c r="BN9" s="1"/>
      <c r="BO9" s="1"/>
      <c r="BP9" s="1">
        <v>14572</v>
      </c>
    </row>
    <row r="10" spans="1:68" x14ac:dyDescent="0.2">
      <c r="A10" s="65"/>
      <c r="B10" s="9">
        <v>36281</v>
      </c>
      <c r="C10" s="1">
        <v>15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661</v>
      </c>
      <c r="S10" s="1"/>
      <c r="T10" s="1"/>
      <c r="U10" s="1"/>
      <c r="V10" s="1">
        <v>4517</v>
      </c>
      <c r="W10" s="1"/>
      <c r="X10" s="1"/>
      <c r="Y10" s="1">
        <v>4</v>
      </c>
      <c r="Z10" s="1"/>
      <c r="AA10" s="1">
        <v>386</v>
      </c>
      <c r="AB10" s="1"/>
      <c r="AC10" s="1">
        <v>270</v>
      </c>
      <c r="AD10" s="1"/>
      <c r="AE10" s="1"/>
      <c r="AF10" s="1">
        <v>170</v>
      </c>
      <c r="AG10" s="1"/>
      <c r="AH10" s="1"/>
      <c r="AI10" s="1"/>
      <c r="AJ10" s="1"/>
      <c r="AK10" s="1"/>
      <c r="AL10" s="1">
        <v>1018</v>
      </c>
      <c r="AM10" s="1"/>
      <c r="AN10" s="1"/>
      <c r="AO10" s="1"/>
      <c r="AP10" s="1"/>
      <c r="AQ10" s="1">
        <v>28</v>
      </c>
      <c r="AR10" s="1">
        <v>22</v>
      </c>
      <c r="AS10" s="1"/>
      <c r="AT10" s="1"/>
      <c r="AU10" s="1">
        <v>3908</v>
      </c>
      <c r="AV10" s="1"/>
      <c r="AW10" s="1">
        <v>67</v>
      </c>
      <c r="AX10" s="1"/>
      <c r="AY10" s="1"/>
      <c r="AZ10" s="1"/>
      <c r="BA10" s="1">
        <v>84</v>
      </c>
      <c r="BB10" s="1"/>
      <c r="BC10" s="1">
        <v>26</v>
      </c>
      <c r="BD10" s="1" t="s">
        <v>195</v>
      </c>
      <c r="BE10" s="1"/>
      <c r="BF10" s="1"/>
      <c r="BG10" s="1"/>
      <c r="BH10" s="1">
        <v>10</v>
      </c>
      <c r="BI10" s="1"/>
      <c r="BJ10" s="1"/>
      <c r="BK10" s="1">
        <v>4298</v>
      </c>
      <c r="BL10" s="1">
        <v>187</v>
      </c>
      <c r="BM10" s="1"/>
      <c r="BN10" s="1"/>
      <c r="BO10" s="1"/>
      <c r="BP10" s="1">
        <v>15677</v>
      </c>
    </row>
    <row r="11" spans="1:68" x14ac:dyDescent="0.2">
      <c r="A11" s="65"/>
      <c r="B11" s="9">
        <v>36312</v>
      </c>
      <c r="C11" s="1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418</v>
      </c>
      <c r="S11" s="1"/>
      <c r="T11" s="1"/>
      <c r="U11" s="1"/>
      <c r="V11" s="1">
        <v>5513</v>
      </c>
      <c r="W11" s="1"/>
      <c r="X11" s="1"/>
      <c r="Y11" s="1">
        <v>14</v>
      </c>
      <c r="Z11" s="1"/>
      <c r="AA11" s="1">
        <v>266</v>
      </c>
      <c r="AB11" s="1"/>
      <c r="AC11" s="1">
        <v>242</v>
      </c>
      <c r="AD11" s="1"/>
      <c r="AE11" s="1"/>
      <c r="AF11" s="1">
        <v>140</v>
      </c>
      <c r="AG11" s="1"/>
      <c r="AH11" s="1"/>
      <c r="AI11" s="1"/>
      <c r="AJ11" s="1"/>
      <c r="AK11" s="1"/>
      <c r="AL11" s="1">
        <v>1345</v>
      </c>
      <c r="AM11" s="1"/>
      <c r="AN11" s="1"/>
      <c r="AO11" s="1">
        <v>5</v>
      </c>
      <c r="AP11" s="1"/>
      <c r="AQ11" s="1">
        <v>49</v>
      </c>
      <c r="AR11" s="1">
        <v>13</v>
      </c>
      <c r="AS11" s="1"/>
      <c r="AT11" s="1"/>
      <c r="AU11" s="1">
        <v>4202</v>
      </c>
      <c r="AV11" s="1"/>
      <c r="AW11" s="1">
        <v>418</v>
      </c>
      <c r="AX11" s="1"/>
      <c r="AY11" s="1"/>
      <c r="AZ11" s="1"/>
      <c r="BA11" s="1">
        <v>103</v>
      </c>
      <c r="BB11" s="1"/>
      <c r="BC11" s="1">
        <v>16</v>
      </c>
      <c r="BD11" s="1" t="s">
        <v>195</v>
      </c>
      <c r="BE11" s="1"/>
      <c r="BF11" s="1"/>
      <c r="BG11" s="1"/>
      <c r="BH11" s="1">
        <v>1</v>
      </c>
      <c r="BI11" s="1"/>
      <c r="BJ11" s="1"/>
      <c r="BK11" s="1">
        <v>4610</v>
      </c>
      <c r="BL11" s="1">
        <v>159</v>
      </c>
      <c r="BM11" s="1"/>
      <c r="BN11" s="1"/>
      <c r="BO11" s="1"/>
      <c r="BP11" s="1">
        <v>17526</v>
      </c>
    </row>
    <row r="12" spans="1:68" x14ac:dyDescent="0.2">
      <c r="A12" s="65"/>
      <c r="B12" s="9">
        <v>36342</v>
      </c>
      <c r="C12" s="1">
        <v>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v>337</v>
      </c>
      <c r="S12" s="1"/>
      <c r="T12" s="1"/>
      <c r="U12" s="1"/>
      <c r="V12" s="1">
        <v>5871</v>
      </c>
      <c r="W12" s="1"/>
      <c r="X12" s="1"/>
      <c r="Y12" s="1">
        <v>25</v>
      </c>
      <c r="Z12" s="1"/>
      <c r="AA12" s="1">
        <v>262</v>
      </c>
      <c r="AB12" s="1"/>
      <c r="AC12" s="1">
        <v>383</v>
      </c>
      <c r="AD12" s="1"/>
      <c r="AE12" s="1"/>
      <c r="AF12" s="1">
        <v>153</v>
      </c>
      <c r="AG12" s="1"/>
      <c r="AH12" s="1"/>
      <c r="AI12" s="1"/>
      <c r="AJ12" s="1"/>
      <c r="AK12" s="1"/>
      <c r="AL12" s="1">
        <v>2209</v>
      </c>
      <c r="AM12" s="1"/>
      <c r="AN12" s="1"/>
      <c r="AO12" s="1">
        <v>7</v>
      </c>
      <c r="AP12" s="1"/>
      <c r="AQ12" s="1">
        <v>60</v>
      </c>
      <c r="AR12" s="1">
        <v>14</v>
      </c>
      <c r="AS12" s="1"/>
      <c r="AT12" s="1"/>
      <c r="AU12" s="1">
        <v>4250</v>
      </c>
      <c r="AV12" s="1"/>
      <c r="AW12" s="1">
        <v>169</v>
      </c>
      <c r="AX12" s="1"/>
      <c r="AY12" s="1"/>
      <c r="AZ12" s="1"/>
      <c r="BA12" s="1">
        <v>133</v>
      </c>
      <c r="BB12" s="1"/>
      <c r="BC12" s="1">
        <v>30</v>
      </c>
      <c r="BD12" s="1" t="s">
        <v>195</v>
      </c>
      <c r="BE12" s="1"/>
      <c r="BF12" s="1"/>
      <c r="BG12" s="1"/>
      <c r="BH12" s="1">
        <v>2</v>
      </c>
      <c r="BI12" s="1"/>
      <c r="BJ12" s="1"/>
      <c r="BK12" s="1">
        <v>5038</v>
      </c>
      <c r="BL12" s="1">
        <v>122</v>
      </c>
      <c r="BM12" s="1"/>
      <c r="BN12" s="1"/>
      <c r="BO12" s="1"/>
      <c r="BP12" s="1">
        <v>19075</v>
      </c>
    </row>
    <row r="13" spans="1:68" x14ac:dyDescent="0.2">
      <c r="A13" s="65"/>
      <c r="B13" s="9">
        <v>36373</v>
      </c>
      <c r="C13" s="1">
        <v>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234</v>
      </c>
      <c r="S13" s="1"/>
      <c r="T13" s="1"/>
      <c r="U13" s="1"/>
      <c r="V13" s="1">
        <v>4378</v>
      </c>
      <c r="W13" s="1"/>
      <c r="X13" s="1"/>
      <c r="Y13" s="1">
        <v>6</v>
      </c>
      <c r="Z13" s="1"/>
      <c r="AA13" s="1">
        <v>202</v>
      </c>
      <c r="AB13" s="1"/>
      <c r="AC13" s="1">
        <v>136</v>
      </c>
      <c r="AD13" s="1"/>
      <c r="AE13" s="1"/>
      <c r="AF13" s="1">
        <v>104</v>
      </c>
      <c r="AG13" s="1"/>
      <c r="AH13" s="1"/>
      <c r="AI13" s="1"/>
      <c r="AJ13" s="1"/>
      <c r="AK13" s="1"/>
      <c r="AL13" s="1">
        <v>1311</v>
      </c>
      <c r="AM13" s="1"/>
      <c r="AN13" s="1"/>
      <c r="AO13" s="1">
        <v>1</v>
      </c>
      <c r="AP13" s="1"/>
      <c r="AQ13" s="1">
        <v>37</v>
      </c>
      <c r="AR13" s="1">
        <v>11</v>
      </c>
      <c r="AS13" s="1"/>
      <c r="AT13" s="1"/>
      <c r="AU13" s="1">
        <v>3587</v>
      </c>
      <c r="AV13" s="1"/>
      <c r="AW13" s="1">
        <v>21</v>
      </c>
      <c r="AX13" s="1"/>
      <c r="AY13" s="1"/>
      <c r="AZ13" s="1"/>
      <c r="BA13" s="1">
        <v>57</v>
      </c>
      <c r="BB13" s="1"/>
      <c r="BC13" s="1">
        <v>12</v>
      </c>
      <c r="BD13" s="1" t="s">
        <v>195</v>
      </c>
      <c r="BE13" s="1"/>
      <c r="BF13" s="1"/>
      <c r="BG13" s="1"/>
      <c r="BH13" s="1">
        <v>3</v>
      </c>
      <c r="BI13" s="1"/>
      <c r="BJ13" s="1"/>
      <c r="BK13" s="1">
        <v>3291</v>
      </c>
      <c r="BL13" s="1">
        <v>89</v>
      </c>
      <c r="BM13" s="1"/>
      <c r="BN13" s="1"/>
      <c r="BO13" s="1"/>
      <c r="BP13" s="1">
        <v>13483</v>
      </c>
    </row>
    <row r="14" spans="1:68" x14ac:dyDescent="0.2">
      <c r="A14" s="65"/>
      <c r="B14" s="9">
        <v>36404</v>
      </c>
      <c r="C14" s="1">
        <v>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v>361</v>
      </c>
      <c r="S14" s="1"/>
      <c r="T14" s="1"/>
      <c r="U14" s="1"/>
      <c r="V14" s="1">
        <v>5005</v>
      </c>
      <c r="W14" s="1"/>
      <c r="X14" s="1"/>
      <c r="Y14" s="1">
        <v>19</v>
      </c>
      <c r="Z14" s="1"/>
      <c r="AA14" s="1">
        <v>306</v>
      </c>
      <c r="AB14" s="1"/>
      <c r="AC14" s="1">
        <v>185</v>
      </c>
      <c r="AD14" s="1"/>
      <c r="AE14" s="1"/>
      <c r="AF14" s="1">
        <v>139</v>
      </c>
      <c r="AG14" s="1"/>
      <c r="AH14" s="1"/>
      <c r="AI14" s="1"/>
      <c r="AJ14" s="1"/>
      <c r="AK14" s="1"/>
      <c r="AL14" s="1">
        <v>1502</v>
      </c>
      <c r="AM14" s="1"/>
      <c r="AN14" s="1"/>
      <c r="AO14" s="1">
        <v>4</v>
      </c>
      <c r="AP14" s="1"/>
      <c r="AQ14" s="1">
        <v>36</v>
      </c>
      <c r="AR14" s="1">
        <v>11</v>
      </c>
      <c r="AS14" s="1"/>
      <c r="AT14" s="1"/>
      <c r="AU14" s="1">
        <v>5083</v>
      </c>
      <c r="AV14" s="1"/>
      <c r="AW14" s="1">
        <v>45</v>
      </c>
      <c r="AX14" s="1"/>
      <c r="AY14" s="1"/>
      <c r="AZ14" s="1"/>
      <c r="BA14" s="1">
        <v>99</v>
      </c>
      <c r="BB14" s="1"/>
      <c r="BC14" s="1">
        <v>19</v>
      </c>
      <c r="BD14" s="1" t="s">
        <v>195</v>
      </c>
      <c r="BE14" s="1"/>
      <c r="BF14" s="1"/>
      <c r="BG14" s="1"/>
      <c r="BH14" s="1">
        <v>1</v>
      </c>
      <c r="BI14" s="1"/>
      <c r="BJ14" s="1">
        <v>2</v>
      </c>
      <c r="BK14" s="1">
        <v>4827</v>
      </c>
      <c r="BL14" s="1">
        <v>210</v>
      </c>
      <c r="BM14" s="1"/>
      <c r="BN14" s="1"/>
      <c r="BO14" s="1"/>
      <c r="BP14" s="1">
        <v>17863</v>
      </c>
    </row>
    <row r="15" spans="1:68" x14ac:dyDescent="0.2">
      <c r="A15" s="65"/>
      <c r="B15" s="9">
        <v>36434</v>
      </c>
      <c r="C15" s="1">
        <v>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v>333</v>
      </c>
      <c r="S15" s="1"/>
      <c r="T15" s="1"/>
      <c r="U15" s="1"/>
      <c r="V15" s="1">
        <v>4630</v>
      </c>
      <c r="W15" s="1"/>
      <c r="X15" s="1"/>
      <c r="Y15" s="1">
        <v>35</v>
      </c>
      <c r="Z15" s="1"/>
      <c r="AA15" s="1">
        <v>310</v>
      </c>
      <c r="AB15" s="1"/>
      <c r="AC15" s="1">
        <v>202</v>
      </c>
      <c r="AD15" s="1"/>
      <c r="AE15" s="1"/>
      <c r="AF15" s="1">
        <v>117</v>
      </c>
      <c r="AG15" s="1"/>
      <c r="AH15" s="1"/>
      <c r="AI15" s="1"/>
      <c r="AJ15" s="1"/>
      <c r="AK15" s="1"/>
      <c r="AL15" s="1">
        <v>1200</v>
      </c>
      <c r="AM15" s="1"/>
      <c r="AN15" s="1"/>
      <c r="AO15" s="1">
        <v>2</v>
      </c>
      <c r="AP15" s="1"/>
      <c r="AQ15" s="1">
        <v>49</v>
      </c>
      <c r="AR15" s="1">
        <v>19</v>
      </c>
      <c r="AS15" s="1"/>
      <c r="AT15" s="1"/>
      <c r="AU15" s="1">
        <v>4452</v>
      </c>
      <c r="AV15" s="1"/>
      <c r="AW15" s="1">
        <v>32</v>
      </c>
      <c r="AX15" s="1"/>
      <c r="AY15" s="1"/>
      <c r="AZ15" s="1"/>
      <c r="BA15" s="1">
        <v>94</v>
      </c>
      <c r="BB15" s="1"/>
      <c r="BC15" s="1">
        <v>18</v>
      </c>
      <c r="BD15" s="1" t="s">
        <v>195</v>
      </c>
      <c r="BE15" s="1"/>
      <c r="BF15" s="1"/>
      <c r="BG15" s="1"/>
      <c r="BH15" s="1">
        <v>5</v>
      </c>
      <c r="BI15" s="1"/>
      <c r="BJ15" s="1">
        <v>2</v>
      </c>
      <c r="BK15" s="1">
        <v>4695</v>
      </c>
      <c r="BL15" s="1">
        <v>170</v>
      </c>
      <c r="BM15" s="1"/>
      <c r="BN15" s="1"/>
      <c r="BO15" s="1"/>
      <c r="BP15" s="1">
        <v>16375</v>
      </c>
    </row>
    <row r="16" spans="1:68" x14ac:dyDescent="0.2">
      <c r="A16" s="65"/>
      <c r="B16" s="9">
        <v>36465</v>
      </c>
      <c r="C16" s="1">
        <v>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316</v>
      </c>
      <c r="S16" s="1"/>
      <c r="T16" s="1"/>
      <c r="U16" s="1"/>
      <c r="V16" s="1">
        <v>4778</v>
      </c>
      <c r="W16" s="1"/>
      <c r="X16" s="1"/>
      <c r="Y16" s="1">
        <v>18</v>
      </c>
      <c r="Z16" s="1"/>
      <c r="AA16" s="1">
        <v>316</v>
      </c>
      <c r="AB16" s="1"/>
      <c r="AC16" s="1">
        <v>227</v>
      </c>
      <c r="AD16" s="1"/>
      <c r="AE16" s="1"/>
      <c r="AF16" s="1">
        <v>159</v>
      </c>
      <c r="AG16" s="1"/>
      <c r="AH16" s="1"/>
      <c r="AI16" s="1"/>
      <c r="AJ16" s="1"/>
      <c r="AK16" s="1"/>
      <c r="AL16" s="1">
        <v>1068</v>
      </c>
      <c r="AM16" s="1"/>
      <c r="AN16" s="1"/>
      <c r="AO16" s="1">
        <v>1</v>
      </c>
      <c r="AP16" s="1"/>
      <c r="AQ16" s="1">
        <v>49</v>
      </c>
      <c r="AR16" s="1">
        <v>10</v>
      </c>
      <c r="AS16" s="1"/>
      <c r="AT16" s="1"/>
      <c r="AU16" s="1">
        <v>4255</v>
      </c>
      <c r="AV16" s="1"/>
      <c r="AW16" s="1">
        <v>69</v>
      </c>
      <c r="AX16" s="1"/>
      <c r="AY16" s="1"/>
      <c r="AZ16" s="1"/>
      <c r="BA16" s="1">
        <v>115</v>
      </c>
      <c r="BB16" s="1"/>
      <c r="BC16" s="1">
        <v>22</v>
      </c>
      <c r="BD16" s="1" t="s">
        <v>195</v>
      </c>
      <c r="BE16" s="1"/>
      <c r="BF16" s="1"/>
      <c r="BG16" s="1"/>
      <c r="BH16" s="1">
        <v>5</v>
      </c>
      <c r="BI16" s="1"/>
      <c r="BJ16" s="1">
        <v>1</v>
      </c>
      <c r="BK16" s="1">
        <v>4398</v>
      </c>
      <c r="BL16" s="1">
        <v>134</v>
      </c>
      <c r="BM16" s="1"/>
      <c r="BN16" s="1"/>
      <c r="BO16" s="1"/>
      <c r="BP16" s="1">
        <v>15948</v>
      </c>
    </row>
    <row r="17" spans="2:68" x14ac:dyDescent="0.2">
      <c r="B17" s="9">
        <v>36495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v>339</v>
      </c>
      <c r="S17" s="1"/>
      <c r="T17" s="1"/>
      <c r="U17" s="1"/>
      <c r="V17" s="1">
        <v>4106</v>
      </c>
      <c r="W17" s="1"/>
      <c r="X17" s="1"/>
      <c r="Y17" s="1">
        <v>27</v>
      </c>
      <c r="Z17" s="1"/>
      <c r="AA17" s="1">
        <v>325</v>
      </c>
      <c r="AB17" s="1"/>
      <c r="AC17" s="1">
        <v>137</v>
      </c>
      <c r="AD17" s="1"/>
      <c r="AE17" s="1"/>
      <c r="AF17" s="1">
        <v>165</v>
      </c>
      <c r="AG17" s="1"/>
      <c r="AH17" s="1"/>
      <c r="AI17" s="1"/>
      <c r="AJ17" s="1"/>
      <c r="AK17" s="1"/>
      <c r="AL17" s="1">
        <v>1170</v>
      </c>
      <c r="AM17" s="1"/>
      <c r="AN17" s="1"/>
      <c r="AO17" s="1">
        <v>3</v>
      </c>
      <c r="AP17" s="1"/>
      <c r="AQ17" s="1">
        <v>56</v>
      </c>
      <c r="AR17" s="1">
        <v>6</v>
      </c>
      <c r="AS17" s="1"/>
      <c r="AT17" s="1"/>
      <c r="AU17" s="1">
        <v>3329</v>
      </c>
      <c r="AV17" s="1"/>
      <c r="AW17" s="1">
        <v>382</v>
      </c>
      <c r="AX17" s="1"/>
      <c r="AY17" s="1">
        <v>1</v>
      </c>
      <c r="AZ17" s="1"/>
      <c r="BA17" s="1">
        <v>93</v>
      </c>
      <c r="BB17" s="1"/>
      <c r="BC17" s="1">
        <v>9</v>
      </c>
      <c r="BD17" s="1" t="s">
        <v>195</v>
      </c>
      <c r="BE17" s="1"/>
      <c r="BF17" s="1"/>
      <c r="BG17" s="1"/>
      <c r="BH17" s="1">
        <v>9</v>
      </c>
      <c r="BI17" s="1"/>
      <c r="BJ17" s="1">
        <v>4</v>
      </c>
      <c r="BK17" s="1">
        <v>3817</v>
      </c>
      <c r="BL17" s="1">
        <v>166</v>
      </c>
      <c r="BM17" s="1"/>
      <c r="BN17" s="1"/>
      <c r="BO17" s="1"/>
      <c r="BP17" s="1">
        <v>14150</v>
      </c>
    </row>
    <row r="18" spans="2:68" x14ac:dyDescent="0.2">
      <c r="B18" s="9">
        <v>36526</v>
      </c>
      <c r="C18" s="1">
        <v>97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192</v>
      </c>
      <c r="S18" s="1"/>
      <c r="T18" s="1"/>
      <c r="U18" s="1"/>
      <c r="V18" s="1">
        <v>4329</v>
      </c>
      <c r="W18" s="1"/>
      <c r="X18" s="1"/>
      <c r="Y18" s="1">
        <v>54</v>
      </c>
      <c r="Z18" s="1"/>
      <c r="AA18" s="1">
        <v>118</v>
      </c>
      <c r="AB18" s="1"/>
      <c r="AC18" s="1">
        <v>149</v>
      </c>
      <c r="AD18" s="1"/>
      <c r="AE18" s="1"/>
      <c r="AF18" s="1">
        <v>194</v>
      </c>
      <c r="AG18" s="1"/>
      <c r="AH18" s="1"/>
      <c r="AI18" s="1"/>
      <c r="AJ18" s="1"/>
      <c r="AK18" s="1"/>
      <c r="AL18" s="1">
        <v>1533</v>
      </c>
      <c r="AM18" s="1"/>
      <c r="AN18" s="1"/>
      <c r="AO18" s="1">
        <v>5</v>
      </c>
      <c r="AP18" s="1"/>
      <c r="AQ18" s="1">
        <v>45</v>
      </c>
      <c r="AR18" s="1">
        <v>11</v>
      </c>
      <c r="AS18" s="1"/>
      <c r="AT18" s="1"/>
      <c r="AU18" s="1">
        <v>4937</v>
      </c>
      <c r="AV18" s="1"/>
      <c r="AW18" s="1">
        <v>43</v>
      </c>
      <c r="AX18" s="1"/>
      <c r="AY18" s="1"/>
      <c r="AZ18" s="1"/>
      <c r="BA18" s="1">
        <v>81</v>
      </c>
      <c r="BB18" s="1"/>
      <c r="BC18" s="1">
        <v>7</v>
      </c>
      <c r="BD18" s="1" t="s">
        <v>195</v>
      </c>
      <c r="BE18" s="1"/>
      <c r="BF18" s="1"/>
      <c r="BG18" s="1"/>
      <c r="BH18" s="1">
        <v>3</v>
      </c>
      <c r="BI18" s="1"/>
      <c r="BJ18" s="1"/>
      <c r="BK18" s="1">
        <v>3444</v>
      </c>
      <c r="BL18" s="1">
        <v>83</v>
      </c>
      <c r="BM18" s="1"/>
      <c r="BN18" s="1"/>
      <c r="BO18" s="1"/>
      <c r="BP18" s="1">
        <v>15331</v>
      </c>
    </row>
    <row r="19" spans="2:68" x14ac:dyDescent="0.2">
      <c r="B19" s="9">
        <v>36557</v>
      </c>
      <c r="C19" s="1">
        <v>15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v>243</v>
      </c>
      <c r="S19" s="1"/>
      <c r="T19" s="1"/>
      <c r="U19" s="1"/>
      <c r="V19" s="1">
        <v>4256</v>
      </c>
      <c r="W19" s="1"/>
      <c r="X19" s="1"/>
      <c r="Y19" s="1">
        <v>65</v>
      </c>
      <c r="Z19" s="1"/>
      <c r="AA19" s="1">
        <v>452</v>
      </c>
      <c r="AB19" s="1"/>
      <c r="AC19" s="1">
        <v>186</v>
      </c>
      <c r="AD19" s="1"/>
      <c r="AE19" s="1"/>
      <c r="AF19" s="1">
        <v>237</v>
      </c>
      <c r="AG19" s="1"/>
      <c r="AH19" s="1"/>
      <c r="AI19" s="1"/>
      <c r="AJ19" s="1"/>
      <c r="AK19" s="1"/>
      <c r="AL19" s="1">
        <v>1199</v>
      </c>
      <c r="AM19" s="1"/>
      <c r="AN19" s="1"/>
      <c r="AO19" s="1">
        <v>2</v>
      </c>
      <c r="AP19" s="1"/>
      <c r="AQ19" s="1">
        <v>49</v>
      </c>
      <c r="AR19" s="1">
        <v>25</v>
      </c>
      <c r="AS19" s="1"/>
      <c r="AT19" s="1"/>
      <c r="AU19" s="1">
        <v>4620</v>
      </c>
      <c r="AV19" s="1"/>
      <c r="AW19" s="1">
        <v>71</v>
      </c>
      <c r="AX19" s="1"/>
      <c r="AY19" s="1"/>
      <c r="AZ19" s="1"/>
      <c r="BA19" s="1">
        <v>80</v>
      </c>
      <c r="BB19" s="1"/>
      <c r="BC19" s="1">
        <v>17</v>
      </c>
      <c r="BD19" s="1" t="s">
        <v>195</v>
      </c>
      <c r="BE19" s="1"/>
      <c r="BF19" s="1"/>
      <c r="BG19" s="1"/>
      <c r="BH19" s="1">
        <v>8</v>
      </c>
      <c r="BI19" s="1"/>
      <c r="BJ19" s="1">
        <v>2</v>
      </c>
      <c r="BK19" s="1">
        <v>3593</v>
      </c>
      <c r="BL19" s="1">
        <v>167</v>
      </c>
      <c r="BM19" s="1"/>
      <c r="BN19" s="1"/>
      <c r="BO19" s="1"/>
      <c r="BP19" s="1">
        <v>15304</v>
      </c>
    </row>
    <row r="20" spans="2:68" x14ac:dyDescent="0.2">
      <c r="B20" s="9">
        <v>36586</v>
      </c>
      <c r="C20" s="1">
        <v>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v>213</v>
      </c>
      <c r="S20" s="1"/>
      <c r="T20" s="1"/>
      <c r="U20" s="1"/>
      <c r="V20" s="1">
        <v>5630</v>
      </c>
      <c r="W20" s="1"/>
      <c r="X20" s="1"/>
      <c r="Y20" s="1">
        <v>55</v>
      </c>
      <c r="Z20" s="1"/>
      <c r="AA20" s="1">
        <v>446</v>
      </c>
      <c r="AB20" s="1"/>
      <c r="AC20" s="1">
        <v>215</v>
      </c>
      <c r="AD20" s="1"/>
      <c r="AE20" s="1"/>
      <c r="AF20" s="1">
        <v>268</v>
      </c>
      <c r="AG20" s="1"/>
      <c r="AH20" s="1"/>
      <c r="AI20" s="1"/>
      <c r="AJ20" s="1"/>
      <c r="AK20" s="1"/>
      <c r="AL20" s="1">
        <v>1205</v>
      </c>
      <c r="AM20" s="1"/>
      <c r="AN20" s="1"/>
      <c r="AO20" s="1">
        <v>2</v>
      </c>
      <c r="AP20" s="1"/>
      <c r="AQ20" s="1">
        <v>34</v>
      </c>
      <c r="AR20" s="1">
        <v>20</v>
      </c>
      <c r="AS20" s="1"/>
      <c r="AT20" s="1"/>
      <c r="AU20" s="1">
        <v>5297</v>
      </c>
      <c r="AV20" s="1"/>
      <c r="AW20" s="1">
        <v>64</v>
      </c>
      <c r="AX20" s="1"/>
      <c r="AY20" s="1"/>
      <c r="AZ20" s="1"/>
      <c r="BA20" s="1">
        <v>115</v>
      </c>
      <c r="BB20" s="1"/>
      <c r="BC20" s="1">
        <v>24</v>
      </c>
      <c r="BD20" s="1" t="s">
        <v>195</v>
      </c>
      <c r="BE20" s="1"/>
      <c r="BF20" s="1"/>
      <c r="BG20" s="1"/>
      <c r="BH20" s="1">
        <v>13</v>
      </c>
      <c r="BI20" s="1"/>
      <c r="BJ20" s="1">
        <v>3</v>
      </c>
      <c r="BK20" s="1">
        <v>4452</v>
      </c>
      <c r="BL20" s="1">
        <v>276</v>
      </c>
      <c r="BM20" s="1"/>
      <c r="BN20" s="1"/>
      <c r="BO20" s="1"/>
      <c r="BP20" s="1">
        <v>18351</v>
      </c>
    </row>
    <row r="21" spans="2:68" x14ac:dyDescent="0.2">
      <c r="B21" s="9">
        <v>36617</v>
      </c>
      <c r="C21" s="1">
        <v>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164</v>
      </c>
      <c r="S21" s="1"/>
      <c r="T21" s="1"/>
      <c r="U21" s="1"/>
      <c r="V21" s="1">
        <v>4595</v>
      </c>
      <c r="W21" s="1"/>
      <c r="X21" s="1"/>
      <c r="Y21" s="1">
        <v>31</v>
      </c>
      <c r="Z21" s="1"/>
      <c r="AA21" s="1">
        <v>329</v>
      </c>
      <c r="AB21" s="1"/>
      <c r="AC21" s="1">
        <v>173</v>
      </c>
      <c r="AD21" s="1"/>
      <c r="AE21" s="1"/>
      <c r="AF21" s="1">
        <v>174</v>
      </c>
      <c r="AG21" s="1"/>
      <c r="AH21" s="1"/>
      <c r="AI21" s="1"/>
      <c r="AJ21" s="1"/>
      <c r="AK21" s="1"/>
      <c r="AL21" s="1">
        <v>1163</v>
      </c>
      <c r="AM21" s="1"/>
      <c r="AN21" s="1"/>
      <c r="AO21" s="1"/>
      <c r="AP21" s="1"/>
      <c r="AQ21" s="1">
        <v>35</v>
      </c>
      <c r="AR21" s="1">
        <v>17</v>
      </c>
      <c r="AS21" s="1"/>
      <c r="AT21" s="1"/>
      <c r="AU21" s="1">
        <v>3931</v>
      </c>
      <c r="AV21" s="1"/>
      <c r="AW21" s="1">
        <v>54</v>
      </c>
      <c r="AX21" s="1"/>
      <c r="AY21" s="1"/>
      <c r="AZ21" s="1"/>
      <c r="BA21" s="1">
        <v>72</v>
      </c>
      <c r="BB21" s="1"/>
      <c r="BC21" s="1">
        <v>16</v>
      </c>
      <c r="BD21" s="1" t="s">
        <v>195</v>
      </c>
      <c r="BE21" s="1"/>
      <c r="BF21" s="1"/>
      <c r="BG21" s="1"/>
      <c r="BH21" s="1">
        <v>9</v>
      </c>
      <c r="BI21" s="1"/>
      <c r="BJ21" s="1"/>
      <c r="BK21" s="1">
        <v>3469</v>
      </c>
      <c r="BL21" s="1">
        <v>159</v>
      </c>
      <c r="BM21" s="1"/>
      <c r="BN21" s="1"/>
      <c r="BO21" s="1"/>
      <c r="BP21" s="1">
        <v>14411</v>
      </c>
    </row>
    <row r="22" spans="2:68" x14ac:dyDescent="0.2">
      <c r="B22" s="9">
        <v>36647</v>
      </c>
      <c r="C22" s="1">
        <v>13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v>182</v>
      </c>
      <c r="S22" s="1"/>
      <c r="T22" s="1"/>
      <c r="U22" s="1"/>
      <c r="V22" s="1">
        <v>5791</v>
      </c>
      <c r="W22" s="1"/>
      <c r="X22" s="1"/>
      <c r="Y22" s="1">
        <v>45</v>
      </c>
      <c r="Z22" s="1"/>
      <c r="AA22" s="1">
        <v>401</v>
      </c>
      <c r="AB22" s="1"/>
      <c r="AC22" s="1">
        <v>257</v>
      </c>
      <c r="AD22" s="1"/>
      <c r="AE22" s="1"/>
      <c r="AF22" s="1">
        <v>201</v>
      </c>
      <c r="AG22" s="1"/>
      <c r="AH22" s="1"/>
      <c r="AI22" s="1"/>
      <c r="AJ22" s="1"/>
      <c r="AK22" s="1"/>
      <c r="AL22" s="1">
        <v>1407</v>
      </c>
      <c r="AM22" s="1"/>
      <c r="AN22" s="1"/>
      <c r="AO22" s="1">
        <v>1</v>
      </c>
      <c r="AP22" s="1"/>
      <c r="AQ22" s="1">
        <v>36</v>
      </c>
      <c r="AR22" s="1">
        <v>13</v>
      </c>
      <c r="AS22" s="1"/>
      <c r="AT22" s="1"/>
      <c r="AU22" s="1">
        <v>4807</v>
      </c>
      <c r="AV22" s="1"/>
      <c r="AW22" s="1">
        <v>79</v>
      </c>
      <c r="AX22" s="1"/>
      <c r="AY22" s="1"/>
      <c r="AZ22" s="1"/>
      <c r="BA22" s="1">
        <v>117</v>
      </c>
      <c r="BB22" s="1"/>
      <c r="BC22" s="1">
        <v>7</v>
      </c>
      <c r="BD22" s="1" t="s">
        <v>195</v>
      </c>
      <c r="BE22" s="1"/>
      <c r="BF22" s="1"/>
      <c r="BG22" s="1"/>
      <c r="BH22" s="1">
        <v>5</v>
      </c>
      <c r="BI22" s="1"/>
      <c r="BJ22" s="1">
        <v>1</v>
      </c>
      <c r="BK22" s="1">
        <v>4302</v>
      </c>
      <c r="BL22" s="1">
        <v>196</v>
      </c>
      <c r="BM22" s="1"/>
      <c r="BN22" s="1"/>
      <c r="BO22" s="1"/>
      <c r="BP22" s="1">
        <v>17873</v>
      </c>
    </row>
    <row r="23" spans="2:68" x14ac:dyDescent="0.2">
      <c r="B23" s="9">
        <v>36678</v>
      </c>
      <c r="C23" s="1">
        <v>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v>173</v>
      </c>
      <c r="S23" s="1"/>
      <c r="T23" s="1"/>
      <c r="U23" s="1"/>
      <c r="V23" s="1">
        <v>5646</v>
      </c>
      <c r="W23" s="1"/>
      <c r="X23" s="1"/>
      <c r="Y23" s="1">
        <v>13</v>
      </c>
      <c r="Z23" s="1"/>
      <c r="AA23" s="1">
        <v>334</v>
      </c>
      <c r="AB23" s="1"/>
      <c r="AC23" s="1">
        <v>278</v>
      </c>
      <c r="AD23" s="1"/>
      <c r="AE23" s="1"/>
      <c r="AF23" s="1">
        <v>203</v>
      </c>
      <c r="AG23" s="1"/>
      <c r="AH23" s="1"/>
      <c r="AI23" s="1"/>
      <c r="AJ23" s="1"/>
      <c r="AK23" s="1"/>
      <c r="AL23" s="1">
        <v>1267</v>
      </c>
      <c r="AM23" s="1"/>
      <c r="AN23" s="1"/>
      <c r="AO23" s="1">
        <v>3</v>
      </c>
      <c r="AP23" s="1"/>
      <c r="AQ23" s="1">
        <v>56</v>
      </c>
      <c r="AR23" s="1">
        <v>18</v>
      </c>
      <c r="AS23" s="1"/>
      <c r="AT23" s="1"/>
      <c r="AU23" s="1">
        <v>4576</v>
      </c>
      <c r="AV23" s="1"/>
      <c r="AW23" s="1">
        <v>100</v>
      </c>
      <c r="AX23" s="1"/>
      <c r="AY23" s="1"/>
      <c r="AZ23" s="1"/>
      <c r="BA23" s="1">
        <v>96</v>
      </c>
      <c r="BB23" s="1"/>
      <c r="BC23" s="1">
        <v>15</v>
      </c>
      <c r="BD23" s="1" t="s">
        <v>195</v>
      </c>
      <c r="BE23" s="1"/>
      <c r="BF23" s="1"/>
      <c r="BG23" s="1"/>
      <c r="BH23" s="1">
        <v>13</v>
      </c>
      <c r="BI23" s="1"/>
      <c r="BJ23" s="1"/>
      <c r="BK23" s="1">
        <v>4113</v>
      </c>
      <c r="BL23" s="1">
        <v>157</v>
      </c>
      <c r="BM23" s="1"/>
      <c r="BN23" s="1"/>
      <c r="BO23" s="1"/>
      <c r="BP23" s="1">
        <v>17072</v>
      </c>
    </row>
    <row r="24" spans="2:68" x14ac:dyDescent="0.2">
      <c r="B24" s="9">
        <v>36708</v>
      </c>
      <c r="C24" s="1">
        <v>12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190</v>
      </c>
      <c r="S24" s="1">
        <v>1</v>
      </c>
      <c r="T24" s="1"/>
      <c r="U24" s="1"/>
      <c r="V24" s="1">
        <v>5797</v>
      </c>
      <c r="W24" s="1"/>
      <c r="X24" s="1"/>
      <c r="Y24" s="1">
        <v>13</v>
      </c>
      <c r="Z24" s="1"/>
      <c r="AA24" s="1">
        <v>313</v>
      </c>
      <c r="AB24" s="1"/>
      <c r="AC24" s="1">
        <v>247</v>
      </c>
      <c r="AD24" s="1"/>
      <c r="AE24" s="1"/>
      <c r="AF24" s="1">
        <v>267</v>
      </c>
      <c r="AG24" s="1"/>
      <c r="AH24" s="1"/>
      <c r="AI24" s="1"/>
      <c r="AJ24" s="1"/>
      <c r="AK24" s="1"/>
      <c r="AL24" s="1">
        <v>1679</v>
      </c>
      <c r="AM24" s="1"/>
      <c r="AN24" s="1"/>
      <c r="AO24" s="1">
        <v>1</v>
      </c>
      <c r="AP24" s="1"/>
      <c r="AQ24" s="1">
        <v>53</v>
      </c>
      <c r="AR24" s="1">
        <v>11</v>
      </c>
      <c r="AS24" s="1"/>
      <c r="AT24" s="1"/>
      <c r="AU24" s="1">
        <v>4446</v>
      </c>
      <c r="AV24" s="1"/>
      <c r="AW24" s="1">
        <v>79</v>
      </c>
      <c r="AX24" s="1"/>
      <c r="AY24" s="1"/>
      <c r="AZ24" s="1"/>
      <c r="BA24" s="1">
        <v>134</v>
      </c>
      <c r="BB24" s="1"/>
      <c r="BC24" s="1">
        <v>15</v>
      </c>
      <c r="BD24" s="1" t="s">
        <v>195</v>
      </c>
      <c r="BE24" s="1"/>
      <c r="BF24" s="1"/>
      <c r="BG24" s="1"/>
      <c r="BH24" s="1">
        <v>13</v>
      </c>
      <c r="BI24" s="1"/>
      <c r="BJ24" s="1">
        <v>1</v>
      </c>
      <c r="BK24" s="1">
        <v>4292</v>
      </c>
      <c r="BL24" s="1">
        <v>161</v>
      </c>
      <c r="BM24" s="1"/>
      <c r="BN24" s="1"/>
      <c r="BO24" s="1"/>
      <c r="BP24" s="1">
        <v>17735</v>
      </c>
    </row>
    <row r="25" spans="2:68" x14ac:dyDescent="0.2">
      <c r="B25" s="9">
        <v>36739</v>
      </c>
      <c r="C25" s="1">
        <v>14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156</v>
      </c>
      <c r="S25" s="1">
        <v>1</v>
      </c>
      <c r="T25" s="1"/>
      <c r="U25" s="1"/>
      <c r="V25" s="1">
        <v>5386</v>
      </c>
      <c r="W25" s="1"/>
      <c r="X25" s="1"/>
      <c r="Y25" s="1">
        <v>18</v>
      </c>
      <c r="Z25" s="1"/>
      <c r="AA25" s="1">
        <v>347</v>
      </c>
      <c r="AB25" s="1"/>
      <c r="AC25" s="1">
        <v>165</v>
      </c>
      <c r="AD25" s="1"/>
      <c r="AE25" s="1"/>
      <c r="AF25" s="1">
        <v>184</v>
      </c>
      <c r="AG25" s="1"/>
      <c r="AH25" s="1"/>
      <c r="AI25" s="1"/>
      <c r="AJ25" s="1"/>
      <c r="AK25" s="1"/>
      <c r="AL25" s="1">
        <v>1689</v>
      </c>
      <c r="AM25" s="1"/>
      <c r="AN25" s="1"/>
      <c r="AO25" s="1">
        <v>2</v>
      </c>
      <c r="AP25" s="1"/>
      <c r="AQ25" s="1">
        <v>79</v>
      </c>
      <c r="AR25" s="1">
        <v>11</v>
      </c>
      <c r="AS25" s="1"/>
      <c r="AT25" s="1"/>
      <c r="AU25" s="1">
        <v>4773</v>
      </c>
      <c r="AV25" s="1"/>
      <c r="AW25" s="1">
        <v>38</v>
      </c>
      <c r="AX25" s="1"/>
      <c r="AY25" s="1"/>
      <c r="AZ25" s="1"/>
      <c r="BA25" s="1">
        <v>67</v>
      </c>
      <c r="BB25" s="1"/>
      <c r="BC25" s="1">
        <v>7</v>
      </c>
      <c r="BD25" s="1" t="s">
        <v>195</v>
      </c>
      <c r="BE25" s="1"/>
      <c r="BF25" s="1"/>
      <c r="BG25" s="1"/>
      <c r="BH25" s="1">
        <v>13</v>
      </c>
      <c r="BI25" s="1"/>
      <c r="BJ25" s="1"/>
      <c r="BK25" s="1">
        <v>3426</v>
      </c>
      <c r="BL25" s="1">
        <v>98</v>
      </c>
      <c r="BM25" s="1"/>
      <c r="BN25" s="1"/>
      <c r="BO25" s="1"/>
      <c r="BP25" s="1">
        <v>16480</v>
      </c>
    </row>
    <row r="26" spans="2:68" x14ac:dyDescent="0.2">
      <c r="B26" s="9">
        <v>36770</v>
      </c>
      <c r="C26" s="1">
        <v>66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v>197</v>
      </c>
      <c r="S26" s="1">
        <v>1</v>
      </c>
      <c r="T26" s="1"/>
      <c r="U26" s="1"/>
      <c r="V26" s="1">
        <v>5644</v>
      </c>
      <c r="W26" s="1"/>
      <c r="X26" s="1"/>
      <c r="Y26" s="1">
        <v>23</v>
      </c>
      <c r="Z26" s="1"/>
      <c r="AA26" s="1">
        <v>350</v>
      </c>
      <c r="AB26" s="1"/>
      <c r="AC26" s="1">
        <v>207</v>
      </c>
      <c r="AD26" s="1"/>
      <c r="AE26" s="1"/>
      <c r="AF26" s="1">
        <v>220</v>
      </c>
      <c r="AG26" s="1"/>
      <c r="AH26" s="1"/>
      <c r="AI26" s="1"/>
      <c r="AJ26" s="1"/>
      <c r="AK26" s="1"/>
      <c r="AL26" s="1">
        <v>1697</v>
      </c>
      <c r="AM26" s="1"/>
      <c r="AN26" s="1"/>
      <c r="AO26" s="1">
        <v>1</v>
      </c>
      <c r="AP26" s="1"/>
      <c r="AQ26" s="1">
        <v>50</v>
      </c>
      <c r="AR26" s="1">
        <v>14</v>
      </c>
      <c r="AS26" s="1"/>
      <c r="AT26" s="1"/>
      <c r="AU26" s="1">
        <v>5077</v>
      </c>
      <c r="AV26" s="1"/>
      <c r="AW26" s="1">
        <v>85</v>
      </c>
      <c r="AX26" s="1"/>
      <c r="AY26" s="1"/>
      <c r="AZ26" s="1"/>
      <c r="BA26" s="1">
        <v>94</v>
      </c>
      <c r="BB26" s="1"/>
      <c r="BC26" s="1">
        <v>26</v>
      </c>
      <c r="BD26" s="1" t="s">
        <v>195</v>
      </c>
      <c r="BE26" s="1"/>
      <c r="BF26" s="1"/>
      <c r="BG26" s="1"/>
      <c r="BH26" s="1">
        <v>10</v>
      </c>
      <c r="BI26" s="1"/>
      <c r="BJ26" s="1">
        <v>5</v>
      </c>
      <c r="BK26" s="1">
        <v>4154</v>
      </c>
      <c r="BL26" s="1">
        <v>111</v>
      </c>
      <c r="BM26" s="1"/>
      <c r="BN26" s="1"/>
      <c r="BO26" s="1"/>
      <c r="BP26" s="1">
        <v>18042</v>
      </c>
    </row>
    <row r="27" spans="2:68" x14ac:dyDescent="0.2">
      <c r="B27" s="9">
        <v>36800</v>
      </c>
      <c r="C27" s="1">
        <v>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>
        <v>236</v>
      </c>
      <c r="S27" s="1">
        <v>2</v>
      </c>
      <c r="T27" s="1"/>
      <c r="U27" s="1"/>
      <c r="V27" s="1">
        <v>5362</v>
      </c>
      <c r="W27" s="1"/>
      <c r="X27" s="1"/>
      <c r="Y27" s="1">
        <v>16</v>
      </c>
      <c r="Z27" s="1"/>
      <c r="AA27" s="1">
        <v>376</v>
      </c>
      <c r="AB27" s="1"/>
      <c r="AC27" s="1">
        <v>240</v>
      </c>
      <c r="AD27" s="1"/>
      <c r="AE27" s="1"/>
      <c r="AF27" s="1">
        <v>217</v>
      </c>
      <c r="AG27" s="1"/>
      <c r="AH27" s="1"/>
      <c r="AI27" s="1"/>
      <c r="AJ27" s="1"/>
      <c r="AK27" s="1"/>
      <c r="AL27" s="1">
        <v>1356</v>
      </c>
      <c r="AM27" s="1"/>
      <c r="AN27" s="1"/>
      <c r="AO27" s="1">
        <v>1</v>
      </c>
      <c r="AP27" s="1"/>
      <c r="AQ27" s="1">
        <v>46</v>
      </c>
      <c r="AR27" s="1">
        <v>12</v>
      </c>
      <c r="AS27" s="1"/>
      <c r="AT27" s="1"/>
      <c r="AU27" s="1">
        <v>5030</v>
      </c>
      <c r="AV27" s="1"/>
      <c r="AW27" s="1">
        <v>76</v>
      </c>
      <c r="AX27" s="1"/>
      <c r="AY27" s="1"/>
      <c r="AZ27" s="1"/>
      <c r="BA27" s="1">
        <v>132</v>
      </c>
      <c r="BB27" s="1"/>
      <c r="BC27" s="1">
        <v>24</v>
      </c>
      <c r="BD27" s="1" t="s">
        <v>195</v>
      </c>
      <c r="BE27" s="1"/>
      <c r="BF27" s="1"/>
      <c r="BG27" s="1"/>
      <c r="BH27" s="1">
        <v>15</v>
      </c>
      <c r="BI27" s="1"/>
      <c r="BJ27" s="1">
        <v>1</v>
      </c>
      <c r="BK27" s="1">
        <v>4754</v>
      </c>
      <c r="BL27" s="1">
        <v>154</v>
      </c>
      <c r="BM27" s="1"/>
      <c r="BN27" s="1"/>
      <c r="BO27" s="1"/>
      <c r="BP27" s="1">
        <v>18074</v>
      </c>
    </row>
    <row r="28" spans="2:68" x14ac:dyDescent="0.2">
      <c r="B28" s="9">
        <v>36831</v>
      </c>
      <c r="C28" s="1">
        <v>19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>
        <v>254</v>
      </c>
      <c r="S28" s="1">
        <v>1</v>
      </c>
      <c r="T28" s="1"/>
      <c r="U28" s="1"/>
      <c r="V28" s="1">
        <v>5749</v>
      </c>
      <c r="W28" s="1"/>
      <c r="X28" s="1"/>
      <c r="Y28" s="1">
        <v>10</v>
      </c>
      <c r="Z28" s="1"/>
      <c r="AA28" s="1">
        <v>348</v>
      </c>
      <c r="AB28" s="1"/>
      <c r="AC28" s="1">
        <v>216</v>
      </c>
      <c r="AD28" s="1"/>
      <c r="AE28" s="1"/>
      <c r="AF28" s="1">
        <v>205</v>
      </c>
      <c r="AG28" s="1"/>
      <c r="AH28" s="1"/>
      <c r="AI28" s="1"/>
      <c r="AJ28" s="1"/>
      <c r="AK28" s="1"/>
      <c r="AL28" s="1">
        <v>1348</v>
      </c>
      <c r="AM28" s="1"/>
      <c r="AN28" s="1"/>
      <c r="AO28" s="1">
        <v>1</v>
      </c>
      <c r="AP28" s="1"/>
      <c r="AQ28" s="1">
        <v>36</v>
      </c>
      <c r="AR28" s="1">
        <v>22</v>
      </c>
      <c r="AS28" s="1"/>
      <c r="AT28" s="1"/>
      <c r="AU28" s="1">
        <v>5515</v>
      </c>
      <c r="AV28" s="1"/>
      <c r="AW28" s="1">
        <v>62</v>
      </c>
      <c r="AX28" s="1"/>
      <c r="AY28" s="1"/>
      <c r="AZ28" s="1"/>
      <c r="BA28" s="1">
        <v>89</v>
      </c>
      <c r="BB28" s="1"/>
      <c r="BC28" s="1">
        <v>15</v>
      </c>
      <c r="BD28" s="1" t="s">
        <v>195</v>
      </c>
      <c r="BE28" s="1"/>
      <c r="BF28" s="1"/>
      <c r="BG28" s="1"/>
      <c r="BH28" s="1">
        <v>10</v>
      </c>
      <c r="BI28" s="1"/>
      <c r="BJ28" s="1">
        <v>1</v>
      </c>
      <c r="BK28" s="1">
        <v>4323</v>
      </c>
      <c r="BL28" s="1">
        <v>172</v>
      </c>
      <c r="BM28" s="1"/>
      <c r="BN28" s="1"/>
      <c r="BO28" s="1"/>
      <c r="BP28" s="1">
        <v>18401</v>
      </c>
    </row>
    <row r="29" spans="2:68" x14ac:dyDescent="0.2">
      <c r="B29" s="9">
        <v>36861</v>
      </c>
      <c r="C29" s="1">
        <v>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v>221</v>
      </c>
      <c r="S29" s="1"/>
      <c r="T29" s="1"/>
      <c r="U29" s="1"/>
      <c r="V29" s="1">
        <v>4417</v>
      </c>
      <c r="W29" s="1"/>
      <c r="X29" s="1"/>
      <c r="Y29" s="1">
        <v>11</v>
      </c>
      <c r="Z29" s="1"/>
      <c r="AA29" s="1">
        <v>371</v>
      </c>
      <c r="AB29" s="1"/>
      <c r="AC29" s="1">
        <v>128</v>
      </c>
      <c r="AD29" s="1"/>
      <c r="AE29" s="1"/>
      <c r="AF29" s="1">
        <v>181</v>
      </c>
      <c r="AG29" s="1"/>
      <c r="AH29" s="1"/>
      <c r="AI29" s="1"/>
      <c r="AJ29" s="1"/>
      <c r="AK29" s="1"/>
      <c r="AL29" s="1">
        <v>1157</v>
      </c>
      <c r="AM29" s="1"/>
      <c r="AN29" s="1"/>
      <c r="AO29" s="1">
        <v>1</v>
      </c>
      <c r="AP29" s="1"/>
      <c r="AQ29" s="1">
        <v>68</v>
      </c>
      <c r="AR29" s="1">
        <v>12</v>
      </c>
      <c r="AS29" s="1"/>
      <c r="AT29" s="1"/>
      <c r="AU29" s="1">
        <v>3827</v>
      </c>
      <c r="AV29" s="1"/>
      <c r="AW29" s="1">
        <v>65</v>
      </c>
      <c r="AX29" s="1"/>
      <c r="AY29" s="1"/>
      <c r="AZ29" s="1"/>
      <c r="BA29" s="1">
        <v>76</v>
      </c>
      <c r="BB29" s="1"/>
      <c r="BC29" s="1">
        <v>10</v>
      </c>
      <c r="BD29" s="1" t="s">
        <v>195</v>
      </c>
      <c r="BE29" s="1"/>
      <c r="BF29" s="1"/>
      <c r="BG29" s="1"/>
      <c r="BH29" s="1">
        <v>3</v>
      </c>
      <c r="BI29" s="1"/>
      <c r="BJ29" s="1">
        <v>2</v>
      </c>
      <c r="BK29" s="1">
        <v>3259</v>
      </c>
      <c r="BL29" s="1">
        <v>128</v>
      </c>
      <c r="BM29" s="1"/>
      <c r="BN29" s="1"/>
      <c r="BO29" s="1"/>
      <c r="BP29" s="1">
        <v>13943</v>
      </c>
    </row>
    <row r="30" spans="2:68" x14ac:dyDescent="0.2">
      <c r="B30" s="9">
        <v>36892</v>
      </c>
      <c r="C30" s="1">
        <v>123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>
        <v>227</v>
      </c>
      <c r="S30" s="1">
        <v>2</v>
      </c>
      <c r="T30" s="1"/>
      <c r="U30" s="1"/>
      <c r="V30" s="1">
        <v>5557</v>
      </c>
      <c r="W30" s="1"/>
      <c r="X30" s="1"/>
      <c r="Y30" s="1">
        <v>43</v>
      </c>
      <c r="Z30" s="1"/>
      <c r="AA30" s="1">
        <v>291</v>
      </c>
      <c r="AB30" s="1"/>
      <c r="AC30" s="1">
        <v>164</v>
      </c>
      <c r="AD30" s="1"/>
      <c r="AE30" s="1"/>
      <c r="AF30" s="1">
        <v>302</v>
      </c>
      <c r="AG30" s="1"/>
      <c r="AH30" s="1"/>
      <c r="AI30" s="1"/>
      <c r="AJ30" s="1"/>
      <c r="AK30" s="1"/>
      <c r="AL30" s="1">
        <v>1133</v>
      </c>
      <c r="AM30" s="1"/>
      <c r="AN30" s="1"/>
      <c r="AO30" s="1"/>
      <c r="AP30" s="1"/>
      <c r="AQ30" s="1">
        <v>41</v>
      </c>
      <c r="AR30" s="1">
        <v>10</v>
      </c>
      <c r="AS30" s="1"/>
      <c r="AT30" s="1"/>
      <c r="AU30" s="1">
        <v>5898</v>
      </c>
      <c r="AV30" s="1"/>
      <c r="AW30" s="1">
        <v>136</v>
      </c>
      <c r="AX30" s="1"/>
      <c r="AY30" s="1"/>
      <c r="AZ30" s="1"/>
      <c r="BA30" s="1">
        <v>96</v>
      </c>
      <c r="BB30" s="1"/>
      <c r="BC30" s="1">
        <v>14</v>
      </c>
      <c r="BD30" s="1" t="s">
        <v>195</v>
      </c>
      <c r="BE30" s="1"/>
      <c r="BF30" s="1"/>
      <c r="BG30" s="1"/>
      <c r="BH30" s="1">
        <v>9</v>
      </c>
      <c r="BI30" s="1"/>
      <c r="BJ30" s="1">
        <v>5</v>
      </c>
      <c r="BK30" s="1">
        <v>3803</v>
      </c>
      <c r="BL30" s="1">
        <v>132</v>
      </c>
      <c r="BM30" s="1"/>
      <c r="BN30" s="1"/>
      <c r="BO30" s="1"/>
      <c r="BP30" s="1">
        <v>17994</v>
      </c>
    </row>
    <row r="31" spans="2:68" x14ac:dyDescent="0.2">
      <c r="B31" s="9">
        <v>36923</v>
      </c>
      <c r="C31" s="1">
        <v>18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v>201</v>
      </c>
      <c r="S31" s="1"/>
      <c r="T31" s="1"/>
      <c r="U31" s="1"/>
      <c r="V31" s="1">
        <v>4522</v>
      </c>
      <c r="W31" s="1"/>
      <c r="X31" s="1"/>
      <c r="Y31" s="1">
        <v>28</v>
      </c>
      <c r="Z31" s="1"/>
      <c r="AA31" s="1">
        <v>284</v>
      </c>
      <c r="AB31" s="1"/>
      <c r="AC31" s="1">
        <v>177</v>
      </c>
      <c r="AD31" s="1"/>
      <c r="AE31" s="1"/>
      <c r="AF31" s="1">
        <v>252</v>
      </c>
      <c r="AG31" s="1"/>
      <c r="AH31" s="1"/>
      <c r="AI31" s="1"/>
      <c r="AJ31" s="1"/>
      <c r="AK31" s="1"/>
      <c r="AL31" s="1">
        <v>1000</v>
      </c>
      <c r="AM31" s="1"/>
      <c r="AN31" s="1"/>
      <c r="AO31" s="1">
        <v>3</v>
      </c>
      <c r="AP31" s="1"/>
      <c r="AQ31" s="1">
        <v>28</v>
      </c>
      <c r="AR31" s="1">
        <v>13</v>
      </c>
      <c r="AS31" s="1"/>
      <c r="AT31" s="1"/>
      <c r="AU31" s="1">
        <v>5114</v>
      </c>
      <c r="AV31" s="1"/>
      <c r="AW31" s="1">
        <v>102</v>
      </c>
      <c r="AX31" s="1"/>
      <c r="AY31" s="1"/>
      <c r="AZ31" s="1"/>
      <c r="BA31" s="1">
        <v>70</v>
      </c>
      <c r="BB31" s="1"/>
      <c r="BC31" s="1">
        <v>11</v>
      </c>
      <c r="BD31" s="1" t="s">
        <v>195</v>
      </c>
      <c r="BE31" s="1"/>
      <c r="BF31" s="1"/>
      <c r="BG31" s="1"/>
      <c r="BH31" s="1">
        <v>7</v>
      </c>
      <c r="BI31" s="1"/>
      <c r="BJ31" s="1"/>
      <c r="BK31" s="1">
        <v>3202</v>
      </c>
      <c r="BL31" s="1">
        <v>181</v>
      </c>
      <c r="BM31" s="1"/>
      <c r="BN31" s="1"/>
      <c r="BO31" s="1"/>
      <c r="BP31" s="1">
        <v>15220</v>
      </c>
    </row>
    <row r="32" spans="2:68" x14ac:dyDescent="0.2">
      <c r="B32" s="9">
        <v>36951</v>
      </c>
      <c r="C32" s="1"/>
      <c r="D32" s="1">
        <v>20</v>
      </c>
      <c r="E32" s="1"/>
      <c r="F32" s="1"/>
      <c r="G32" s="1">
        <v>1</v>
      </c>
      <c r="H32" s="1"/>
      <c r="I32" s="1">
        <v>2</v>
      </c>
      <c r="J32" s="1">
        <v>21</v>
      </c>
      <c r="K32" s="1"/>
      <c r="L32" s="1">
        <v>158</v>
      </c>
      <c r="M32" s="1"/>
      <c r="N32" s="1"/>
      <c r="O32" s="1">
        <v>29</v>
      </c>
      <c r="P32" s="1"/>
      <c r="Q32" s="1">
        <v>18</v>
      </c>
      <c r="R32" s="1"/>
      <c r="S32" s="1"/>
      <c r="T32" s="1">
        <v>5539</v>
      </c>
      <c r="U32" s="1">
        <v>2636</v>
      </c>
      <c r="V32" s="1"/>
      <c r="W32" s="1">
        <v>28</v>
      </c>
      <c r="X32" s="1"/>
      <c r="Y32" s="1"/>
      <c r="Z32" s="1"/>
      <c r="AA32" s="1"/>
      <c r="AB32" s="1">
        <v>175</v>
      </c>
      <c r="AC32" s="1"/>
      <c r="AD32" s="1">
        <v>249</v>
      </c>
      <c r="AE32" s="1">
        <v>47</v>
      </c>
      <c r="AF32" s="1"/>
      <c r="AG32" s="1">
        <v>187</v>
      </c>
      <c r="AH32" s="1"/>
      <c r="AI32" s="1">
        <v>28</v>
      </c>
      <c r="AJ32" s="1">
        <v>75</v>
      </c>
      <c r="AK32" s="1">
        <v>156</v>
      </c>
      <c r="AL32" s="1"/>
      <c r="AM32" s="1">
        <v>1319</v>
      </c>
      <c r="AN32" s="1">
        <v>6</v>
      </c>
      <c r="AO32" s="1"/>
      <c r="AP32" s="1"/>
      <c r="AQ32" s="1"/>
      <c r="AR32" s="1"/>
      <c r="AS32" s="1">
        <v>1323</v>
      </c>
      <c r="AT32" s="1">
        <v>5626</v>
      </c>
      <c r="AU32" s="1"/>
      <c r="AV32" s="1">
        <v>137</v>
      </c>
      <c r="AW32" s="1"/>
      <c r="AX32" s="1"/>
      <c r="AY32" s="1"/>
      <c r="AZ32" s="1">
        <v>85</v>
      </c>
      <c r="BA32" s="1"/>
      <c r="BB32" s="1">
        <v>28</v>
      </c>
      <c r="BC32" s="1"/>
      <c r="BD32" s="1" t="s">
        <v>195</v>
      </c>
      <c r="BE32" s="1"/>
      <c r="BF32" s="1"/>
      <c r="BG32" s="1">
        <v>1</v>
      </c>
      <c r="BH32" s="1"/>
      <c r="BI32" s="1">
        <v>17</v>
      </c>
      <c r="BJ32" s="1"/>
      <c r="BK32" s="1"/>
      <c r="BL32" s="1"/>
      <c r="BM32" s="1"/>
      <c r="BN32" s="1"/>
      <c r="BO32" s="1"/>
      <c r="BP32" s="1">
        <v>17911</v>
      </c>
    </row>
    <row r="33" spans="2:68" x14ac:dyDescent="0.2">
      <c r="B33" s="9">
        <v>36982</v>
      </c>
      <c r="C33" s="1"/>
      <c r="D33" s="1">
        <v>13</v>
      </c>
      <c r="E33" s="1"/>
      <c r="F33" s="1"/>
      <c r="G33" s="1"/>
      <c r="H33" s="1"/>
      <c r="I33" s="1"/>
      <c r="J33" s="1">
        <v>85</v>
      </c>
      <c r="K33" s="1"/>
      <c r="L33" s="1">
        <v>168</v>
      </c>
      <c r="M33" s="1"/>
      <c r="N33" s="1">
        <v>3</v>
      </c>
      <c r="O33" s="1">
        <v>38</v>
      </c>
      <c r="P33" s="1"/>
      <c r="Q33" s="1">
        <v>6</v>
      </c>
      <c r="R33" s="1"/>
      <c r="S33" s="1"/>
      <c r="T33" s="1">
        <v>5183</v>
      </c>
      <c r="U33" s="1">
        <v>2588</v>
      </c>
      <c r="V33" s="1"/>
      <c r="W33" s="1">
        <v>23</v>
      </c>
      <c r="X33" s="1"/>
      <c r="Y33" s="1"/>
      <c r="Z33" s="1"/>
      <c r="AA33" s="1"/>
      <c r="AB33" s="1">
        <v>137</v>
      </c>
      <c r="AC33" s="1"/>
      <c r="AD33" s="1">
        <v>250</v>
      </c>
      <c r="AE33" s="1">
        <v>43</v>
      </c>
      <c r="AF33" s="1"/>
      <c r="AG33" s="1">
        <v>140</v>
      </c>
      <c r="AH33" s="1"/>
      <c r="AI33" s="1">
        <v>25</v>
      </c>
      <c r="AJ33" s="1">
        <v>87</v>
      </c>
      <c r="AK33" s="1">
        <v>150</v>
      </c>
      <c r="AL33" s="1"/>
      <c r="AM33" s="1">
        <v>1177</v>
      </c>
      <c r="AN33" s="1">
        <v>3</v>
      </c>
      <c r="AO33" s="1"/>
      <c r="AP33" s="1"/>
      <c r="AQ33" s="1"/>
      <c r="AR33" s="1"/>
      <c r="AS33" s="1">
        <v>1188</v>
      </c>
      <c r="AT33" s="1">
        <v>4452</v>
      </c>
      <c r="AU33" s="1"/>
      <c r="AV33" s="1">
        <v>112</v>
      </c>
      <c r="AW33" s="1"/>
      <c r="AX33" s="1"/>
      <c r="AY33" s="1"/>
      <c r="AZ33" s="1">
        <v>87</v>
      </c>
      <c r="BA33" s="1"/>
      <c r="BB33" s="1">
        <v>13</v>
      </c>
      <c r="BC33" s="1"/>
      <c r="BD33" s="1" t="s">
        <v>195</v>
      </c>
      <c r="BE33" s="1"/>
      <c r="BF33" s="1"/>
      <c r="BG33" s="1"/>
      <c r="BH33" s="1"/>
      <c r="BI33" s="1">
        <v>6</v>
      </c>
      <c r="BJ33" s="1"/>
      <c r="BK33" s="1"/>
      <c r="BL33" s="1"/>
      <c r="BM33" s="1"/>
      <c r="BN33" s="1"/>
      <c r="BO33" s="1"/>
      <c r="BP33" s="1">
        <v>15977</v>
      </c>
    </row>
    <row r="34" spans="2:68" x14ac:dyDescent="0.2">
      <c r="B34" s="9">
        <v>37012</v>
      </c>
      <c r="C34" s="1"/>
      <c r="D34" s="1">
        <v>8</v>
      </c>
      <c r="E34" s="1"/>
      <c r="F34" s="1"/>
      <c r="G34" s="1"/>
      <c r="H34" s="1"/>
      <c r="I34" s="1"/>
      <c r="J34" s="1">
        <v>618</v>
      </c>
      <c r="K34" s="1"/>
      <c r="L34" s="1">
        <v>79</v>
      </c>
      <c r="M34" s="1">
        <v>7</v>
      </c>
      <c r="N34" s="1"/>
      <c r="O34" s="1">
        <v>137</v>
      </c>
      <c r="P34" s="1"/>
      <c r="Q34" s="1">
        <v>5</v>
      </c>
      <c r="R34" s="1"/>
      <c r="S34" s="1"/>
      <c r="T34" s="1">
        <v>6178</v>
      </c>
      <c r="U34" s="1">
        <v>2712</v>
      </c>
      <c r="V34" s="1"/>
      <c r="W34" s="1">
        <v>24</v>
      </c>
      <c r="X34" s="1"/>
      <c r="Y34" s="1"/>
      <c r="Z34" s="1"/>
      <c r="AA34" s="1"/>
      <c r="AB34" s="1">
        <v>192</v>
      </c>
      <c r="AC34" s="1"/>
      <c r="AD34" s="1">
        <v>325</v>
      </c>
      <c r="AE34" s="1">
        <v>93</v>
      </c>
      <c r="AF34" s="1"/>
      <c r="AG34" s="1">
        <v>206</v>
      </c>
      <c r="AH34" s="1">
        <v>3</v>
      </c>
      <c r="AI34" s="1">
        <v>18</v>
      </c>
      <c r="AJ34" s="1">
        <v>101</v>
      </c>
      <c r="AK34" s="1">
        <v>235</v>
      </c>
      <c r="AL34" s="1"/>
      <c r="AM34" s="1">
        <v>1374</v>
      </c>
      <c r="AN34" s="1">
        <v>1</v>
      </c>
      <c r="AO34" s="1"/>
      <c r="AP34" s="1"/>
      <c r="AQ34" s="1"/>
      <c r="AR34" s="1"/>
      <c r="AS34" s="1">
        <v>1495</v>
      </c>
      <c r="AT34" s="1">
        <v>5615</v>
      </c>
      <c r="AU34" s="1"/>
      <c r="AV34" s="1">
        <v>111</v>
      </c>
      <c r="AW34" s="1"/>
      <c r="AX34" s="1"/>
      <c r="AY34" s="1"/>
      <c r="AZ34" s="1">
        <v>73</v>
      </c>
      <c r="BA34" s="1"/>
      <c r="BB34" s="1">
        <v>25</v>
      </c>
      <c r="BC34" s="1"/>
      <c r="BD34" s="1" t="s">
        <v>195</v>
      </c>
      <c r="BE34" s="1"/>
      <c r="BF34" s="1"/>
      <c r="BG34" s="1"/>
      <c r="BH34" s="1"/>
      <c r="BI34" s="1">
        <v>28</v>
      </c>
      <c r="BJ34" s="1"/>
      <c r="BK34" s="1"/>
      <c r="BL34" s="1"/>
      <c r="BM34" s="1"/>
      <c r="BN34" s="1"/>
      <c r="BO34" s="1"/>
      <c r="BP34" s="1">
        <v>19663</v>
      </c>
    </row>
    <row r="35" spans="2:68" x14ac:dyDescent="0.2">
      <c r="B35" s="9">
        <v>37043</v>
      </c>
      <c r="C35" s="1"/>
      <c r="D35" s="1">
        <v>2</v>
      </c>
      <c r="E35" s="1"/>
      <c r="F35" s="1"/>
      <c r="G35" s="1">
        <v>1</v>
      </c>
      <c r="H35" s="1"/>
      <c r="I35" s="1"/>
      <c r="J35" s="1">
        <v>332</v>
      </c>
      <c r="K35" s="1"/>
      <c r="L35" s="1">
        <v>46</v>
      </c>
      <c r="M35" s="1">
        <v>3</v>
      </c>
      <c r="N35" s="1"/>
      <c r="O35" s="1">
        <v>75</v>
      </c>
      <c r="P35" s="1"/>
      <c r="Q35" s="1">
        <v>7</v>
      </c>
      <c r="R35" s="1"/>
      <c r="S35" s="1"/>
      <c r="T35" s="1">
        <v>6277</v>
      </c>
      <c r="U35" s="1">
        <v>2580</v>
      </c>
      <c r="V35" s="1"/>
      <c r="W35" s="1">
        <v>68</v>
      </c>
      <c r="X35" s="1"/>
      <c r="Y35" s="1"/>
      <c r="Z35" s="1"/>
      <c r="AA35" s="1"/>
      <c r="AB35" s="1">
        <v>298</v>
      </c>
      <c r="AC35" s="1"/>
      <c r="AD35" s="1">
        <v>276</v>
      </c>
      <c r="AE35" s="1">
        <v>77</v>
      </c>
      <c r="AF35" s="1"/>
      <c r="AG35" s="1">
        <v>191</v>
      </c>
      <c r="AH35" s="1">
        <v>1</v>
      </c>
      <c r="AI35" s="1">
        <v>40</v>
      </c>
      <c r="AJ35" s="1">
        <v>82</v>
      </c>
      <c r="AK35" s="1">
        <v>227</v>
      </c>
      <c r="AL35" s="1"/>
      <c r="AM35" s="1">
        <v>947</v>
      </c>
      <c r="AN35" s="1"/>
      <c r="AO35" s="1"/>
      <c r="AP35" s="1"/>
      <c r="AQ35" s="1"/>
      <c r="AR35" s="1"/>
      <c r="AS35" s="1">
        <v>1402</v>
      </c>
      <c r="AT35" s="1">
        <v>5077</v>
      </c>
      <c r="AU35" s="1"/>
      <c r="AV35" s="1">
        <v>116</v>
      </c>
      <c r="AW35" s="1"/>
      <c r="AX35" s="1"/>
      <c r="AY35" s="1"/>
      <c r="AZ35" s="1">
        <v>91</v>
      </c>
      <c r="BA35" s="1"/>
      <c r="BB35" s="1">
        <v>27</v>
      </c>
      <c r="BC35" s="1"/>
      <c r="BD35" s="1" t="s">
        <v>195</v>
      </c>
      <c r="BE35" s="1"/>
      <c r="BF35" s="1"/>
      <c r="BG35" s="1"/>
      <c r="BH35" s="1"/>
      <c r="BI35" s="1">
        <v>20</v>
      </c>
      <c r="BJ35" s="1"/>
      <c r="BK35" s="1"/>
      <c r="BL35" s="1"/>
      <c r="BM35" s="1"/>
      <c r="BN35" s="1"/>
      <c r="BO35" s="1"/>
      <c r="BP35" s="1">
        <v>18263</v>
      </c>
    </row>
    <row r="36" spans="2:68" x14ac:dyDescent="0.2">
      <c r="B36" s="9">
        <v>37073</v>
      </c>
      <c r="C36" s="1"/>
      <c r="D36" s="1">
        <v>21</v>
      </c>
      <c r="E36" s="1"/>
      <c r="F36" s="1"/>
      <c r="G36" s="1">
        <v>2</v>
      </c>
      <c r="H36" s="1">
        <v>2</v>
      </c>
      <c r="I36" s="1"/>
      <c r="J36" s="1">
        <v>370</v>
      </c>
      <c r="K36" s="1"/>
      <c r="L36" s="1">
        <v>86</v>
      </c>
      <c r="M36" s="1"/>
      <c r="N36" s="1">
        <v>1</v>
      </c>
      <c r="O36" s="1">
        <v>61</v>
      </c>
      <c r="P36" s="1"/>
      <c r="Q36" s="1">
        <v>12</v>
      </c>
      <c r="R36" s="1"/>
      <c r="S36" s="1"/>
      <c r="T36" s="1">
        <v>6496</v>
      </c>
      <c r="U36" s="1">
        <v>2877</v>
      </c>
      <c r="V36" s="1"/>
      <c r="W36" s="1">
        <v>19</v>
      </c>
      <c r="X36" s="1"/>
      <c r="Y36" s="1"/>
      <c r="Z36" s="1"/>
      <c r="AA36" s="1"/>
      <c r="AB36" s="1">
        <v>585</v>
      </c>
      <c r="AC36" s="1"/>
      <c r="AD36" s="1">
        <v>316</v>
      </c>
      <c r="AE36" s="1">
        <v>56</v>
      </c>
      <c r="AF36" s="1"/>
      <c r="AG36" s="1">
        <v>170</v>
      </c>
      <c r="AH36" s="1">
        <v>2</v>
      </c>
      <c r="AI36" s="1">
        <v>25</v>
      </c>
      <c r="AJ36" s="1">
        <v>57</v>
      </c>
      <c r="AK36" s="1">
        <v>285</v>
      </c>
      <c r="AL36" s="1"/>
      <c r="AM36" s="1">
        <v>1365</v>
      </c>
      <c r="AN36" s="1"/>
      <c r="AO36" s="1"/>
      <c r="AP36" s="1">
        <v>2</v>
      </c>
      <c r="AQ36" s="1"/>
      <c r="AR36" s="1"/>
      <c r="AS36" s="1">
        <v>1896</v>
      </c>
      <c r="AT36" s="1">
        <v>5282</v>
      </c>
      <c r="AU36" s="1"/>
      <c r="AV36" s="1">
        <v>81</v>
      </c>
      <c r="AW36" s="1"/>
      <c r="AX36" s="1"/>
      <c r="AY36" s="1"/>
      <c r="AZ36" s="1">
        <v>140</v>
      </c>
      <c r="BA36" s="1"/>
      <c r="BB36" s="1">
        <v>24</v>
      </c>
      <c r="BC36" s="1"/>
      <c r="BD36" s="1" t="s">
        <v>195</v>
      </c>
      <c r="BE36" s="1"/>
      <c r="BF36" s="1"/>
      <c r="BG36" s="1">
        <v>1</v>
      </c>
      <c r="BH36" s="1"/>
      <c r="BI36" s="1">
        <v>13</v>
      </c>
      <c r="BJ36" s="1"/>
      <c r="BK36" s="1"/>
      <c r="BL36" s="1"/>
      <c r="BM36" s="1"/>
      <c r="BN36" s="1"/>
      <c r="BO36" s="1"/>
      <c r="BP36" s="1">
        <v>20247</v>
      </c>
    </row>
    <row r="37" spans="2:68" x14ac:dyDescent="0.2">
      <c r="B37" s="9">
        <v>37104</v>
      </c>
      <c r="C37" s="1"/>
      <c r="D37" s="1">
        <v>43</v>
      </c>
      <c r="E37" s="1"/>
      <c r="F37" s="1"/>
      <c r="G37" s="1"/>
      <c r="H37" s="1"/>
      <c r="I37" s="1"/>
      <c r="J37" s="1">
        <v>373</v>
      </c>
      <c r="K37" s="1">
        <v>4</v>
      </c>
      <c r="L37" s="1">
        <v>86</v>
      </c>
      <c r="M37" s="1">
        <v>1</v>
      </c>
      <c r="N37" s="1"/>
      <c r="O37" s="1">
        <v>77</v>
      </c>
      <c r="P37" s="1"/>
      <c r="Q37" s="1">
        <v>20</v>
      </c>
      <c r="R37" s="1"/>
      <c r="S37" s="1"/>
      <c r="T37" s="1">
        <v>5808</v>
      </c>
      <c r="U37" s="1">
        <v>2151</v>
      </c>
      <c r="V37" s="1"/>
      <c r="W37" s="1">
        <v>8</v>
      </c>
      <c r="X37" s="1"/>
      <c r="Y37" s="1"/>
      <c r="Z37" s="1"/>
      <c r="AA37" s="1"/>
      <c r="AB37" s="1">
        <v>173</v>
      </c>
      <c r="AC37" s="1"/>
      <c r="AD37" s="1">
        <v>228</v>
      </c>
      <c r="AE37" s="1">
        <v>54</v>
      </c>
      <c r="AF37" s="1"/>
      <c r="AG37" s="1">
        <v>133</v>
      </c>
      <c r="AH37" s="1"/>
      <c r="AI37" s="1">
        <v>8</v>
      </c>
      <c r="AJ37" s="1">
        <v>26</v>
      </c>
      <c r="AK37" s="1">
        <v>345</v>
      </c>
      <c r="AL37" s="1"/>
      <c r="AM37" s="1">
        <v>1225</v>
      </c>
      <c r="AN37" s="1">
        <v>1</v>
      </c>
      <c r="AO37" s="1"/>
      <c r="AP37" s="1"/>
      <c r="AQ37" s="1"/>
      <c r="AR37" s="1"/>
      <c r="AS37" s="1">
        <v>1290</v>
      </c>
      <c r="AT37" s="1">
        <v>4429</v>
      </c>
      <c r="AU37" s="1"/>
      <c r="AV37" s="1">
        <v>56</v>
      </c>
      <c r="AW37" s="1"/>
      <c r="AX37" s="1"/>
      <c r="AY37" s="1"/>
      <c r="AZ37" s="1">
        <v>82</v>
      </c>
      <c r="BA37" s="1"/>
      <c r="BB37" s="1">
        <v>17</v>
      </c>
      <c r="BC37" s="1"/>
      <c r="BD37" s="1" t="s">
        <v>195</v>
      </c>
      <c r="BE37" s="1"/>
      <c r="BF37" s="1"/>
      <c r="BG37" s="1"/>
      <c r="BH37" s="1"/>
      <c r="BI37" s="1">
        <v>6</v>
      </c>
      <c r="BJ37" s="1"/>
      <c r="BK37" s="1"/>
      <c r="BL37" s="1"/>
      <c r="BM37" s="1"/>
      <c r="BN37" s="1"/>
      <c r="BO37" s="1"/>
      <c r="BP37" s="1">
        <v>16644</v>
      </c>
    </row>
    <row r="38" spans="2:68" x14ac:dyDescent="0.2">
      <c r="B38" s="9">
        <v>37135</v>
      </c>
      <c r="C38" s="1"/>
      <c r="D38" s="1">
        <v>21</v>
      </c>
      <c r="E38" s="1"/>
      <c r="F38" s="1"/>
      <c r="G38" s="1">
        <v>1</v>
      </c>
      <c r="H38" s="1">
        <v>3</v>
      </c>
      <c r="I38" s="1">
        <v>6</v>
      </c>
      <c r="J38" s="1">
        <v>309</v>
      </c>
      <c r="K38" s="1">
        <v>1</v>
      </c>
      <c r="L38" s="1">
        <v>66</v>
      </c>
      <c r="M38" s="1"/>
      <c r="N38" s="1"/>
      <c r="O38" s="1">
        <v>55</v>
      </c>
      <c r="P38" s="1"/>
      <c r="Q38" s="1">
        <v>17</v>
      </c>
      <c r="R38" s="1"/>
      <c r="S38" s="1"/>
      <c r="T38" s="1">
        <v>6079</v>
      </c>
      <c r="U38" s="1">
        <v>2645</v>
      </c>
      <c r="V38" s="1"/>
      <c r="W38" s="1">
        <v>57</v>
      </c>
      <c r="X38" s="1"/>
      <c r="Y38" s="1"/>
      <c r="Z38" s="1"/>
      <c r="AA38" s="1"/>
      <c r="AB38" s="1">
        <v>185</v>
      </c>
      <c r="AC38" s="1"/>
      <c r="AD38" s="1">
        <v>251</v>
      </c>
      <c r="AE38" s="1">
        <v>84</v>
      </c>
      <c r="AF38" s="1"/>
      <c r="AG38" s="1">
        <v>157</v>
      </c>
      <c r="AH38" s="1">
        <v>1</v>
      </c>
      <c r="AI38" s="1">
        <v>5</v>
      </c>
      <c r="AJ38" s="1">
        <v>55</v>
      </c>
      <c r="AK38" s="1">
        <v>272</v>
      </c>
      <c r="AL38" s="1"/>
      <c r="AM38" s="1">
        <v>1002</v>
      </c>
      <c r="AN38" s="1">
        <v>1</v>
      </c>
      <c r="AO38" s="1"/>
      <c r="AP38" s="1">
        <v>4</v>
      </c>
      <c r="AQ38" s="1"/>
      <c r="AR38" s="1"/>
      <c r="AS38" s="1">
        <v>1853</v>
      </c>
      <c r="AT38" s="1">
        <v>6275</v>
      </c>
      <c r="AU38" s="1"/>
      <c r="AV38" s="1">
        <v>115</v>
      </c>
      <c r="AW38" s="1"/>
      <c r="AX38" s="1"/>
      <c r="AY38" s="1"/>
      <c r="AZ38" s="1">
        <v>127</v>
      </c>
      <c r="BA38" s="1"/>
      <c r="BB38" s="1">
        <v>37</v>
      </c>
      <c r="BC38" s="1"/>
      <c r="BD38" s="1" t="s">
        <v>195</v>
      </c>
      <c r="BE38" s="1"/>
      <c r="BF38" s="1"/>
      <c r="BG38" s="1"/>
      <c r="BH38" s="1"/>
      <c r="BI38" s="1">
        <v>11</v>
      </c>
      <c r="BJ38" s="1"/>
      <c r="BK38" s="1"/>
      <c r="BL38" s="1"/>
      <c r="BM38" s="1"/>
      <c r="BN38" s="1"/>
      <c r="BO38" s="1"/>
      <c r="BP38" s="1">
        <v>19695</v>
      </c>
    </row>
    <row r="39" spans="2:68" x14ac:dyDescent="0.2">
      <c r="B39" s="9">
        <v>37165</v>
      </c>
      <c r="C39" s="1"/>
      <c r="D39" s="1">
        <v>30</v>
      </c>
      <c r="E39" s="1"/>
      <c r="F39" s="1"/>
      <c r="G39" s="1">
        <v>2</v>
      </c>
      <c r="H39" s="1">
        <v>1</v>
      </c>
      <c r="I39" s="1">
        <v>16</v>
      </c>
      <c r="J39" s="1">
        <v>381</v>
      </c>
      <c r="K39" s="1">
        <v>6</v>
      </c>
      <c r="L39" s="1">
        <v>91</v>
      </c>
      <c r="M39" s="1">
        <v>2</v>
      </c>
      <c r="N39" s="1">
        <v>7</v>
      </c>
      <c r="O39" s="1">
        <v>75</v>
      </c>
      <c r="P39" s="1">
        <v>1</v>
      </c>
      <c r="Q39" s="1">
        <v>26</v>
      </c>
      <c r="R39" s="1"/>
      <c r="S39" s="1"/>
      <c r="T39" s="1">
        <v>6135</v>
      </c>
      <c r="U39" s="1">
        <v>3213</v>
      </c>
      <c r="V39" s="1"/>
      <c r="W39" s="1">
        <v>20</v>
      </c>
      <c r="X39" s="1"/>
      <c r="Y39" s="1"/>
      <c r="Z39" s="1"/>
      <c r="AA39" s="1"/>
      <c r="AB39" s="1">
        <v>250</v>
      </c>
      <c r="AC39" s="1"/>
      <c r="AD39" s="1">
        <v>249</v>
      </c>
      <c r="AE39" s="1">
        <v>81</v>
      </c>
      <c r="AF39" s="1"/>
      <c r="AG39" s="1">
        <v>180</v>
      </c>
      <c r="AH39" s="1">
        <v>1</v>
      </c>
      <c r="AI39" s="1">
        <v>7</v>
      </c>
      <c r="AJ39" s="1">
        <v>63</v>
      </c>
      <c r="AK39" s="1">
        <v>261</v>
      </c>
      <c r="AL39" s="1"/>
      <c r="AM39" s="1">
        <v>960</v>
      </c>
      <c r="AN39" s="1"/>
      <c r="AO39" s="1"/>
      <c r="AP39" s="1">
        <v>1</v>
      </c>
      <c r="AQ39" s="1"/>
      <c r="AR39" s="1"/>
      <c r="AS39" s="1">
        <v>2302</v>
      </c>
      <c r="AT39" s="1">
        <v>5955</v>
      </c>
      <c r="AU39" s="1"/>
      <c r="AV39" s="1">
        <v>86</v>
      </c>
      <c r="AW39" s="1"/>
      <c r="AX39" s="1"/>
      <c r="AY39" s="1"/>
      <c r="AZ39" s="1">
        <v>110</v>
      </c>
      <c r="BA39" s="1"/>
      <c r="BB39" s="1">
        <v>39</v>
      </c>
      <c r="BC39" s="1"/>
      <c r="BD39" s="1" t="s">
        <v>195</v>
      </c>
      <c r="BE39" s="1"/>
      <c r="BF39" s="1"/>
      <c r="BG39" s="1">
        <v>4</v>
      </c>
      <c r="BH39" s="1"/>
      <c r="BI39" s="1">
        <v>14</v>
      </c>
      <c r="BJ39" s="1"/>
      <c r="BK39" s="1"/>
      <c r="BL39" s="1"/>
      <c r="BM39" s="1"/>
      <c r="BN39" s="1"/>
      <c r="BO39" s="1"/>
      <c r="BP39" s="1">
        <v>20569</v>
      </c>
    </row>
    <row r="40" spans="2:68" x14ac:dyDescent="0.2">
      <c r="B40" s="9">
        <v>37196</v>
      </c>
      <c r="C40" s="1"/>
      <c r="D40" s="1">
        <v>13</v>
      </c>
      <c r="E40" s="1"/>
      <c r="F40" s="1"/>
      <c r="G40" s="1">
        <v>1</v>
      </c>
      <c r="H40" s="1"/>
      <c r="I40" s="1">
        <v>15</v>
      </c>
      <c r="J40" s="1">
        <v>391</v>
      </c>
      <c r="K40" s="1">
        <v>3</v>
      </c>
      <c r="L40" s="1">
        <v>108</v>
      </c>
      <c r="M40" s="1">
        <v>3</v>
      </c>
      <c r="N40" s="1">
        <v>3</v>
      </c>
      <c r="O40" s="1">
        <v>66</v>
      </c>
      <c r="P40" s="1">
        <v>1</v>
      </c>
      <c r="Q40" s="1">
        <v>45</v>
      </c>
      <c r="R40" s="1"/>
      <c r="S40" s="1"/>
      <c r="T40" s="1">
        <v>5710</v>
      </c>
      <c r="U40" s="1">
        <v>2881</v>
      </c>
      <c r="V40" s="1"/>
      <c r="W40" s="1">
        <v>14</v>
      </c>
      <c r="X40" s="1"/>
      <c r="Y40" s="1"/>
      <c r="Z40" s="1"/>
      <c r="AA40" s="1"/>
      <c r="AB40" s="1">
        <v>208</v>
      </c>
      <c r="AC40" s="1"/>
      <c r="AD40" s="1">
        <v>257</v>
      </c>
      <c r="AE40" s="1">
        <v>87</v>
      </c>
      <c r="AF40" s="1"/>
      <c r="AG40" s="1">
        <v>166</v>
      </c>
      <c r="AH40" s="1">
        <v>1</v>
      </c>
      <c r="AI40" s="1">
        <v>6</v>
      </c>
      <c r="AJ40" s="1">
        <v>56</v>
      </c>
      <c r="AK40" s="1">
        <v>278</v>
      </c>
      <c r="AL40" s="1"/>
      <c r="AM40" s="1">
        <v>1152</v>
      </c>
      <c r="AN40" s="1">
        <v>2</v>
      </c>
      <c r="AO40" s="1"/>
      <c r="AP40" s="1">
        <v>1</v>
      </c>
      <c r="AQ40" s="1"/>
      <c r="AR40" s="1"/>
      <c r="AS40" s="1">
        <v>1731</v>
      </c>
      <c r="AT40" s="1">
        <v>6340</v>
      </c>
      <c r="AU40" s="1"/>
      <c r="AV40" s="1">
        <v>101</v>
      </c>
      <c r="AW40" s="1"/>
      <c r="AX40" s="1"/>
      <c r="AY40" s="1"/>
      <c r="AZ40" s="1">
        <v>109</v>
      </c>
      <c r="BA40" s="1"/>
      <c r="BB40" s="1">
        <v>23</v>
      </c>
      <c r="BC40" s="1"/>
      <c r="BD40" s="1" t="s">
        <v>195</v>
      </c>
      <c r="BE40" s="1"/>
      <c r="BF40" s="1"/>
      <c r="BG40" s="1">
        <v>3</v>
      </c>
      <c r="BH40" s="1"/>
      <c r="BI40" s="1">
        <v>11</v>
      </c>
      <c r="BJ40" s="1"/>
      <c r="BK40" s="1"/>
      <c r="BL40" s="1"/>
      <c r="BM40" s="1"/>
      <c r="BN40" s="1"/>
      <c r="BO40" s="1"/>
      <c r="BP40" s="1">
        <v>19786</v>
      </c>
    </row>
    <row r="41" spans="2:68" x14ac:dyDescent="0.2">
      <c r="B41" s="9">
        <v>37226</v>
      </c>
      <c r="C41" s="1"/>
      <c r="D41" s="1">
        <v>1</v>
      </c>
      <c r="E41" s="1"/>
      <c r="F41" s="1"/>
      <c r="G41" s="1">
        <v>1</v>
      </c>
      <c r="H41" s="1">
        <v>1</v>
      </c>
      <c r="I41" s="1">
        <v>7</v>
      </c>
      <c r="J41" s="1">
        <v>336</v>
      </c>
      <c r="K41" s="1">
        <v>1</v>
      </c>
      <c r="L41" s="1">
        <v>146</v>
      </c>
      <c r="M41" s="1">
        <v>1</v>
      </c>
      <c r="N41" s="1">
        <v>1</v>
      </c>
      <c r="O41" s="1">
        <v>55</v>
      </c>
      <c r="P41" s="1"/>
      <c r="Q41" s="1">
        <v>36</v>
      </c>
      <c r="R41" s="1"/>
      <c r="S41" s="1"/>
      <c r="T41" s="1">
        <v>4375</v>
      </c>
      <c r="U41" s="1">
        <v>2177</v>
      </c>
      <c r="V41" s="1"/>
      <c r="W41" s="1">
        <v>9</v>
      </c>
      <c r="X41" s="1"/>
      <c r="Y41" s="1"/>
      <c r="Z41" s="1"/>
      <c r="AA41" s="1"/>
      <c r="AB41" s="1">
        <v>135</v>
      </c>
      <c r="AC41" s="1"/>
      <c r="AD41" s="1">
        <v>288</v>
      </c>
      <c r="AE41" s="1">
        <v>48</v>
      </c>
      <c r="AF41" s="1"/>
      <c r="AG41" s="1">
        <v>148</v>
      </c>
      <c r="AH41" s="1"/>
      <c r="AI41" s="1">
        <v>25</v>
      </c>
      <c r="AJ41" s="1">
        <v>37</v>
      </c>
      <c r="AK41" s="1">
        <v>198</v>
      </c>
      <c r="AL41" s="1"/>
      <c r="AM41" s="1">
        <v>893</v>
      </c>
      <c r="AN41" s="1">
        <v>1</v>
      </c>
      <c r="AO41" s="1"/>
      <c r="AP41" s="1">
        <v>1</v>
      </c>
      <c r="AQ41" s="1"/>
      <c r="AR41" s="1"/>
      <c r="AS41" s="1">
        <v>1570</v>
      </c>
      <c r="AT41" s="1">
        <v>4316</v>
      </c>
      <c r="AU41" s="1"/>
      <c r="AV41" s="1">
        <v>45</v>
      </c>
      <c r="AW41" s="1"/>
      <c r="AX41" s="1"/>
      <c r="AY41" s="1"/>
      <c r="AZ41" s="1">
        <v>51</v>
      </c>
      <c r="BA41" s="1"/>
      <c r="BB41" s="1">
        <v>16</v>
      </c>
      <c r="BC41" s="1"/>
      <c r="BD41" s="1" t="s">
        <v>195</v>
      </c>
      <c r="BE41" s="1"/>
      <c r="BF41" s="1"/>
      <c r="BG41" s="1">
        <v>2</v>
      </c>
      <c r="BH41" s="1"/>
      <c r="BI41" s="1">
        <v>6</v>
      </c>
      <c r="BJ41" s="1"/>
      <c r="BK41" s="1"/>
      <c r="BL41" s="1"/>
      <c r="BM41" s="1"/>
      <c r="BN41" s="1"/>
      <c r="BO41" s="1"/>
      <c r="BP41" s="1">
        <v>14927</v>
      </c>
    </row>
    <row r="42" spans="2:68" x14ac:dyDescent="0.2">
      <c r="B42" s="9">
        <v>37257</v>
      </c>
      <c r="C42" s="1"/>
      <c r="D42" s="1">
        <v>69</v>
      </c>
      <c r="E42" s="1"/>
      <c r="F42" s="1"/>
      <c r="G42" s="1">
        <v>1</v>
      </c>
      <c r="H42" s="1"/>
      <c r="I42" s="1">
        <v>1</v>
      </c>
      <c r="J42" s="1">
        <v>350</v>
      </c>
      <c r="K42" s="1">
        <v>2</v>
      </c>
      <c r="L42" s="1">
        <v>91</v>
      </c>
      <c r="M42" s="1"/>
      <c r="N42" s="1"/>
      <c r="O42" s="1">
        <v>56</v>
      </c>
      <c r="P42" s="1"/>
      <c r="Q42" s="1">
        <v>32</v>
      </c>
      <c r="R42" s="1"/>
      <c r="S42" s="1"/>
      <c r="T42" s="1">
        <v>5146</v>
      </c>
      <c r="U42" s="1">
        <v>2538</v>
      </c>
      <c r="V42" s="1"/>
      <c r="W42" s="1">
        <v>26</v>
      </c>
      <c r="X42" s="1"/>
      <c r="Y42" s="1"/>
      <c r="Z42" s="1"/>
      <c r="AA42" s="1"/>
      <c r="AB42" s="1">
        <v>180</v>
      </c>
      <c r="AC42" s="1"/>
      <c r="AD42" s="1">
        <v>300</v>
      </c>
      <c r="AE42" s="1">
        <v>82</v>
      </c>
      <c r="AF42" s="1"/>
      <c r="AG42" s="1">
        <v>135</v>
      </c>
      <c r="AH42" s="1">
        <v>2</v>
      </c>
      <c r="AI42" s="1">
        <v>4</v>
      </c>
      <c r="AJ42" s="1">
        <v>59</v>
      </c>
      <c r="AK42" s="1">
        <v>211</v>
      </c>
      <c r="AL42" s="1"/>
      <c r="AM42" s="1">
        <v>1036</v>
      </c>
      <c r="AN42" s="1"/>
      <c r="AO42" s="1"/>
      <c r="AP42" s="1"/>
      <c r="AQ42" s="1"/>
      <c r="AR42" s="1"/>
      <c r="AS42" s="1">
        <v>1630</v>
      </c>
      <c r="AT42" s="1">
        <v>6490</v>
      </c>
      <c r="AU42" s="1"/>
      <c r="AV42" s="1">
        <v>155</v>
      </c>
      <c r="AW42" s="1"/>
      <c r="AX42" s="1"/>
      <c r="AY42" s="1"/>
      <c r="AZ42" s="1">
        <v>79</v>
      </c>
      <c r="BA42" s="1"/>
      <c r="BB42" s="1">
        <v>15</v>
      </c>
      <c r="BC42" s="1"/>
      <c r="BD42" s="1" t="s">
        <v>195</v>
      </c>
      <c r="BE42" s="1"/>
      <c r="BF42" s="1"/>
      <c r="BG42" s="1"/>
      <c r="BH42" s="1"/>
      <c r="BI42" s="1">
        <v>6</v>
      </c>
      <c r="BJ42" s="1"/>
      <c r="BK42" s="1"/>
      <c r="BL42" s="1"/>
      <c r="BM42" s="1"/>
      <c r="BN42" s="1"/>
      <c r="BO42" s="1"/>
      <c r="BP42" s="1">
        <v>18696</v>
      </c>
    </row>
    <row r="43" spans="2:68" x14ac:dyDescent="0.2">
      <c r="B43" s="9">
        <v>37288</v>
      </c>
      <c r="C43" s="1"/>
      <c r="D43" s="1">
        <v>15</v>
      </c>
      <c r="E43" s="1"/>
      <c r="F43" s="1"/>
      <c r="G43" s="1"/>
      <c r="H43" s="1"/>
      <c r="I43" s="1">
        <v>6</v>
      </c>
      <c r="J43" s="1">
        <v>421</v>
      </c>
      <c r="K43" s="1">
        <v>3</v>
      </c>
      <c r="L43" s="1">
        <v>119</v>
      </c>
      <c r="M43" s="1"/>
      <c r="N43" s="1">
        <v>1</v>
      </c>
      <c r="O43" s="1">
        <v>79</v>
      </c>
      <c r="P43" s="1">
        <v>1</v>
      </c>
      <c r="Q43" s="1">
        <v>30</v>
      </c>
      <c r="R43" s="1"/>
      <c r="S43" s="1"/>
      <c r="T43" s="1">
        <v>4310</v>
      </c>
      <c r="U43" s="1">
        <v>2080</v>
      </c>
      <c r="V43" s="1"/>
      <c r="W43" s="1">
        <v>18</v>
      </c>
      <c r="X43" s="1"/>
      <c r="Y43" s="1"/>
      <c r="Z43" s="1"/>
      <c r="AA43" s="1"/>
      <c r="AB43" s="1">
        <v>139</v>
      </c>
      <c r="AC43" s="1"/>
      <c r="AD43" s="1">
        <v>290</v>
      </c>
      <c r="AE43" s="1">
        <v>80</v>
      </c>
      <c r="AF43" s="1"/>
      <c r="AG43" s="1">
        <v>144</v>
      </c>
      <c r="AH43" s="1"/>
      <c r="AI43" s="1">
        <v>10</v>
      </c>
      <c r="AJ43" s="1">
        <v>63</v>
      </c>
      <c r="AK43" s="1">
        <v>220</v>
      </c>
      <c r="AL43" s="1"/>
      <c r="AM43" s="1">
        <v>991</v>
      </c>
      <c r="AN43" s="1"/>
      <c r="AO43" s="1"/>
      <c r="AP43" s="1"/>
      <c r="AQ43" s="1"/>
      <c r="AR43" s="1"/>
      <c r="AS43" s="1">
        <v>1477</v>
      </c>
      <c r="AT43" s="1">
        <v>5561</v>
      </c>
      <c r="AU43" s="1"/>
      <c r="AV43" s="1">
        <v>145</v>
      </c>
      <c r="AW43" s="1"/>
      <c r="AX43" s="1"/>
      <c r="AY43" s="1"/>
      <c r="AZ43" s="1">
        <v>89</v>
      </c>
      <c r="BA43" s="1"/>
      <c r="BB43" s="1">
        <v>12</v>
      </c>
      <c r="BC43" s="1"/>
      <c r="BD43" s="1" t="s">
        <v>195</v>
      </c>
      <c r="BE43" s="1"/>
      <c r="BF43" s="1"/>
      <c r="BG43" s="1">
        <v>3</v>
      </c>
      <c r="BH43" s="1"/>
      <c r="BI43" s="1">
        <v>12</v>
      </c>
      <c r="BJ43" s="1"/>
      <c r="BK43" s="1"/>
      <c r="BL43" s="1"/>
      <c r="BM43" s="1"/>
      <c r="BN43" s="1"/>
      <c r="BO43" s="1"/>
      <c r="BP43" s="1">
        <v>16319</v>
      </c>
    </row>
    <row r="44" spans="2:68" x14ac:dyDescent="0.2">
      <c r="B44" s="9">
        <v>37316</v>
      </c>
      <c r="C44" s="1"/>
      <c r="D44" s="1">
        <v>3</v>
      </c>
      <c r="E44" s="1"/>
      <c r="F44" s="1"/>
      <c r="G44" s="1">
        <v>1</v>
      </c>
      <c r="H44" s="1"/>
      <c r="I44" s="1">
        <v>11</v>
      </c>
      <c r="J44" s="1">
        <v>533</v>
      </c>
      <c r="K44" s="1">
        <v>2</v>
      </c>
      <c r="L44" s="1">
        <v>86</v>
      </c>
      <c r="M44" s="1">
        <v>2</v>
      </c>
      <c r="N44" s="1">
        <v>2</v>
      </c>
      <c r="O44" s="1">
        <v>101</v>
      </c>
      <c r="P44" s="1"/>
      <c r="Q44" s="1">
        <v>54</v>
      </c>
      <c r="R44" s="1"/>
      <c r="S44" s="1"/>
      <c r="T44" s="1">
        <v>4652</v>
      </c>
      <c r="U44" s="1">
        <v>2705</v>
      </c>
      <c r="V44" s="1"/>
      <c r="W44" s="1">
        <v>36</v>
      </c>
      <c r="X44" s="1"/>
      <c r="Y44" s="1"/>
      <c r="Z44" s="1"/>
      <c r="AA44" s="1"/>
      <c r="AB44" s="1">
        <v>142</v>
      </c>
      <c r="AC44" s="1"/>
      <c r="AD44" s="1">
        <v>228</v>
      </c>
      <c r="AE44" s="1">
        <v>73</v>
      </c>
      <c r="AF44" s="1"/>
      <c r="AG44" s="1">
        <v>133</v>
      </c>
      <c r="AH44" s="1">
        <v>1</v>
      </c>
      <c r="AI44" s="1">
        <v>10</v>
      </c>
      <c r="AJ44" s="1">
        <v>50</v>
      </c>
      <c r="AK44" s="1">
        <v>252</v>
      </c>
      <c r="AL44" s="1"/>
      <c r="AM44" s="1">
        <v>971</v>
      </c>
      <c r="AN44" s="1"/>
      <c r="AO44" s="1"/>
      <c r="AP44" s="1"/>
      <c r="AQ44" s="1"/>
      <c r="AR44" s="1"/>
      <c r="AS44" s="1">
        <v>1467</v>
      </c>
      <c r="AT44" s="1">
        <v>4794</v>
      </c>
      <c r="AU44" s="1"/>
      <c r="AV44" s="1">
        <v>134</v>
      </c>
      <c r="AW44" s="1"/>
      <c r="AX44" s="1"/>
      <c r="AY44" s="1"/>
      <c r="AZ44" s="1">
        <v>60</v>
      </c>
      <c r="BA44" s="1"/>
      <c r="BB44" s="1">
        <v>14</v>
      </c>
      <c r="BC44" s="1"/>
      <c r="BD44" s="1" t="s">
        <v>195</v>
      </c>
      <c r="BE44" s="1"/>
      <c r="BF44" s="1"/>
      <c r="BG44" s="1">
        <v>1</v>
      </c>
      <c r="BH44" s="1"/>
      <c r="BI44" s="1">
        <v>9</v>
      </c>
      <c r="BJ44" s="1"/>
      <c r="BK44" s="1"/>
      <c r="BL44" s="1"/>
      <c r="BM44" s="1"/>
      <c r="BN44" s="1"/>
      <c r="BO44" s="1"/>
      <c r="BP44" s="1">
        <v>16527</v>
      </c>
    </row>
    <row r="45" spans="2:68" x14ac:dyDescent="0.2">
      <c r="B45" s="9">
        <v>37347</v>
      </c>
      <c r="C45" s="1"/>
      <c r="D45" s="1">
        <v>11</v>
      </c>
      <c r="E45" s="1">
        <v>4</v>
      </c>
      <c r="F45" s="1"/>
      <c r="G45" s="1">
        <v>1</v>
      </c>
      <c r="H45" s="1">
        <v>1</v>
      </c>
      <c r="I45" s="1">
        <v>9</v>
      </c>
      <c r="J45" s="1">
        <v>398</v>
      </c>
      <c r="K45" s="1">
        <v>4</v>
      </c>
      <c r="L45" s="1">
        <v>106</v>
      </c>
      <c r="M45" s="1">
        <v>8</v>
      </c>
      <c r="N45" s="1">
        <v>1</v>
      </c>
      <c r="O45" s="1">
        <v>115</v>
      </c>
      <c r="P45" s="1"/>
      <c r="Q45" s="1">
        <v>54</v>
      </c>
      <c r="R45" s="1"/>
      <c r="S45" s="1"/>
      <c r="T45" s="1">
        <v>5860</v>
      </c>
      <c r="U45" s="1">
        <v>2833</v>
      </c>
      <c r="V45" s="1"/>
      <c r="W45" s="1">
        <v>21</v>
      </c>
      <c r="X45" s="1"/>
      <c r="Y45" s="1"/>
      <c r="Z45" s="1"/>
      <c r="AA45" s="1"/>
      <c r="AB45" s="1">
        <v>186</v>
      </c>
      <c r="AC45" s="1"/>
      <c r="AD45" s="1">
        <v>305</v>
      </c>
      <c r="AE45" s="1">
        <v>126</v>
      </c>
      <c r="AF45" s="1"/>
      <c r="AG45" s="1">
        <v>166</v>
      </c>
      <c r="AH45" s="1">
        <v>8</v>
      </c>
      <c r="AI45" s="1">
        <v>9</v>
      </c>
      <c r="AJ45" s="1">
        <v>89</v>
      </c>
      <c r="AK45" s="1">
        <v>276</v>
      </c>
      <c r="AL45" s="1"/>
      <c r="AM45" s="1">
        <v>1239</v>
      </c>
      <c r="AN45" s="1"/>
      <c r="AO45" s="1"/>
      <c r="AP45" s="1">
        <v>4</v>
      </c>
      <c r="AQ45" s="1"/>
      <c r="AR45" s="1"/>
      <c r="AS45" s="1">
        <v>2033</v>
      </c>
      <c r="AT45" s="1">
        <v>5737</v>
      </c>
      <c r="AU45" s="1"/>
      <c r="AV45" s="1">
        <v>194</v>
      </c>
      <c r="AW45" s="1"/>
      <c r="AX45" s="1"/>
      <c r="AY45" s="1"/>
      <c r="AZ45" s="1">
        <v>96</v>
      </c>
      <c r="BA45" s="1"/>
      <c r="BB45" s="1">
        <v>25</v>
      </c>
      <c r="BC45" s="1"/>
      <c r="BD45" s="1" t="s">
        <v>195</v>
      </c>
      <c r="BE45" s="1"/>
      <c r="BF45" s="1"/>
      <c r="BG45" s="1">
        <v>2</v>
      </c>
      <c r="BH45" s="1"/>
      <c r="BI45" s="1">
        <v>11</v>
      </c>
      <c r="BJ45" s="1"/>
      <c r="BK45" s="1"/>
      <c r="BL45" s="1"/>
      <c r="BM45" s="1"/>
      <c r="BN45" s="1"/>
      <c r="BO45" s="1"/>
      <c r="BP45" s="1">
        <v>19932</v>
      </c>
    </row>
    <row r="46" spans="2:68" x14ac:dyDescent="0.2">
      <c r="B46" s="9">
        <v>37377</v>
      </c>
      <c r="C46" s="1"/>
      <c r="D46" s="1">
        <v>4</v>
      </c>
      <c r="E46" s="1">
        <v>5</v>
      </c>
      <c r="F46" s="1"/>
      <c r="G46" s="1">
        <v>1</v>
      </c>
      <c r="H46" s="1"/>
      <c r="I46" s="1"/>
      <c r="J46" s="1">
        <v>411</v>
      </c>
      <c r="K46" s="1">
        <v>3</v>
      </c>
      <c r="L46" s="1">
        <v>170</v>
      </c>
      <c r="M46" s="1">
        <v>1</v>
      </c>
      <c r="N46" s="1">
        <v>2</v>
      </c>
      <c r="O46" s="1">
        <v>82</v>
      </c>
      <c r="P46" s="1"/>
      <c r="Q46" s="1">
        <v>55</v>
      </c>
      <c r="R46" s="1"/>
      <c r="S46" s="1"/>
      <c r="T46" s="1">
        <v>6168</v>
      </c>
      <c r="U46" s="1">
        <v>2903</v>
      </c>
      <c r="V46" s="1"/>
      <c r="W46" s="1">
        <v>11</v>
      </c>
      <c r="X46" s="1"/>
      <c r="Y46" s="1"/>
      <c r="Z46" s="1"/>
      <c r="AA46" s="1"/>
      <c r="AB46" s="1">
        <v>187</v>
      </c>
      <c r="AC46" s="1"/>
      <c r="AD46" s="1">
        <v>285</v>
      </c>
      <c r="AE46" s="1">
        <v>81</v>
      </c>
      <c r="AF46" s="1"/>
      <c r="AG46" s="1">
        <v>143</v>
      </c>
      <c r="AH46" s="1">
        <v>3</v>
      </c>
      <c r="AI46" s="1">
        <v>8</v>
      </c>
      <c r="AJ46" s="1">
        <v>71</v>
      </c>
      <c r="AK46" s="1">
        <v>298</v>
      </c>
      <c r="AL46" s="1"/>
      <c r="AM46" s="1">
        <v>1224</v>
      </c>
      <c r="AN46" s="1"/>
      <c r="AO46" s="1"/>
      <c r="AP46" s="1"/>
      <c r="AQ46" s="1"/>
      <c r="AR46" s="1"/>
      <c r="AS46" s="1">
        <v>2199</v>
      </c>
      <c r="AT46" s="1">
        <v>5788</v>
      </c>
      <c r="AU46" s="1"/>
      <c r="AV46" s="1">
        <v>79</v>
      </c>
      <c r="AW46" s="1"/>
      <c r="AX46" s="1"/>
      <c r="AY46" s="1"/>
      <c r="AZ46" s="1">
        <v>88</v>
      </c>
      <c r="BA46" s="1"/>
      <c r="BB46" s="1">
        <v>21</v>
      </c>
      <c r="BC46" s="1"/>
      <c r="BD46" s="1" t="s">
        <v>195</v>
      </c>
      <c r="BE46" s="1"/>
      <c r="BF46" s="1"/>
      <c r="BG46" s="1">
        <v>2</v>
      </c>
      <c r="BH46" s="1"/>
      <c r="BI46" s="1">
        <v>28</v>
      </c>
      <c r="BJ46" s="1"/>
      <c r="BK46" s="1"/>
      <c r="BL46" s="1"/>
      <c r="BM46" s="1"/>
      <c r="BN46" s="1"/>
      <c r="BO46" s="1"/>
      <c r="BP46" s="1">
        <v>20321</v>
      </c>
    </row>
    <row r="47" spans="2:68" x14ac:dyDescent="0.2">
      <c r="B47" s="9">
        <v>37408</v>
      </c>
      <c r="C47" s="1"/>
      <c r="D47" s="1">
        <v>16</v>
      </c>
      <c r="E47" s="1">
        <v>26</v>
      </c>
      <c r="F47" s="1"/>
      <c r="G47" s="1">
        <v>9</v>
      </c>
      <c r="H47" s="1"/>
      <c r="I47" s="1">
        <v>4</v>
      </c>
      <c r="J47" s="1">
        <v>396</v>
      </c>
      <c r="K47" s="1"/>
      <c r="L47" s="1">
        <v>168</v>
      </c>
      <c r="M47" s="1">
        <v>2</v>
      </c>
      <c r="N47" s="1"/>
      <c r="O47" s="1">
        <v>98</v>
      </c>
      <c r="P47" s="1"/>
      <c r="Q47" s="1">
        <v>34</v>
      </c>
      <c r="R47" s="1"/>
      <c r="S47" s="1"/>
      <c r="T47" s="1">
        <v>5195</v>
      </c>
      <c r="U47" s="1">
        <v>2429</v>
      </c>
      <c r="V47" s="1"/>
      <c r="W47" s="1">
        <v>24</v>
      </c>
      <c r="X47" s="1"/>
      <c r="Y47" s="1"/>
      <c r="Z47" s="1"/>
      <c r="AA47" s="1"/>
      <c r="AB47" s="1">
        <v>180</v>
      </c>
      <c r="AC47" s="1"/>
      <c r="AD47" s="1">
        <v>257</v>
      </c>
      <c r="AE47" s="1">
        <v>52</v>
      </c>
      <c r="AF47" s="1"/>
      <c r="AG47" s="1">
        <v>159</v>
      </c>
      <c r="AH47" s="1">
        <v>4</v>
      </c>
      <c r="AI47" s="1">
        <v>6</v>
      </c>
      <c r="AJ47" s="1">
        <v>58</v>
      </c>
      <c r="AK47" s="1">
        <v>272</v>
      </c>
      <c r="AL47" s="1"/>
      <c r="AM47" s="1">
        <v>1153</v>
      </c>
      <c r="AN47" s="1"/>
      <c r="AO47" s="1"/>
      <c r="AP47" s="1">
        <v>9</v>
      </c>
      <c r="AQ47" s="1"/>
      <c r="AR47" s="1"/>
      <c r="AS47" s="1">
        <v>1596</v>
      </c>
      <c r="AT47" s="1">
        <v>5248</v>
      </c>
      <c r="AU47" s="1"/>
      <c r="AV47" s="1">
        <v>128</v>
      </c>
      <c r="AW47" s="1"/>
      <c r="AX47" s="1"/>
      <c r="AY47" s="1"/>
      <c r="AZ47" s="1">
        <v>77</v>
      </c>
      <c r="BA47" s="1"/>
      <c r="BB47" s="1">
        <v>19</v>
      </c>
      <c r="BC47" s="1"/>
      <c r="BD47" s="1" t="s">
        <v>195</v>
      </c>
      <c r="BE47" s="1"/>
      <c r="BF47" s="1"/>
      <c r="BG47" s="1">
        <v>2</v>
      </c>
      <c r="BH47" s="1"/>
      <c r="BI47" s="1">
        <v>15</v>
      </c>
      <c r="BJ47" s="1"/>
      <c r="BK47" s="1"/>
      <c r="BL47" s="1"/>
      <c r="BM47" s="1"/>
      <c r="BN47" s="1"/>
      <c r="BO47" s="1"/>
      <c r="BP47" s="1">
        <v>17636</v>
      </c>
    </row>
    <row r="48" spans="2:68" x14ac:dyDescent="0.2">
      <c r="B48" s="9">
        <v>37438</v>
      </c>
      <c r="C48" s="1"/>
      <c r="D48" s="1">
        <v>4</v>
      </c>
      <c r="E48" s="1">
        <v>25</v>
      </c>
      <c r="F48" s="1">
        <v>2</v>
      </c>
      <c r="G48" s="1">
        <v>23</v>
      </c>
      <c r="H48" s="1"/>
      <c r="I48" s="1">
        <v>7</v>
      </c>
      <c r="J48" s="1">
        <v>333</v>
      </c>
      <c r="K48" s="1">
        <v>2</v>
      </c>
      <c r="L48" s="1">
        <v>217</v>
      </c>
      <c r="M48" s="1">
        <v>7</v>
      </c>
      <c r="N48" s="1">
        <v>5</v>
      </c>
      <c r="O48" s="1">
        <v>109</v>
      </c>
      <c r="P48" s="1"/>
      <c r="Q48" s="1">
        <v>71</v>
      </c>
      <c r="R48" s="1"/>
      <c r="S48" s="1"/>
      <c r="T48" s="1">
        <v>6968</v>
      </c>
      <c r="U48" s="1">
        <v>3301</v>
      </c>
      <c r="V48" s="1"/>
      <c r="W48" s="1">
        <v>8</v>
      </c>
      <c r="X48" s="1"/>
      <c r="Y48" s="1"/>
      <c r="Z48" s="1"/>
      <c r="AA48" s="1"/>
      <c r="AB48" s="1">
        <v>304</v>
      </c>
      <c r="AC48" s="1"/>
      <c r="AD48" s="1">
        <v>297</v>
      </c>
      <c r="AE48" s="1">
        <v>95</v>
      </c>
      <c r="AF48" s="1"/>
      <c r="AG48" s="1">
        <v>251</v>
      </c>
      <c r="AH48" s="1">
        <v>2</v>
      </c>
      <c r="AI48" s="1">
        <v>8</v>
      </c>
      <c r="AJ48" s="1">
        <v>63</v>
      </c>
      <c r="AK48" s="1">
        <v>438</v>
      </c>
      <c r="AL48" s="1"/>
      <c r="AM48" s="1">
        <v>1825</v>
      </c>
      <c r="AN48" s="1"/>
      <c r="AO48" s="1"/>
      <c r="AP48" s="1">
        <v>23</v>
      </c>
      <c r="AQ48" s="1"/>
      <c r="AR48" s="1"/>
      <c r="AS48" s="1">
        <v>2069</v>
      </c>
      <c r="AT48" s="1">
        <v>6564</v>
      </c>
      <c r="AU48" s="1"/>
      <c r="AV48" s="1">
        <v>60</v>
      </c>
      <c r="AW48" s="1"/>
      <c r="AX48" s="1"/>
      <c r="AY48" s="1"/>
      <c r="AZ48" s="1">
        <v>125</v>
      </c>
      <c r="BA48" s="1"/>
      <c r="BB48" s="1">
        <v>22</v>
      </c>
      <c r="BC48" s="1"/>
      <c r="BD48" s="1" t="s">
        <v>195</v>
      </c>
      <c r="BE48" s="1"/>
      <c r="BF48" s="1"/>
      <c r="BG48" s="1">
        <v>3</v>
      </c>
      <c r="BH48" s="1"/>
      <c r="BI48" s="1">
        <v>17</v>
      </c>
      <c r="BJ48" s="1"/>
      <c r="BK48" s="1"/>
      <c r="BL48" s="1"/>
      <c r="BM48" s="1"/>
      <c r="BN48" s="1"/>
      <c r="BO48" s="1"/>
      <c r="BP48" s="1">
        <v>23248</v>
      </c>
    </row>
    <row r="49" spans="2:68" x14ac:dyDescent="0.2">
      <c r="B49" s="9">
        <v>37469</v>
      </c>
      <c r="C49" s="1"/>
      <c r="D49" s="1">
        <v>3</v>
      </c>
      <c r="E49" s="1">
        <v>14</v>
      </c>
      <c r="F49" s="1">
        <v>17</v>
      </c>
      <c r="G49" s="1"/>
      <c r="H49" s="1">
        <v>3</v>
      </c>
      <c r="I49" s="1">
        <v>5</v>
      </c>
      <c r="J49" s="1">
        <v>229</v>
      </c>
      <c r="K49" s="1">
        <v>2</v>
      </c>
      <c r="L49" s="1">
        <v>184</v>
      </c>
      <c r="M49" s="1">
        <v>3</v>
      </c>
      <c r="N49" s="1">
        <v>2</v>
      </c>
      <c r="O49" s="1">
        <v>33</v>
      </c>
      <c r="P49" s="1"/>
      <c r="Q49" s="1">
        <v>39</v>
      </c>
      <c r="R49" s="1"/>
      <c r="S49" s="1"/>
      <c r="T49" s="1">
        <v>4802</v>
      </c>
      <c r="U49" s="1">
        <v>2197</v>
      </c>
      <c r="V49" s="1"/>
      <c r="W49" s="1">
        <v>6</v>
      </c>
      <c r="X49" s="1"/>
      <c r="Y49" s="1"/>
      <c r="Z49" s="1"/>
      <c r="AA49" s="1"/>
      <c r="AB49" s="1">
        <v>136</v>
      </c>
      <c r="AC49" s="1"/>
      <c r="AD49" s="1">
        <v>211</v>
      </c>
      <c r="AE49" s="1">
        <v>69</v>
      </c>
      <c r="AF49" s="1"/>
      <c r="AG49" s="1">
        <v>99</v>
      </c>
      <c r="AH49" s="1">
        <v>1</v>
      </c>
      <c r="AI49" s="1">
        <v>8</v>
      </c>
      <c r="AJ49" s="1">
        <v>43</v>
      </c>
      <c r="AK49" s="1">
        <v>389</v>
      </c>
      <c r="AL49" s="1"/>
      <c r="AM49" s="1">
        <v>1183</v>
      </c>
      <c r="AN49" s="1"/>
      <c r="AO49" s="1"/>
      <c r="AP49" s="1">
        <v>2</v>
      </c>
      <c r="AQ49" s="1"/>
      <c r="AR49" s="1"/>
      <c r="AS49" s="1">
        <v>1324</v>
      </c>
      <c r="AT49" s="1">
        <v>5140</v>
      </c>
      <c r="AU49" s="1"/>
      <c r="AV49" s="1">
        <v>40</v>
      </c>
      <c r="AW49" s="1"/>
      <c r="AX49" s="1"/>
      <c r="AY49" s="1"/>
      <c r="AZ49" s="1">
        <v>75</v>
      </c>
      <c r="BA49" s="1"/>
      <c r="BB49" s="1">
        <v>15</v>
      </c>
      <c r="BC49" s="1"/>
      <c r="BD49" s="1" t="s">
        <v>195</v>
      </c>
      <c r="BE49" s="1"/>
      <c r="BF49" s="1"/>
      <c r="BG49" s="1">
        <v>1</v>
      </c>
      <c r="BH49" s="1"/>
      <c r="BI49" s="1">
        <v>12</v>
      </c>
      <c r="BJ49" s="1"/>
      <c r="BK49" s="1"/>
      <c r="BL49" s="1"/>
      <c r="BM49" s="1"/>
      <c r="BN49" s="1"/>
      <c r="BO49" s="1"/>
      <c r="BP49" s="1">
        <v>16287</v>
      </c>
    </row>
    <row r="50" spans="2:68" x14ac:dyDescent="0.2">
      <c r="B50" s="9">
        <v>37500</v>
      </c>
      <c r="C50" s="1"/>
      <c r="D50" s="1">
        <v>25</v>
      </c>
      <c r="E50" s="1">
        <v>3</v>
      </c>
      <c r="F50" s="1"/>
      <c r="G50" s="1">
        <v>5</v>
      </c>
      <c r="H50" s="1">
        <v>4</v>
      </c>
      <c r="I50" s="1">
        <v>2</v>
      </c>
      <c r="J50" s="1">
        <v>280</v>
      </c>
      <c r="K50" s="1">
        <v>3</v>
      </c>
      <c r="L50" s="1">
        <v>230</v>
      </c>
      <c r="M50" s="1"/>
      <c r="N50" s="1">
        <v>4</v>
      </c>
      <c r="O50" s="1">
        <v>81</v>
      </c>
      <c r="P50" s="1"/>
      <c r="Q50" s="1">
        <v>81</v>
      </c>
      <c r="R50" s="1"/>
      <c r="S50" s="1"/>
      <c r="T50" s="1">
        <v>6179</v>
      </c>
      <c r="U50" s="1">
        <v>2637</v>
      </c>
      <c r="V50" s="1"/>
      <c r="W50" s="1">
        <v>17</v>
      </c>
      <c r="X50" s="1"/>
      <c r="Y50" s="1"/>
      <c r="Z50" s="1"/>
      <c r="AA50" s="1"/>
      <c r="AB50" s="1">
        <v>189</v>
      </c>
      <c r="AC50" s="1"/>
      <c r="AD50" s="1">
        <v>279</v>
      </c>
      <c r="AE50" s="1">
        <v>85</v>
      </c>
      <c r="AF50" s="1"/>
      <c r="AG50" s="1">
        <v>202</v>
      </c>
      <c r="AH50" s="1">
        <v>2</v>
      </c>
      <c r="AI50" s="1">
        <v>5</v>
      </c>
      <c r="AJ50" s="1">
        <v>79</v>
      </c>
      <c r="AK50" s="1">
        <v>324</v>
      </c>
      <c r="AL50" s="1"/>
      <c r="AM50" s="1">
        <v>1072</v>
      </c>
      <c r="AN50" s="1"/>
      <c r="AO50" s="1"/>
      <c r="AP50" s="1">
        <v>7</v>
      </c>
      <c r="AQ50" s="1"/>
      <c r="AR50" s="1"/>
      <c r="AS50" s="1">
        <v>1978</v>
      </c>
      <c r="AT50" s="1">
        <v>6691</v>
      </c>
      <c r="AU50" s="1"/>
      <c r="AV50" s="1">
        <v>62</v>
      </c>
      <c r="AW50" s="1"/>
      <c r="AX50" s="1"/>
      <c r="AY50" s="1"/>
      <c r="AZ50" s="1">
        <v>81</v>
      </c>
      <c r="BA50" s="1"/>
      <c r="BB50" s="1">
        <v>35</v>
      </c>
      <c r="BC50" s="1"/>
      <c r="BD50" s="1" t="s">
        <v>195</v>
      </c>
      <c r="BE50" s="1"/>
      <c r="BF50" s="1"/>
      <c r="BG50" s="1">
        <v>2</v>
      </c>
      <c r="BH50" s="1"/>
      <c r="BI50" s="1">
        <v>17</v>
      </c>
      <c r="BJ50" s="1"/>
      <c r="BK50" s="1"/>
      <c r="BL50" s="1"/>
      <c r="BM50" s="1"/>
      <c r="BN50" s="1"/>
      <c r="BO50" s="1"/>
      <c r="BP50" s="1">
        <v>20661</v>
      </c>
    </row>
    <row r="51" spans="2:68" x14ac:dyDescent="0.2">
      <c r="B51" s="9">
        <v>37530</v>
      </c>
      <c r="C51" s="1"/>
      <c r="D51" s="1">
        <v>2</v>
      </c>
      <c r="E51" s="1">
        <v>5</v>
      </c>
      <c r="F51" s="1">
        <v>20</v>
      </c>
      <c r="G51" s="1">
        <v>4</v>
      </c>
      <c r="H51" s="1">
        <v>3</v>
      </c>
      <c r="I51" s="1">
        <v>15</v>
      </c>
      <c r="J51" s="1">
        <v>292</v>
      </c>
      <c r="K51" s="1">
        <v>1</v>
      </c>
      <c r="L51" s="1">
        <v>258</v>
      </c>
      <c r="M51" s="1">
        <v>13</v>
      </c>
      <c r="N51" s="1">
        <v>2</v>
      </c>
      <c r="O51" s="1">
        <v>69</v>
      </c>
      <c r="P51" s="1"/>
      <c r="Q51" s="1">
        <v>81</v>
      </c>
      <c r="R51" s="1"/>
      <c r="S51" s="1"/>
      <c r="T51" s="1">
        <v>6392</v>
      </c>
      <c r="U51" s="1">
        <v>3080</v>
      </c>
      <c r="V51" s="1"/>
      <c r="W51" s="1">
        <v>49</v>
      </c>
      <c r="X51" s="1"/>
      <c r="Y51" s="1"/>
      <c r="Z51" s="1"/>
      <c r="AA51" s="1"/>
      <c r="AB51" s="1">
        <v>248</v>
      </c>
      <c r="AC51" s="1"/>
      <c r="AD51" s="1">
        <v>421</v>
      </c>
      <c r="AE51" s="1">
        <v>117</v>
      </c>
      <c r="AF51" s="1"/>
      <c r="AG51" s="1">
        <v>273</v>
      </c>
      <c r="AH51" s="1"/>
      <c r="AI51" s="1">
        <v>11</v>
      </c>
      <c r="AJ51" s="1">
        <v>81</v>
      </c>
      <c r="AK51" s="1">
        <v>378</v>
      </c>
      <c r="AL51" s="1"/>
      <c r="AM51" s="1">
        <v>1250</v>
      </c>
      <c r="AN51" s="1"/>
      <c r="AO51" s="1"/>
      <c r="AP51" s="1">
        <v>4</v>
      </c>
      <c r="AQ51" s="1"/>
      <c r="AR51" s="1"/>
      <c r="AS51" s="1">
        <v>2903</v>
      </c>
      <c r="AT51" s="1">
        <v>7166</v>
      </c>
      <c r="AU51" s="1"/>
      <c r="AV51" s="1">
        <v>75</v>
      </c>
      <c r="AW51" s="1"/>
      <c r="AX51" s="1"/>
      <c r="AY51" s="1"/>
      <c r="AZ51" s="1">
        <v>131</v>
      </c>
      <c r="BA51" s="1"/>
      <c r="BB51" s="1">
        <v>36</v>
      </c>
      <c r="BC51" s="1"/>
      <c r="BD51" s="1" t="s">
        <v>195</v>
      </c>
      <c r="BE51" s="1"/>
      <c r="BF51" s="1"/>
      <c r="BG51" s="1">
        <v>5</v>
      </c>
      <c r="BH51" s="1"/>
      <c r="BI51" s="1">
        <v>14</v>
      </c>
      <c r="BJ51" s="1"/>
      <c r="BK51" s="1"/>
      <c r="BL51" s="1"/>
      <c r="BM51" s="1"/>
      <c r="BN51" s="1"/>
      <c r="BO51" s="1"/>
      <c r="BP51" s="1">
        <v>23399</v>
      </c>
    </row>
    <row r="52" spans="2:68" x14ac:dyDescent="0.2">
      <c r="B52" s="9">
        <v>37561</v>
      </c>
      <c r="C52" s="1"/>
      <c r="D52" s="1">
        <v>3</v>
      </c>
      <c r="E52" s="1">
        <v>1</v>
      </c>
      <c r="F52" s="1"/>
      <c r="G52" s="1">
        <v>2</v>
      </c>
      <c r="H52" s="1">
        <v>1</v>
      </c>
      <c r="I52" s="1">
        <v>38</v>
      </c>
      <c r="J52" s="1">
        <v>200</v>
      </c>
      <c r="K52" s="1">
        <v>8</v>
      </c>
      <c r="L52" s="1">
        <v>211</v>
      </c>
      <c r="M52" s="1">
        <v>2</v>
      </c>
      <c r="N52" s="1">
        <v>2</v>
      </c>
      <c r="O52" s="1">
        <v>33</v>
      </c>
      <c r="P52" s="1">
        <v>1</v>
      </c>
      <c r="Q52" s="1">
        <v>65</v>
      </c>
      <c r="R52" s="1"/>
      <c r="S52" s="1"/>
      <c r="T52" s="1">
        <v>5413</v>
      </c>
      <c r="U52" s="1">
        <v>2687</v>
      </c>
      <c r="V52" s="1"/>
      <c r="W52" s="1">
        <v>20</v>
      </c>
      <c r="X52" s="1"/>
      <c r="Y52" s="1"/>
      <c r="Z52" s="1"/>
      <c r="AA52" s="1"/>
      <c r="AB52" s="1">
        <v>197</v>
      </c>
      <c r="AC52" s="1"/>
      <c r="AD52" s="1">
        <v>284</v>
      </c>
      <c r="AE52" s="1">
        <v>99</v>
      </c>
      <c r="AF52" s="1"/>
      <c r="AG52" s="1">
        <v>173</v>
      </c>
      <c r="AH52" s="1">
        <v>1</v>
      </c>
      <c r="AI52" s="1">
        <v>8</v>
      </c>
      <c r="AJ52" s="1">
        <v>76</v>
      </c>
      <c r="AK52" s="1">
        <v>307</v>
      </c>
      <c r="AL52" s="1"/>
      <c r="AM52" s="1">
        <v>958</v>
      </c>
      <c r="AN52" s="1"/>
      <c r="AO52" s="1"/>
      <c r="AP52" s="1">
        <v>2</v>
      </c>
      <c r="AQ52" s="1"/>
      <c r="AR52" s="1"/>
      <c r="AS52" s="1">
        <v>1984</v>
      </c>
      <c r="AT52" s="1">
        <v>5743</v>
      </c>
      <c r="AU52" s="1"/>
      <c r="AV52" s="1">
        <v>102</v>
      </c>
      <c r="AW52" s="1"/>
      <c r="AX52" s="1"/>
      <c r="AY52" s="1"/>
      <c r="AZ52" s="1">
        <v>80</v>
      </c>
      <c r="BA52" s="1"/>
      <c r="BB52" s="1">
        <v>25</v>
      </c>
      <c r="BC52" s="1"/>
      <c r="BD52" s="1" t="s">
        <v>195</v>
      </c>
      <c r="BE52" s="1"/>
      <c r="BF52" s="1"/>
      <c r="BG52" s="1">
        <v>1</v>
      </c>
      <c r="BH52" s="1"/>
      <c r="BI52" s="1">
        <v>21</v>
      </c>
      <c r="BJ52" s="1"/>
      <c r="BK52" s="1"/>
      <c r="BL52" s="1"/>
      <c r="BM52" s="1"/>
      <c r="BN52" s="1"/>
      <c r="BO52" s="1"/>
      <c r="BP52" s="1">
        <v>18748</v>
      </c>
    </row>
    <row r="53" spans="2:68" x14ac:dyDescent="0.2">
      <c r="B53" s="9">
        <v>37591</v>
      </c>
      <c r="C53" s="1"/>
      <c r="D53" s="1">
        <v>2</v>
      </c>
      <c r="E53" s="1"/>
      <c r="F53" s="1"/>
      <c r="G53" s="1">
        <v>1</v>
      </c>
      <c r="H53" s="1">
        <v>1</v>
      </c>
      <c r="I53" s="1">
        <v>4</v>
      </c>
      <c r="J53" s="1">
        <v>182</v>
      </c>
      <c r="K53" s="1">
        <v>1</v>
      </c>
      <c r="L53" s="1">
        <v>194</v>
      </c>
      <c r="M53" s="1"/>
      <c r="N53" s="1">
        <v>4</v>
      </c>
      <c r="O53" s="1">
        <v>24</v>
      </c>
      <c r="P53" s="1"/>
      <c r="Q53" s="1">
        <v>69</v>
      </c>
      <c r="R53" s="1"/>
      <c r="S53" s="1"/>
      <c r="T53" s="1">
        <v>4749</v>
      </c>
      <c r="U53" s="1">
        <v>2270</v>
      </c>
      <c r="V53" s="1"/>
      <c r="W53" s="1">
        <v>17</v>
      </c>
      <c r="X53" s="1"/>
      <c r="Y53" s="1"/>
      <c r="Z53" s="1"/>
      <c r="AA53" s="1"/>
      <c r="AB53" s="1">
        <v>141</v>
      </c>
      <c r="AC53" s="1"/>
      <c r="AD53" s="1">
        <v>233</v>
      </c>
      <c r="AE53" s="1">
        <v>73</v>
      </c>
      <c r="AF53" s="1"/>
      <c r="AG53" s="1">
        <v>156</v>
      </c>
      <c r="AH53" s="1">
        <v>1</v>
      </c>
      <c r="AI53" s="1">
        <v>4</v>
      </c>
      <c r="AJ53" s="1">
        <v>65</v>
      </c>
      <c r="AK53" s="1">
        <v>267</v>
      </c>
      <c r="AL53" s="1"/>
      <c r="AM53" s="1">
        <v>982</v>
      </c>
      <c r="AN53" s="1"/>
      <c r="AO53" s="1"/>
      <c r="AP53" s="1">
        <v>3</v>
      </c>
      <c r="AQ53" s="1"/>
      <c r="AR53" s="1"/>
      <c r="AS53" s="1">
        <v>2080</v>
      </c>
      <c r="AT53" s="1">
        <v>4117</v>
      </c>
      <c r="AU53" s="1"/>
      <c r="AV53" s="1">
        <v>60</v>
      </c>
      <c r="AW53" s="1"/>
      <c r="AX53" s="1"/>
      <c r="AY53" s="1"/>
      <c r="AZ53" s="1">
        <v>55</v>
      </c>
      <c r="BA53" s="1"/>
      <c r="BB53" s="1">
        <v>13</v>
      </c>
      <c r="BC53" s="1"/>
      <c r="BD53" s="1" t="s">
        <v>195</v>
      </c>
      <c r="BE53" s="1"/>
      <c r="BF53" s="1"/>
      <c r="BG53" s="1">
        <v>3</v>
      </c>
      <c r="BH53" s="1"/>
      <c r="BI53" s="1">
        <v>4</v>
      </c>
      <c r="BJ53" s="1"/>
      <c r="BK53" s="1"/>
      <c r="BL53" s="1"/>
      <c r="BM53" s="1"/>
      <c r="BN53" s="1"/>
      <c r="BO53" s="1"/>
      <c r="BP53" s="1">
        <v>15775</v>
      </c>
    </row>
    <row r="54" spans="2:68" x14ac:dyDescent="0.2">
      <c r="B54" s="9">
        <v>37622</v>
      </c>
      <c r="C54" s="1"/>
      <c r="D54" s="1">
        <v>56</v>
      </c>
      <c r="E54" s="1"/>
      <c r="F54" s="1"/>
      <c r="G54" s="1"/>
      <c r="H54" s="1">
        <v>1</v>
      </c>
      <c r="I54" s="1">
        <v>68</v>
      </c>
      <c r="J54" s="1">
        <v>388</v>
      </c>
      <c r="K54" s="1">
        <v>6</v>
      </c>
      <c r="L54" s="1">
        <v>214</v>
      </c>
      <c r="M54" s="1">
        <v>4</v>
      </c>
      <c r="N54" s="1"/>
      <c r="O54" s="1">
        <v>65</v>
      </c>
      <c r="P54" s="1">
        <v>2</v>
      </c>
      <c r="Q54" s="1">
        <v>87</v>
      </c>
      <c r="R54" s="1"/>
      <c r="S54" s="1"/>
      <c r="T54" s="1">
        <v>6705</v>
      </c>
      <c r="U54" s="1">
        <v>2707</v>
      </c>
      <c r="V54" s="1"/>
      <c r="W54" s="1">
        <v>18</v>
      </c>
      <c r="X54" s="1"/>
      <c r="Y54" s="1"/>
      <c r="Z54" s="1"/>
      <c r="AA54" s="1"/>
      <c r="AB54" s="1">
        <v>204</v>
      </c>
      <c r="AC54" s="1"/>
      <c r="AD54" s="1">
        <v>438</v>
      </c>
      <c r="AE54" s="1">
        <v>307</v>
      </c>
      <c r="AF54" s="1"/>
      <c r="AG54" s="1">
        <v>185</v>
      </c>
      <c r="AH54" s="1"/>
      <c r="AI54" s="1">
        <v>21</v>
      </c>
      <c r="AJ54" s="1">
        <v>86</v>
      </c>
      <c r="AK54" s="1">
        <v>356</v>
      </c>
      <c r="AL54" s="1"/>
      <c r="AM54" s="1">
        <v>1770</v>
      </c>
      <c r="AN54" s="1"/>
      <c r="AO54" s="1"/>
      <c r="AP54" s="1">
        <v>5</v>
      </c>
      <c r="AQ54" s="1"/>
      <c r="AR54" s="1"/>
      <c r="AS54" s="1">
        <v>1847</v>
      </c>
      <c r="AT54" s="1">
        <v>7718</v>
      </c>
      <c r="AU54" s="1"/>
      <c r="AV54" s="1">
        <v>80</v>
      </c>
      <c r="AW54" s="1"/>
      <c r="AX54" s="1"/>
      <c r="AY54" s="1"/>
      <c r="AZ54" s="1">
        <v>88</v>
      </c>
      <c r="BA54" s="1"/>
      <c r="BB54" s="1">
        <v>19</v>
      </c>
      <c r="BC54" s="1"/>
      <c r="BD54" s="1" t="s">
        <v>195</v>
      </c>
      <c r="BE54" s="1"/>
      <c r="BF54" s="1"/>
      <c r="BG54" s="1">
        <v>4</v>
      </c>
      <c r="BH54" s="1"/>
      <c r="BI54" s="1">
        <v>11</v>
      </c>
      <c r="BJ54" s="1"/>
      <c r="BK54" s="1"/>
      <c r="BL54" s="1"/>
      <c r="BM54" s="1"/>
      <c r="BN54" s="1"/>
      <c r="BO54" s="1"/>
      <c r="BP54" s="1">
        <v>23460</v>
      </c>
    </row>
    <row r="55" spans="2:68" x14ac:dyDescent="0.2">
      <c r="B55" s="9">
        <v>37653</v>
      </c>
      <c r="C55" s="1"/>
      <c r="D55" s="1">
        <v>3</v>
      </c>
      <c r="E55" s="1"/>
      <c r="F55" s="1"/>
      <c r="G55" s="1">
        <v>5</v>
      </c>
      <c r="H55" s="1">
        <v>4</v>
      </c>
      <c r="I55" s="1">
        <v>12</v>
      </c>
      <c r="J55" s="1">
        <v>386</v>
      </c>
      <c r="K55" s="1">
        <v>1</v>
      </c>
      <c r="L55" s="1">
        <v>107</v>
      </c>
      <c r="M55" s="1">
        <v>5</v>
      </c>
      <c r="N55" s="1"/>
      <c r="O55" s="1">
        <v>79</v>
      </c>
      <c r="P55" s="1"/>
      <c r="Q55" s="1">
        <v>31</v>
      </c>
      <c r="R55" s="1"/>
      <c r="S55" s="1"/>
      <c r="T55" s="1">
        <v>4550</v>
      </c>
      <c r="U55" s="1">
        <v>2099</v>
      </c>
      <c r="V55" s="1"/>
      <c r="W55" s="1">
        <v>25</v>
      </c>
      <c r="X55" s="1"/>
      <c r="Y55" s="1"/>
      <c r="Z55" s="1"/>
      <c r="AA55" s="1"/>
      <c r="AB55" s="1">
        <v>146</v>
      </c>
      <c r="AC55" s="1"/>
      <c r="AD55" s="1">
        <v>373</v>
      </c>
      <c r="AE55" s="1">
        <v>107</v>
      </c>
      <c r="AF55" s="1"/>
      <c r="AG55" s="1">
        <v>160</v>
      </c>
      <c r="AH55" s="1">
        <v>1</v>
      </c>
      <c r="AI55" s="1">
        <v>21</v>
      </c>
      <c r="AJ55" s="1">
        <v>63</v>
      </c>
      <c r="AK55" s="1">
        <v>342</v>
      </c>
      <c r="AL55" s="1"/>
      <c r="AM55" s="1">
        <v>977</v>
      </c>
      <c r="AN55" s="1">
        <v>1</v>
      </c>
      <c r="AO55" s="1"/>
      <c r="AP55" s="1"/>
      <c r="AQ55" s="1"/>
      <c r="AR55" s="1"/>
      <c r="AS55" s="1">
        <v>1757</v>
      </c>
      <c r="AT55" s="1">
        <v>6376</v>
      </c>
      <c r="AU55" s="1"/>
      <c r="AV55" s="1">
        <v>52</v>
      </c>
      <c r="AW55" s="1"/>
      <c r="AX55" s="1"/>
      <c r="AY55" s="1"/>
      <c r="AZ55" s="1">
        <v>104</v>
      </c>
      <c r="BA55" s="1"/>
      <c r="BB55" s="1">
        <v>20</v>
      </c>
      <c r="BC55" s="1"/>
      <c r="BD55" s="1" t="s">
        <v>195</v>
      </c>
      <c r="BE55" s="1"/>
      <c r="BF55" s="1"/>
      <c r="BG55" s="1"/>
      <c r="BH55" s="1"/>
      <c r="BI55" s="1">
        <v>11</v>
      </c>
      <c r="BJ55" s="1"/>
      <c r="BK55" s="1"/>
      <c r="BL55" s="1"/>
      <c r="BM55" s="1"/>
      <c r="BN55" s="1"/>
      <c r="BO55" s="1"/>
      <c r="BP55" s="1">
        <v>17818</v>
      </c>
    </row>
    <row r="56" spans="2:68" x14ac:dyDescent="0.2">
      <c r="B56" s="9">
        <v>37681</v>
      </c>
      <c r="C56" s="1"/>
      <c r="D56" s="1">
        <v>5</v>
      </c>
      <c r="E56" s="1"/>
      <c r="F56" s="1"/>
      <c r="G56" s="1">
        <v>1</v>
      </c>
      <c r="H56" s="1">
        <v>1</v>
      </c>
      <c r="I56" s="1">
        <v>25</v>
      </c>
      <c r="J56" s="1">
        <v>466</v>
      </c>
      <c r="K56" s="1">
        <v>5</v>
      </c>
      <c r="L56" s="1">
        <v>124</v>
      </c>
      <c r="M56" s="1">
        <v>3</v>
      </c>
      <c r="N56" s="1"/>
      <c r="O56" s="1">
        <v>108</v>
      </c>
      <c r="P56" s="1"/>
      <c r="Q56" s="1">
        <v>33</v>
      </c>
      <c r="R56" s="1"/>
      <c r="S56" s="1"/>
      <c r="T56" s="1">
        <v>5828</v>
      </c>
      <c r="U56" s="1">
        <v>3092</v>
      </c>
      <c r="V56" s="1"/>
      <c r="W56" s="1">
        <v>20</v>
      </c>
      <c r="X56" s="1"/>
      <c r="Y56" s="1"/>
      <c r="Z56" s="1"/>
      <c r="AA56" s="1"/>
      <c r="AB56" s="1">
        <v>167</v>
      </c>
      <c r="AC56" s="1"/>
      <c r="AD56" s="1">
        <v>313</v>
      </c>
      <c r="AE56" s="1">
        <v>91</v>
      </c>
      <c r="AF56" s="1"/>
      <c r="AG56" s="1">
        <v>203</v>
      </c>
      <c r="AH56" s="1">
        <v>4</v>
      </c>
      <c r="AI56" s="1">
        <v>10</v>
      </c>
      <c r="AJ56" s="1">
        <v>111</v>
      </c>
      <c r="AK56" s="1">
        <v>306</v>
      </c>
      <c r="AL56" s="1"/>
      <c r="AM56" s="1">
        <v>1225</v>
      </c>
      <c r="AN56" s="1"/>
      <c r="AO56" s="1"/>
      <c r="AP56" s="1">
        <v>3</v>
      </c>
      <c r="AQ56" s="1"/>
      <c r="AR56" s="1"/>
      <c r="AS56" s="1">
        <v>1975</v>
      </c>
      <c r="AT56" s="1">
        <v>6137</v>
      </c>
      <c r="AU56" s="1"/>
      <c r="AV56" s="1">
        <v>72</v>
      </c>
      <c r="AW56" s="1"/>
      <c r="AX56" s="1"/>
      <c r="AY56" s="1"/>
      <c r="AZ56" s="1">
        <v>65</v>
      </c>
      <c r="BA56" s="1"/>
      <c r="BB56" s="1">
        <v>15</v>
      </c>
      <c r="BC56" s="1"/>
      <c r="BD56" s="1" t="s">
        <v>195</v>
      </c>
      <c r="BE56" s="1"/>
      <c r="BF56" s="1"/>
      <c r="BG56" s="1">
        <v>2</v>
      </c>
      <c r="BH56" s="1"/>
      <c r="BI56" s="1">
        <v>10</v>
      </c>
      <c r="BJ56" s="1"/>
      <c r="BK56" s="1"/>
      <c r="BL56" s="1"/>
      <c r="BM56" s="1"/>
      <c r="BN56" s="1"/>
      <c r="BO56" s="1"/>
      <c r="BP56" s="1">
        <v>20420</v>
      </c>
    </row>
    <row r="57" spans="2:68" x14ac:dyDescent="0.2">
      <c r="B57" s="9">
        <v>37712</v>
      </c>
      <c r="C57" s="1"/>
      <c r="D57" s="1">
        <v>4</v>
      </c>
      <c r="E57" s="1">
        <v>6</v>
      </c>
      <c r="F57" s="1"/>
      <c r="G57" s="1">
        <v>2</v>
      </c>
      <c r="H57" s="1"/>
      <c r="I57" s="1">
        <v>12</v>
      </c>
      <c r="J57" s="1">
        <v>472</v>
      </c>
      <c r="K57" s="1">
        <v>2</v>
      </c>
      <c r="L57" s="1">
        <v>101</v>
      </c>
      <c r="M57" s="1">
        <v>1</v>
      </c>
      <c r="N57" s="1">
        <v>3</v>
      </c>
      <c r="O57" s="1">
        <v>129</v>
      </c>
      <c r="P57" s="1"/>
      <c r="Q57" s="1">
        <v>27</v>
      </c>
      <c r="R57" s="1"/>
      <c r="S57" s="1"/>
      <c r="T57" s="1">
        <v>6107</v>
      </c>
      <c r="U57" s="1">
        <v>2850</v>
      </c>
      <c r="V57" s="1"/>
      <c r="W57" s="1">
        <v>17</v>
      </c>
      <c r="X57" s="1"/>
      <c r="Y57" s="1"/>
      <c r="Z57" s="1"/>
      <c r="AA57" s="1"/>
      <c r="AB57" s="1">
        <v>131</v>
      </c>
      <c r="AC57" s="1"/>
      <c r="AD57" s="1">
        <v>339</v>
      </c>
      <c r="AE57" s="1">
        <v>71</v>
      </c>
      <c r="AF57" s="1"/>
      <c r="AG57" s="1">
        <v>162</v>
      </c>
      <c r="AH57" s="1">
        <v>2</v>
      </c>
      <c r="AI57" s="1">
        <v>9</v>
      </c>
      <c r="AJ57" s="1">
        <v>74</v>
      </c>
      <c r="AK57" s="1">
        <v>331</v>
      </c>
      <c r="AL57" s="1"/>
      <c r="AM57" s="1">
        <v>851</v>
      </c>
      <c r="AN57" s="1"/>
      <c r="AO57" s="1"/>
      <c r="AP57" s="1">
        <v>1</v>
      </c>
      <c r="AQ57" s="1"/>
      <c r="AR57" s="1"/>
      <c r="AS57" s="1">
        <v>1920</v>
      </c>
      <c r="AT57" s="1">
        <v>5723</v>
      </c>
      <c r="AU57" s="1"/>
      <c r="AV57" s="1">
        <v>31</v>
      </c>
      <c r="AW57" s="1"/>
      <c r="AX57" s="1"/>
      <c r="AY57" s="1"/>
      <c r="AZ57" s="1">
        <v>68</v>
      </c>
      <c r="BA57" s="1"/>
      <c r="BB57" s="1">
        <v>15</v>
      </c>
      <c r="BC57" s="1"/>
      <c r="BD57" s="1" t="s">
        <v>195</v>
      </c>
      <c r="BE57" s="1"/>
      <c r="BF57" s="1"/>
      <c r="BG57" s="1">
        <v>5</v>
      </c>
      <c r="BH57" s="1"/>
      <c r="BI57" s="1">
        <v>20</v>
      </c>
      <c r="BJ57" s="1"/>
      <c r="BK57" s="1"/>
      <c r="BL57" s="1"/>
      <c r="BM57" s="1"/>
      <c r="BN57" s="1"/>
      <c r="BO57" s="1"/>
      <c r="BP57" s="1">
        <v>19486</v>
      </c>
    </row>
    <row r="58" spans="2:68" x14ac:dyDescent="0.2">
      <c r="B58" s="9">
        <v>37742</v>
      </c>
      <c r="C58" s="1"/>
      <c r="D58" s="1">
        <v>3</v>
      </c>
      <c r="E58" s="1">
        <v>25</v>
      </c>
      <c r="F58" s="1">
        <v>4</v>
      </c>
      <c r="G58" s="1">
        <v>1</v>
      </c>
      <c r="H58" s="1"/>
      <c r="I58" s="1">
        <v>8</v>
      </c>
      <c r="J58" s="1">
        <v>521</v>
      </c>
      <c r="K58" s="1">
        <v>4</v>
      </c>
      <c r="L58" s="1">
        <v>122</v>
      </c>
      <c r="M58" s="1">
        <v>3</v>
      </c>
      <c r="N58" s="1">
        <v>1</v>
      </c>
      <c r="O58" s="1">
        <v>79</v>
      </c>
      <c r="P58" s="1"/>
      <c r="Q58" s="1">
        <v>32</v>
      </c>
      <c r="R58" s="1"/>
      <c r="S58" s="1"/>
      <c r="T58" s="1">
        <v>6601</v>
      </c>
      <c r="U58" s="1">
        <v>3099</v>
      </c>
      <c r="V58" s="1"/>
      <c r="W58" s="1">
        <v>34</v>
      </c>
      <c r="X58" s="1"/>
      <c r="Y58" s="1"/>
      <c r="Z58" s="1"/>
      <c r="AA58" s="1"/>
      <c r="AB58" s="1">
        <v>174</v>
      </c>
      <c r="AC58" s="1"/>
      <c r="AD58" s="1">
        <v>292</v>
      </c>
      <c r="AE58" s="1">
        <v>69</v>
      </c>
      <c r="AF58" s="1"/>
      <c r="AG58" s="1">
        <v>191</v>
      </c>
      <c r="AH58" s="1">
        <v>1</v>
      </c>
      <c r="AI58" s="1">
        <v>20</v>
      </c>
      <c r="AJ58" s="1">
        <v>86</v>
      </c>
      <c r="AK58" s="1">
        <v>335</v>
      </c>
      <c r="AL58" s="1"/>
      <c r="AM58" s="1">
        <v>1338</v>
      </c>
      <c r="AN58" s="1"/>
      <c r="AO58" s="1"/>
      <c r="AP58" s="1">
        <v>2</v>
      </c>
      <c r="AQ58" s="1"/>
      <c r="AR58" s="1"/>
      <c r="AS58" s="1">
        <v>2347</v>
      </c>
      <c r="AT58" s="1">
        <v>6272</v>
      </c>
      <c r="AU58" s="1"/>
      <c r="AV58" s="1">
        <v>71</v>
      </c>
      <c r="AW58" s="1"/>
      <c r="AX58" s="1"/>
      <c r="AY58" s="1"/>
      <c r="AZ58" s="1">
        <v>87</v>
      </c>
      <c r="BA58" s="1"/>
      <c r="BB58" s="1">
        <v>13</v>
      </c>
      <c r="BC58" s="1"/>
      <c r="BD58" s="1" t="s">
        <v>195</v>
      </c>
      <c r="BE58" s="1"/>
      <c r="BF58" s="1"/>
      <c r="BG58" s="1">
        <v>1</v>
      </c>
      <c r="BH58" s="1"/>
      <c r="BI58" s="1">
        <v>12</v>
      </c>
      <c r="BJ58" s="1"/>
      <c r="BK58" s="1"/>
      <c r="BL58" s="1"/>
      <c r="BM58" s="1"/>
      <c r="BN58" s="1"/>
      <c r="BO58" s="1"/>
      <c r="BP58" s="1">
        <v>21848</v>
      </c>
    </row>
    <row r="59" spans="2:68" x14ac:dyDescent="0.2">
      <c r="B59" s="9">
        <v>37773</v>
      </c>
      <c r="C59" s="1"/>
      <c r="D59" s="1">
        <v>5</v>
      </c>
      <c r="E59" s="1">
        <v>34</v>
      </c>
      <c r="F59" s="1">
        <v>6</v>
      </c>
      <c r="G59" s="1">
        <v>2</v>
      </c>
      <c r="H59" s="1"/>
      <c r="I59" s="1">
        <v>5</v>
      </c>
      <c r="J59" s="1">
        <v>436</v>
      </c>
      <c r="K59" s="1">
        <v>3</v>
      </c>
      <c r="L59" s="1">
        <v>135</v>
      </c>
      <c r="M59" s="1">
        <v>2</v>
      </c>
      <c r="N59" s="1">
        <v>2</v>
      </c>
      <c r="O59" s="1">
        <v>84</v>
      </c>
      <c r="P59" s="1">
        <v>1</v>
      </c>
      <c r="Q59" s="1">
        <v>31</v>
      </c>
      <c r="R59" s="1"/>
      <c r="S59" s="1"/>
      <c r="T59" s="1">
        <v>6392</v>
      </c>
      <c r="U59" s="1">
        <v>2929</v>
      </c>
      <c r="V59" s="1"/>
      <c r="W59" s="1">
        <v>11</v>
      </c>
      <c r="X59" s="1"/>
      <c r="Y59" s="1"/>
      <c r="Z59" s="1"/>
      <c r="AA59" s="1"/>
      <c r="AB59" s="1">
        <v>153</v>
      </c>
      <c r="AC59" s="1"/>
      <c r="AD59" s="1">
        <v>273</v>
      </c>
      <c r="AE59" s="1">
        <v>59</v>
      </c>
      <c r="AF59" s="1"/>
      <c r="AG59" s="1">
        <v>150</v>
      </c>
      <c r="AH59" s="1">
        <v>2</v>
      </c>
      <c r="AI59" s="1">
        <v>9</v>
      </c>
      <c r="AJ59" s="1">
        <v>60</v>
      </c>
      <c r="AK59" s="1">
        <v>384</v>
      </c>
      <c r="AL59" s="1"/>
      <c r="AM59" s="1">
        <v>1138</v>
      </c>
      <c r="AN59" s="1">
        <v>1</v>
      </c>
      <c r="AO59" s="1"/>
      <c r="AP59" s="1">
        <v>2</v>
      </c>
      <c r="AQ59" s="1"/>
      <c r="AR59" s="1"/>
      <c r="AS59" s="1">
        <v>1924</v>
      </c>
      <c r="AT59" s="1">
        <v>5374</v>
      </c>
      <c r="AU59" s="1"/>
      <c r="AV59" s="1">
        <v>89</v>
      </c>
      <c r="AW59" s="1"/>
      <c r="AX59" s="1"/>
      <c r="AY59" s="1"/>
      <c r="AZ59" s="1">
        <v>76</v>
      </c>
      <c r="BA59" s="1"/>
      <c r="BB59" s="1">
        <v>24</v>
      </c>
      <c r="BC59" s="1"/>
      <c r="BD59" s="1" t="s">
        <v>195</v>
      </c>
      <c r="BE59" s="1"/>
      <c r="BF59" s="1"/>
      <c r="BG59" s="1">
        <v>4</v>
      </c>
      <c r="BH59" s="1"/>
      <c r="BI59" s="1">
        <v>15</v>
      </c>
      <c r="BJ59" s="1"/>
      <c r="BK59" s="1"/>
      <c r="BL59" s="1"/>
      <c r="BM59" s="1"/>
      <c r="BN59" s="1"/>
      <c r="BO59" s="1"/>
      <c r="BP59" s="1">
        <v>19815</v>
      </c>
    </row>
    <row r="60" spans="2:68" x14ac:dyDescent="0.2">
      <c r="B60" s="9">
        <v>37803</v>
      </c>
      <c r="C60" s="1"/>
      <c r="D60" s="1">
        <v>2</v>
      </c>
      <c r="E60" s="1">
        <v>6</v>
      </c>
      <c r="F60" s="1">
        <v>7</v>
      </c>
      <c r="G60" s="1">
        <v>1</v>
      </c>
      <c r="H60" s="1"/>
      <c r="I60" s="1">
        <v>3</v>
      </c>
      <c r="J60" s="1">
        <v>395</v>
      </c>
      <c r="K60" s="1">
        <v>3</v>
      </c>
      <c r="L60" s="1">
        <v>175</v>
      </c>
      <c r="M60" s="1">
        <v>1</v>
      </c>
      <c r="N60" s="1">
        <v>10</v>
      </c>
      <c r="O60" s="1">
        <v>61</v>
      </c>
      <c r="P60" s="1">
        <v>1</v>
      </c>
      <c r="Q60" s="1">
        <v>51</v>
      </c>
      <c r="R60" s="1"/>
      <c r="S60" s="1"/>
      <c r="T60" s="1">
        <v>6844</v>
      </c>
      <c r="U60" s="1">
        <v>3395</v>
      </c>
      <c r="V60" s="1"/>
      <c r="W60" s="1">
        <v>8</v>
      </c>
      <c r="X60" s="1"/>
      <c r="Y60" s="1"/>
      <c r="Z60" s="1"/>
      <c r="AA60" s="1"/>
      <c r="AB60" s="1">
        <v>300</v>
      </c>
      <c r="AC60" s="1"/>
      <c r="AD60" s="1">
        <v>338</v>
      </c>
      <c r="AE60" s="1">
        <v>80</v>
      </c>
      <c r="AF60" s="1"/>
      <c r="AG60" s="1">
        <v>179</v>
      </c>
      <c r="AH60" s="1"/>
      <c r="AI60" s="1">
        <v>14</v>
      </c>
      <c r="AJ60" s="1">
        <v>52</v>
      </c>
      <c r="AK60" s="1">
        <v>506</v>
      </c>
      <c r="AL60" s="1"/>
      <c r="AM60" s="1">
        <v>1648</v>
      </c>
      <c r="AN60" s="1"/>
      <c r="AO60" s="1"/>
      <c r="AP60" s="1"/>
      <c r="AQ60" s="1"/>
      <c r="AR60" s="1"/>
      <c r="AS60" s="1">
        <v>2061</v>
      </c>
      <c r="AT60" s="1">
        <v>5854</v>
      </c>
      <c r="AU60" s="1"/>
      <c r="AV60" s="1">
        <v>56</v>
      </c>
      <c r="AW60" s="1"/>
      <c r="AX60" s="1"/>
      <c r="AY60" s="1"/>
      <c r="AZ60" s="1">
        <v>144</v>
      </c>
      <c r="BA60" s="1"/>
      <c r="BB60" s="1">
        <v>29</v>
      </c>
      <c r="BC60" s="1"/>
      <c r="BD60" s="1" t="s">
        <v>195</v>
      </c>
      <c r="BE60" s="1"/>
      <c r="BF60" s="1"/>
      <c r="BG60" s="1">
        <v>4</v>
      </c>
      <c r="BH60" s="1"/>
      <c r="BI60" s="1">
        <v>11</v>
      </c>
      <c r="BJ60" s="1"/>
      <c r="BK60" s="1"/>
      <c r="BL60" s="1"/>
      <c r="BM60" s="1"/>
      <c r="BN60" s="1"/>
      <c r="BO60" s="1"/>
      <c r="BP60" s="1">
        <v>22239</v>
      </c>
    </row>
    <row r="61" spans="2:68" x14ac:dyDescent="0.2">
      <c r="B61" s="9">
        <v>37834</v>
      </c>
      <c r="C61" s="1"/>
      <c r="D61" s="1"/>
      <c r="E61" s="1">
        <v>4</v>
      </c>
      <c r="F61" s="1"/>
      <c r="G61" s="1">
        <v>3</v>
      </c>
      <c r="H61" s="1">
        <v>1</v>
      </c>
      <c r="I61" s="1">
        <v>1</v>
      </c>
      <c r="J61" s="1">
        <v>218</v>
      </c>
      <c r="K61" s="1"/>
      <c r="L61" s="1">
        <v>127</v>
      </c>
      <c r="M61" s="1">
        <v>1</v>
      </c>
      <c r="N61" s="1">
        <v>2</v>
      </c>
      <c r="O61" s="1">
        <v>35</v>
      </c>
      <c r="P61" s="1"/>
      <c r="Q61" s="1">
        <v>36</v>
      </c>
      <c r="R61" s="1"/>
      <c r="S61" s="1"/>
      <c r="T61" s="1">
        <v>4949</v>
      </c>
      <c r="U61" s="1">
        <v>2323</v>
      </c>
      <c r="V61" s="1"/>
      <c r="W61" s="1"/>
      <c r="X61" s="1"/>
      <c r="Y61" s="1"/>
      <c r="Z61" s="1"/>
      <c r="AA61" s="1"/>
      <c r="AB61" s="1">
        <v>104</v>
      </c>
      <c r="AC61" s="1"/>
      <c r="AD61" s="1">
        <v>225</v>
      </c>
      <c r="AE61" s="1">
        <v>54</v>
      </c>
      <c r="AF61" s="1"/>
      <c r="AG61" s="1">
        <v>130</v>
      </c>
      <c r="AH61" s="1">
        <v>4</v>
      </c>
      <c r="AI61" s="1">
        <v>8</v>
      </c>
      <c r="AJ61" s="1">
        <v>38</v>
      </c>
      <c r="AK61" s="1">
        <v>430</v>
      </c>
      <c r="AL61" s="1"/>
      <c r="AM61" s="1">
        <v>1008</v>
      </c>
      <c r="AN61" s="1">
        <v>2</v>
      </c>
      <c r="AO61" s="1"/>
      <c r="AP61" s="1">
        <v>3</v>
      </c>
      <c r="AQ61" s="1"/>
      <c r="AR61" s="1"/>
      <c r="AS61" s="1">
        <v>1419</v>
      </c>
      <c r="AT61" s="1">
        <v>3730</v>
      </c>
      <c r="AU61" s="1"/>
      <c r="AV61" s="1">
        <v>18</v>
      </c>
      <c r="AW61" s="1"/>
      <c r="AX61" s="1"/>
      <c r="AY61" s="1"/>
      <c r="AZ61" s="1">
        <v>57</v>
      </c>
      <c r="BA61" s="1"/>
      <c r="BB61" s="1">
        <v>6</v>
      </c>
      <c r="BC61" s="1"/>
      <c r="BD61" s="1"/>
      <c r="BE61" s="1"/>
      <c r="BF61" s="1"/>
      <c r="BG61" s="1">
        <v>1</v>
      </c>
      <c r="BH61" s="1"/>
      <c r="BI61" s="1">
        <v>10</v>
      </c>
      <c r="BJ61" s="1"/>
      <c r="BK61" s="1"/>
      <c r="BL61" s="1"/>
      <c r="BM61" s="1"/>
      <c r="BN61" s="1"/>
      <c r="BO61" s="1"/>
      <c r="BP61" s="1">
        <v>14947</v>
      </c>
    </row>
    <row r="62" spans="2:68" x14ac:dyDescent="0.2">
      <c r="B62" s="9">
        <v>37865</v>
      </c>
      <c r="C62" s="1"/>
      <c r="D62" s="1">
        <v>1</v>
      </c>
      <c r="E62" s="1">
        <v>1</v>
      </c>
      <c r="F62" s="1">
        <v>19</v>
      </c>
      <c r="G62" s="1">
        <v>3</v>
      </c>
      <c r="H62" s="1">
        <v>14</v>
      </c>
      <c r="I62" s="1">
        <v>17</v>
      </c>
      <c r="J62" s="1">
        <v>267</v>
      </c>
      <c r="K62" s="1">
        <v>5</v>
      </c>
      <c r="L62" s="1">
        <v>190</v>
      </c>
      <c r="M62" s="1">
        <v>1</v>
      </c>
      <c r="N62" s="1">
        <v>2</v>
      </c>
      <c r="O62" s="1">
        <v>70</v>
      </c>
      <c r="P62" s="1"/>
      <c r="Q62" s="1">
        <v>54</v>
      </c>
      <c r="R62" s="1"/>
      <c r="S62" s="1"/>
      <c r="T62" s="1">
        <v>6620</v>
      </c>
      <c r="U62" s="1">
        <v>3152</v>
      </c>
      <c r="V62" s="1"/>
      <c r="W62" s="1">
        <v>39</v>
      </c>
      <c r="X62" s="1"/>
      <c r="Y62" s="1"/>
      <c r="Z62" s="1"/>
      <c r="AA62" s="1"/>
      <c r="AB62" s="1">
        <v>203</v>
      </c>
      <c r="AC62" s="1"/>
      <c r="AD62" s="1">
        <v>356</v>
      </c>
      <c r="AE62" s="1">
        <v>107</v>
      </c>
      <c r="AF62" s="1"/>
      <c r="AG62" s="1">
        <v>179</v>
      </c>
      <c r="AH62" s="1">
        <v>3</v>
      </c>
      <c r="AI62" s="1">
        <v>11</v>
      </c>
      <c r="AJ62" s="1">
        <v>75</v>
      </c>
      <c r="AK62" s="1">
        <v>485</v>
      </c>
      <c r="AL62" s="1"/>
      <c r="AM62" s="1">
        <v>1428</v>
      </c>
      <c r="AN62" s="1"/>
      <c r="AO62" s="1"/>
      <c r="AP62" s="1">
        <v>13</v>
      </c>
      <c r="AQ62" s="1"/>
      <c r="AR62" s="1"/>
      <c r="AS62" s="1">
        <v>2532</v>
      </c>
      <c r="AT62" s="1">
        <v>6917</v>
      </c>
      <c r="AU62" s="1"/>
      <c r="AV62" s="1">
        <v>36</v>
      </c>
      <c r="AW62" s="1"/>
      <c r="AX62" s="1"/>
      <c r="AY62" s="1"/>
      <c r="AZ62" s="1">
        <v>89</v>
      </c>
      <c r="BA62" s="1"/>
      <c r="BB62" s="1">
        <v>24</v>
      </c>
      <c r="BC62" s="1"/>
      <c r="BD62" s="1"/>
      <c r="BE62" s="1"/>
      <c r="BF62" s="1"/>
      <c r="BG62" s="1">
        <v>1</v>
      </c>
      <c r="BH62" s="1"/>
      <c r="BI62" s="1">
        <v>7</v>
      </c>
      <c r="BJ62" s="1"/>
      <c r="BK62" s="1"/>
      <c r="BL62" s="1"/>
      <c r="BM62" s="1"/>
      <c r="BN62" s="1"/>
      <c r="BO62" s="1"/>
      <c r="BP62" s="1">
        <v>22921</v>
      </c>
    </row>
    <row r="63" spans="2:68" x14ac:dyDescent="0.2">
      <c r="B63" s="9">
        <v>37895</v>
      </c>
      <c r="C63" s="1"/>
      <c r="D63" s="1">
        <v>3</v>
      </c>
      <c r="E63" s="1">
        <v>1</v>
      </c>
      <c r="F63" s="1">
        <v>3</v>
      </c>
      <c r="G63" s="1">
        <v>9</v>
      </c>
      <c r="H63" s="1">
        <v>6</v>
      </c>
      <c r="I63" s="1">
        <v>14</v>
      </c>
      <c r="J63" s="1">
        <v>345</v>
      </c>
      <c r="K63" s="1">
        <v>1</v>
      </c>
      <c r="L63" s="1">
        <v>229</v>
      </c>
      <c r="M63" s="1">
        <v>4</v>
      </c>
      <c r="N63" s="1">
        <v>6</v>
      </c>
      <c r="O63" s="1">
        <v>77</v>
      </c>
      <c r="P63" s="1"/>
      <c r="Q63" s="1">
        <v>73</v>
      </c>
      <c r="R63" s="1"/>
      <c r="S63" s="1"/>
      <c r="T63" s="1">
        <v>6440</v>
      </c>
      <c r="U63" s="1">
        <v>3155</v>
      </c>
      <c r="V63" s="1"/>
      <c r="W63" s="1">
        <v>21</v>
      </c>
      <c r="X63" s="1"/>
      <c r="Y63" s="1"/>
      <c r="Z63" s="1"/>
      <c r="AA63" s="1"/>
      <c r="AB63" s="1">
        <v>237</v>
      </c>
      <c r="AC63" s="1"/>
      <c r="AD63" s="1">
        <v>363</v>
      </c>
      <c r="AE63" s="1">
        <v>123</v>
      </c>
      <c r="AF63" s="1"/>
      <c r="AG63" s="1">
        <v>213</v>
      </c>
      <c r="AH63" s="1">
        <v>5</v>
      </c>
      <c r="AI63" s="1">
        <v>5</v>
      </c>
      <c r="AJ63" s="1">
        <v>91</v>
      </c>
      <c r="AK63" s="1">
        <v>496</v>
      </c>
      <c r="AL63" s="1"/>
      <c r="AM63" s="1">
        <v>1295</v>
      </c>
      <c r="AN63" s="1"/>
      <c r="AO63" s="1"/>
      <c r="AP63" s="1">
        <v>17</v>
      </c>
      <c r="AQ63" s="1"/>
      <c r="AR63" s="1"/>
      <c r="AS63" s="1">
        <v>3246</v>
      </c>
      <c r="AT63" s="1">
        <v>6492</v>
      </c>
      <c r="AU63" s="1"/>
      <c r="AV63" s="1">
        <v>102</v>
      </c>
      <c r="AW63" s="1"/>
      <c r="AX63" s="1"/>
      <c r="AY63" s="1"/>
      <c r="AZ63" s="1">
        <v>103</v>
      </c>
      <c r="BA63" s="1"/>
      <c r="BB63" s="1">
        <v>38</v>
      </c>
      <c r="BC63" s="1"/>
      <c r="BD63" s="1"/>
      <c r="BE63" s="1"/>
      <c r="BF63" s="1"/>
      <c r="BG63" s="1">
        <v>1</v>
      </c>
      <c r="BH63" s="1"/>
      <c r="BI63" s="1">
        <v>18</v>
      </c>
      <c r="BJ63" s="1"/>
      <c r="BK63" s="1"/>
      <c r="BL63" s="1"/>
      <c r="BM63" s="1"/>
      <c r="BN63" s="1"/>
      <c r="BO63" s="1"/>
      <c r="BP63" s="1">
        <v>23232</v>
      </c>
    </row>
    <row r="64" spans="2:68" x14ac:dyDescent="0.2">
      <c r="B64" s="9">
        <v>37926</v>
      </c>
      <c r="C64" s="1"/>
      <c r="D64" s="1"/>
      <c r="E64" s="1">
        <v>1</v>
      </c>
      <c r="F64" s="1"/>
      <c r="G64" s="1">
        <v>2</v>
      </c>
      <c r="H64" s="1"/>
      <c r="I64" s="1">
        <v>2</v>
      </c>
      <c r="J64" s="1">
        <v>270</v>
      </c>
      <c r="K64" s="1">
        <v>2</v>
      </c>
      <c r="L64" s="1">
        <v>196</v>
      </c>
      <c r="M64" s="1">
        <v>8</v>
      </c>
      <c r="N64" s="1">
        <v>2</v>
      </c>
      <c r="O64" s="1">
        <v>51</v>
      </c>
      <c r="P64" s="1"/>
      <c r="Q64" s="1">
        <v>89</v>
      </c>
      <c r="R64" s="1"/>
      <c r="S64" s="1"/>
      <c r="T64" s="1">
        <v>6932</v>
      </c>
      <c r="U64" s="1">
        <v>2866</v>
      </c>
      <c r="V64" s="1"/>
      <c r="W64" s="1">
        <v>11</v>
      </c>
      <c r="X64" s="1"/>
      <c r="Y64" s="1"/>
      <c r="Z64" s="1"/>
      <c r="AA64" s="1"/>
      <c r="AB64" s="1">
        <v>276</v>
      </c>
      <c r="AC64" s="1"/>
      <c r="AD64" s="1">
        <v>338</v>
      </c>
      <c r="AE64" s="1">
        <v>84</v>
      </c>
      <c r="AF64" s="1"/>
      <c r="AG64" s="1">
        <v>203</v>
      </c>
      <c r="AH64" s="1"/>
      <c r="AI64" s="1">
        <v>12</v>
      </c>
      <c r="AJ64" s="1">
        <v>76</v>
      </c>
      <c r="AK64" s="1">
        <v>355</v>
      </c>
      <c r="AL64" s="1"/>
      <c r="AM64" s="1">
        <v>1277</v>
      </c>
      <c r="AN64" s="1"/>
      <c r="AO64" s="1"/>
      <c r="AP64" s="1">
        <v>3</v>
      </c>
      <c r="AQ64" s="1"/>
      <c r="AR64" s="1"/>
      <c r="AS64" s="1">
        <v>2128</v>
      </c>
      <c r="AT64" s="1">
        <v>5418</v>
      </c>
      <c r="AU64" s="1"/>
      <c r="AV64" s="1">
        <v>95</v>
      </c>
      <c r="AW64" s="1"/>
      <c r="AX64" s="1"/>
      <c r="AY64" s="1"/>
      <c r="AZ64" s="1">
        <v>60</v>
      </c>
      <c r="BA64" s="1"/>
      <c r="BB64" s="1">
        <v>16</v>
      </c>
      <c r="BC64" s="1"/>
      <c r="BD64" s="1"/>
      <c r="BE64" s="1"/>
      <c r="BF64" s="1"/>
      <c r="BG64" s="1"/>
      <c r="BH64" s="1"/>
      <c r="BI64" s="1">
        <v>13</v>
      </c>
      <c r="BJ64" s="1"/>
      <c r="BK64" s="1"/>
      <c r="BL64" s="1"/>
      <c r="BM64" s="1"/>
      <c r="BN64" s="1"/>
      <c r="BO64" s="1"/>
      <c r="BP64" s="1">
        <v>20786</v>
      </c>
    </row>
    <row r="65" spans="2:68" x14ac:dyDescent="0.2">
      <c r="B65" s="9">
        <v>37956</v>
      </c>
      <c r="C65" s="1"/>
      <c r="D65" s="1">
        <v>1</v>
      </c>
      <c r="E65" s="1"/>
      <c r="F65" s="1"/>
      <c r="G65" s="1">
        <v>4</v>
      </c>
      <c r="H65" s="1">
        <v>1</v>
      </c>
      <c r="I65" s="1">
        <v>6</v>
      </c>
      <c r="J65" s="1">
        <v>188</v>
      </c>
      <c r="K65" s="1">
        <v>1</v>
      </c>
      <c r="L65" s="1">
        <v>229</v>
      </c>
      <c r="M65" s="1">
        <v>1</v>
      </c>
      <c r="N65" s="1">
        <v>1</v>
      </c>
      <c r="O65" s="1">
        <v>57</v>
      </c>
      <c r="P65" s="1"/>
      <c r="Q65" s="1">
        <v>80</v>
      </c>
      <c r="R65" s="1"/>
      <c r="S65" s="1"/>
      <c r="T65" s="1">
        <v>5371</v>
      </c>
      <c r="U65" s="1">
        <v>2577</v>
      </c>
      <c r="V65" s="1"/>
      <c r="W65" s="1">
        <v>13</v>
      </c>
      <c r="X65" s="1"/>
      <c r="Y65" s="1"/>
      <c r="Z65" s="1"/>
      <c r="AA65" s="1"/>
      <c r="AB65" s="1">
        <v>138</v>
      </c>
      <c r="AC65" s="1"/>
      <c r="AD65" s="1">
        <v>246</v>
      </c>
      <c r="AE65" s="1">
        <v>70</v>
      </c>
      <c r="AF65" s="1"/>
      <c r="AG65" s="1">
        <v>141</v>
      </c>
      <c r="AH65" s="1">
        <v>1</v>
      </c>
      <c r="AI65" s="1">
        <v>7</v>
      </c>
      <c r="AJ65" s="1">
        <v>46</v>
      </c>
      <c r="AK65" s="1">
        <v>442</v>
      </c>
      <c r="AL65" s="1"/>
      <c r="AM65" s="1">
        <v>1140</v>
      </c>
      <c r="AN65" s="1"/>
      <c r="AO65" s="1"/>
      <c r="AP65" s="1">
        <v>5</v>
      </c>
      <c r="AQ65" s="1"/>
      <c r="AR65" s="1"/>
      <c r="AS65" s="1">
        <v>2166</v>
      </c>
      <c r="AT65" s="1">
        <v>3953</v>
      </c>
      <c r="AU65" s="1"/>
      <c r="AV65" s="1">
        <v>49</v>
      </c>
      <c r="AW65" s="1"/>
      <c r="AX65" s="1"/>
      <c r="AY65" s="1"/>
      <c r="AZ65" s="1">
        <v>64</v>
      </c>
      <c r="BA65" s="1"/>
      <c r="BB65" s="1">
        <v>11</v>
      </c>
      <c r="BC65" s="1"/>
      <c r="BD65" s="1"/>
      <c r="BE65" s="1"/>
      <c r="BF65" s="1"/>
      <c r="BG65" s="1">
        <v>1</v>
      </c>
      <c r="BH65" s="1"/>
      <c r="BI65" s="1">
        <v>15</v>
      </c>
      <c r="BJ65" s="1"/>
      <c r="BK65" s="1"/>
      <c r="BL65" s="1"/>
      <c r="BM65" s="1"/>
      <c r="BN65" s="1"/>
      <c r="BO65" s="1"/>
      <c r="BP65" s="1">
        <v>17025</v>
      </c>
    </row>
    <row r="66" spans="2:68" x14ac:dyDescent="0.2">
      <c r="B66" s="9">
        <v>37987</v>
      </c>
      <c r="C66" s="1"/>
      <c r="D66" s="1">
        <v>1</v>
      </c>
      <c r="E66" s="1"/>
      <c r="F66" s="1"/>
      <c r="G66" s="1">
        <v>8</v>
      </c>
      <c r="H66" s="1">
        <v>1</v>
      </c>
      <c r="I66" s="1">
        <v>11</v>
      </c>
      <c r="J66" s="1">
        <v>485</v>
      </c>
      <c r="K66" s="1">
        <v>2</v>
      </c>
      <c r="L66" s="1">
        <v>265</v>
      </c>
      <c r="M66" s="1">
        <v>7</v>
      </c>
      <c r="N66" s="1">
        <v>10</v>
      </c>
      <c r="O66" s="1">
        <v>67</v>
      </c>
      <c r="P66" s="1">
        <v>1</v>
      </c>
      <c r="Q66" s="1">
        <v>82</v>
      </c>
      <c r="R66" s="1"/>
      <c r="S66" s="1"/>
      <c r="T66" s="1">
        <v>5832</v>
      </c>
      <c r="U66" s="1">
        <v>2874</v>
      </c>
      <c r="V66" s="1"/>
      <c r="W66" s="1">
        <v>25</v>
      </c>
      <c r="X66" s="1"/>
      <c r="Y66" s="1"/>
      <c r="Z66" s="1"/>
      <c r="AA66" s="1"/>
      <c r="AB66" s="1">
        <v>211</v>
      </c>
      <c r="AC66" s="1"/>
      <c r="AD66" s="1">
        <v>413</v>
      </c>
      <c r="AE66" s="1">
        <v>67</v>
      </c>
      <c r="AF66" s="1"/>
      <c r="AG66" s="1">
        <v>180</v>
      </c>
      <c r="AH66" s="1"/>
      <c r="AI66" s="1">
        <v>7</v>
      </c>
      <c r="AJ66" s="1">
        <v>68</v>
      </c>
      <c r="AK66" s="1">
        <v>372</v>
      </c>
      <c r="AL66" s="1"/>
      <c r="AM66" s="1">
        <v>1347</v>
      </c>
      <c r="AN66" s="1">
        <v>1</v>
      </c>
      <c r="AO66" s="1"/>
      <c r="AP66" s="1">
        <v>10</v>
      </c>
      <c r="AQ66" s="1"/>
      <c r="AR66" s="1"/>
      <c r="AS66" s="1">
        <v>2283</v>
      </c>
      <c r="AT66" s="1">
        <v>7734</v>
      </c>
      <c r="AU66" s="1"/>
      <c r="AV66" s="1">
        <v>69</v>
      </c>
      <c r="AW66" s="1"/>
      <c r="AX66" s="1"/>
      <c r="AY66" s="1"/>
      <c r="AZ66" s="1">
        <v>83</v>
      </c>
      <c r="BA66" s="1"/>
      <c r="BB66" s="1">
        <v>16</v>
      </c>
      <c r="BC66" s="1"/>
      <c r="BD66" s="1"/>
      <c r="BE66" s="1"/>
      <c r="BF66" s="1"/>
      <c r="BG66" s="1">
        <v>1</v>
      </c>
      <c r="BH66" s="1"/>
      <c r="BI66" s="1">
        <v>14</v>
      </c>
      <c r="BJ66" s="1"/>
      <c r="BK66" s="1"/>
      <c r="BL66" s="1"/>
      <c r="BM66" s="1"/>
      <c r="BN66" s="1"/>
      <c r="BO66" s="1"/>
      <c r="BP66" s="1">
        <v>22547</v>
      </c>
    </row>
    <row r="67" spans="2:68" x14ac:dyDescent="0.2">
      <c r="B67" s="9">
        <v>38018</v>
      </c>
      <c r="C67" s="1"/>
      <c r="D67" s="1">
        <v>6</v>
      </c>
      <c r="E67" s="1"/>
      <c r="F67" s="1"/>
      <c r="G67" s="1">
        <v>4</v>
      </c>
      <c r="H67" s="1"/>
      <c r="I67" s="1">
        <v>3</v>
      </c>
      <c r="J67" s="1">
        <v>580</v>
      </c>
      <c r="K67" s="1">
        <v>1</v>
      </c>
      <c r="L67" s="1">
        <v>165</v>
      </c>
      <c r="M67" s="1">
        <v>1</v>
      </c>
      <c r="N67" s="1">
        <v>1</v>
      </c>
      <c r="O67" s="1">
        <v>118</v>
      </c>
      <c r="P67" s="1"/>
      <c r="Q67" s="1">
        <v>31</v>
      </c>
      <c r="R67" s="1"/>
      <c r="S67" s="1"/>
      <c r="T67" s="1">
        <v>5420</v>
      </c>
      <c r="U67" s="1">
        <v>2508</v>
      </c>
      <c r="V67" s="1"/>
      <c r="W67" s="1">
        <v>25</v>
      </c>
      <c r="X67" s="1"/>
      <c r="Y67" s="1"/>
      <c r="Z67" s="1"/>
      <c r="AA67" s="1"/>
      <c r="AB67" s="1">
        <v>181</v>
      </c>
      <c r="AC67" s="1"/>
      <c r="AD67" s="1">
        <v>391</v>
      </c>
      <c r="AE67" s="1">
        <v>119</v>
      </c>
      <c r="AF67" s="1"/>
      <c r="AG67" s="1">
        <v>179</v>
      </c>
      <c r="AH67" s="1">
        <v>1</v>
      </c>
      <c r="AI67" s="1">
        <v>9</v>
      </c>
      <c r="AJ67" s="1">
        <v>85</v>
      </c>
      <c r="AK67" s="1">
        <v>420</v>
      </c>
      <c r="AL67" s="1"/>
      <c r="AM67" s="1">
        <v>1037</v>
      </c>
      <c r="AN67" s="1"/>
      <c r="AO67" s="1"/>
      <c r="AP67" s="1">
        <v>6</v>
      </c>
      <c r="AQ67" s="1"/>
      <c r="AR67" s="1"/>
      <c r="AS67" s="1">
        <v>1836</v>
      </c>
      <c r="AT67" s="1">
        <v>6171</v>
      </c>
      <c r="AU67" s="1"/>
      <c r="AV67" s="1">
        <v>84</v>
      </c>
      <c r="AW67" s="1"/>
      <c r="AX67" s="1"/>
      <c r="AY67" s="1"/>
      <c r="AZ67" s="1">
        <v>76</v>
      </c>
      <c r="BA67" s="1"/>
      <c r="BB67" s="1">
        <v>20</v>
      </c>
      <c r="BC67" s="1"/>
      <c r="BD67" s="1"/>
      <c r="BE67" s="1"/>
      <c r="BF67" s="1"/>
      <c r="BG67" s="1">
        <v>2</v>
      </c>
      <c r="BH67" s="1"/>
      <c r="BI67" s="1">
        <v>20</v>
      </c>
      <c r="BJ67" s="1"/>
      <c r="BK67" s="1"/>
      <c r="BL67" s="1"/>
      <c r="BM67" s="1"/>
      <c r="BN67" s="1"/>
      <c r="BO67" s="1"/>
      <c r="BP67" s="1">
        <v>19500</v>
      </c>
    </row>
    <row r="68" spans="2:68" x14ac:dyDescent="0.2">
      <c r="B68" s="9">
        <v>38047</v>
      </c>
      <c r="C68" s="1"/>
      <c r="D68" s="1"/>
      <c r="E68" s="1"/>
      <c r="F68" s="1"/>
      <c r="G68" s="1">
        <v>2</v>
      </c>
      <c r="H68" s="1">
        <v>3</v>
      </c>
      <c r="I68" s="1">
        <v>25</v>
      </c>
      <c r="J68" s="1">
        <v>605</v>
      </c>
      <c r="K68" s="1">
        <v>3</v>
      </c>
      <c r="L68" s="1">
        <v>142</v>
      </c>
      <c r="M68" s="1">
        <v>1</v>
      </c>
      <c r="N68" s="1">
        <v>3</v>
      </c>
      <c r="O68" s="1">
        <v>141</v>
      </c>
      <c r="P68" s="1"/>
      <c r="Q68" s="1">
        <v>46</v>
      </c>
      <c r="R68" s="1"/>
      <c r="S68" s="1"/>
      <c r="T68" s="1">
        <v>6477</v>
      </c>
      <c r="U68" s="1">
        <v>3469</v>
      </c>
      <c r="V68" s="1"/>
      <c r="W68" s="1">
        <v>70</v>
      </c>
      <c r="X68" s="1"/>
      <c r="Y68" s="1"/>
      <c r="Z68" s="1"/>
      <c r="AA68" s="1"/>
      <c r="AB68" s="1">
        <v>212</v>
      </c>
      <c r="AC68" s="1"/>
      <c r="AD68" s="1">
        <v>408</v>
      </c>
      <c r="AE68" s="1">
        <v>118</v>
      </c>
      <c r="AF68" s="1"/>
      <c r="AG68" s="1">
        <v>208</v>
      </c>
      <c r="AH68" s="1">
        <v>4</v>
      </c>
      <c r="AI68" s="1">
        <v>11</v>
      </c>
      <c r="AJ68" s="1">
        <v>78</v>
      </c>
      <c r="AK68" s="1">
        <v>423</v>
      </c>
      <c r="AL68" s="1"/>
      <c r="AM68" s="1">
        <v>1134</v>
      </c>
      <c r="AN68" s="1">
        <v>1</v>
      </c>
      <c r="AO68" s="1"/>
      <c r="AP68" s="1">
        <v>6</v>
      </c>
      <c r="AQ68" s="1"/>
      <c r="AR68" s="1"/>
      <c r="AS68" s="1">
        <v>2219</v>
      </c>
      <c r="AT68" s="1">
        <v>6111</v>
      </c>
      <c r="AU68" s="1"/>
      <c r="AV68" s="1">
        <v>99</v>
      </c>
      <c r="AW68" s="1"/>
      <c r="AX68" s="1"/>
      <c r="AY68" s="1"/>
      <c r="AZ68" s="1">
        <v>95</v>
      </c>
      <c r="BA68" s="1"/>
      <c r="BB68" s="1">
        <v>23</v>
      </c>
      <c r="BC68" s="1"/>
      <c r="BD68" s="1"/>
      <c r="BE68" s="1"/>
      <c r="BF68" s="1"/>
      <c r="BG68" s="1">
        <v>1</v>
      </c>
      <c r="BH68" s="1"/>
      <c r="BI68" s="1">
        <v>28</v>
      </c>
      <c r="BJ68" s="1"/>
      <c r="BK68" s="1"/>
      <c r="BL68" s="1"/>
      <c r="BM68" s="1"/>
      <c r="BN68" s="1"/>
      <c r="BO68" s="1"/>
      <c r="BP68" s="1">
        <v>22166</v>
      </c>
    </row>
    <row r="69" spans="2:68" x14ac:dyDescent="0.2">
      <c r="B69" s="9">
        <v>38078</v>
      </c>
      <c r="C69" s="1"/>
      <c r="D69" s="1">
        <v>3</v>
      </c>
      <c r="E69" s="1"/>
      <c r="F69" s="1"/>
      <c r="G69" s="1">
        <v>3</v>
      </c>
      <c r="H69" s="1"/>
      <c r="I69" s="1">
        <v>17</v>
      </c>
      <c r="J69" s="1">
        <v>586</v>
      </c>
      <c r="K69" s="1">
        <v>2</v>
      </c>
      <c r="L69" s="1">
        <v>161</v>
      </c>
      <c r="M69" s="1">
        <v>5</v>
      </c>
      <c r="N69" s="1">
        <v>13</v>
      </c>
      <c r="O69" s="1">
        <v>156</v>
      </c>
      <c r="P69" s="1"/>
      <c r="Q69" s="1">
        <v>40</v>
      </c>
      <c r="R69" s="1"/>
      <c r="S69" s="1"/>
      <c r="T69" s="1">
        <v>6195</v>
      </c>
      <c r="U69" s="1">
        <v>3403</v>
      </c>
      <c r="V69" s="1"/>
      <c r="W69" s="1">
        <v>27</v>
      </c>
      <c r="X69" s="1"/>
      <c r="Y69" s="1"/>
      <c r="Z69" s="1"/>
      <c r="AA69" s="1"/>
      <c r="AB69" s="1">
        <v>180</v>
      </c>
      <c r="AC69" s="1"/>
      <c r="AD69" s="1">
        <v>355</v>
      </c>
      <c r="AE69" s="1">
        <v>103</v>
      </c>
      <c r="AF69" s="1"/>
      <c r="AG69" s="1">
        <v>211</v>
      </c>
      <c r="AH69" s="1"/>
      <c r="AI69" s="1">
        <v>13</v>
      </c>
      <c r="AJ69" s="1">
        <v>102</v>
      </c>
      <c r="AK69" s="1">
        <v>409</v>
      </c>
      <c r="AL69" s="1"/>
      <c r="AM69" s="1">
        <v>1092</v>
      </c>
      <c r="AN69" s="1"/>
      <c r="AO69" s="1"/>
      <c r="AP69" s="1">
        <v>6</v>
      </c>
      <c r="AQ69" s="1"/>
      <c r="AR69" s="1"/>
      <c r="AS69" s="1">
        <v>1967</v>
      </c>
      <c r="AT69" s="1">
        <v>5467</v>
      </c>
      <c r="AU69" s="1"/>
      <c r="AV69" s="1">
        <v>72</v>
      </c>
      <c r="AW69" s="1"/>
      <c r="AX69" s="1"/>
      <c r="AY69" s="1"/>
      <c r="AZ69" s="1">
        <v>74</v>
      </c>
      <c r="BA69" s="1"/>
      <c r="BB69" s="1">
        <v>16</v>
      </c>
      <c r="BC69" s="1"/>
      <c r="BD69" s="1"/>
      <c r="BE69" s="1"/>
      <c r="BF69" s="1"/>
      <c r="BG69" s="1">
        <v>1</v>
      </c>
      <c r="BH69" s="1"/>
      <c r="BI69" s="1">
        <v>17</v>
      </c>
      <c r="BJ69" s="1"/>
      <c r="BK69" s="1"/>
      <c r="BL69" s="1"/>
      <c r="BM69" s="1"/>
      <c r="BN69" s="1"/>
      <c r="BO69" s="1"/>
      <c r="BP69" s="1">
        <v>20696</v>
      </c>
    </row>
    <row r="70" spans="2:68" x14ac:dyDescent="0.2">
      <c r="B70" s="9">
        <v>38108</v>
      </c>
      <c r="C70" s="1"/>
      <c r="D70" s="1">
        <v>1</v>
      </c>
      <c r="E70" s="1"/>
      <c r="F70" s="1"/>
      <c r="G70" s="1">
        <v>5</v>
      </c>
      <c r="H70" s="1">
        <v>2</v>
      </c>
      <c r="I70" s="1">
        <v>13</v>
      </c>
      <c r="J70" s="1">
        <v>472</v>
      </c>
      <c r="K70" s="1">
        <v>4</v>
      </c>
      <c r="L70" s="1">
        <v>122</v>
      </c>
      <c r="M70" s="1">
        <v>4</v>
      </c>
      <c r="N70" s="1">
        <v>2</v>
      </c>
      <c r="O70" s="1">
        <v>112</v>
      </c>
      <c r="P70" s="1"/>
      <c r="Q70" s="1">
        <v>30</v>
      </c>
      <c r="R70" s="1"/>
      <c r="S70" s="1"/>
      <c r="T70" s="1">
        <v>6214</v>
      </c>
      <c r="U70" s="1">
        <v>2923</v>
      </c>
      <c r="V70" s="1"/>
      <c r="W70" s="1">
        <v>35</v>
      </c>
      <c r="X70" s="1"/>
      <c r="Y70" s="1"/>
      <c r="Z70" s="1"/>
      <c r="AA70" s="1"/>
      <c r="AB70" s="1">
        <v>179</v>
      </c>
      <c r="AC70" s="1"/>
      <c r="AD70" s="1">
        <v>316</v>
      </c>
      <c r="AE70" s="1">
        <v>117</v>
      </c>
      <c r="AF70" s="1"/>
      <c r="AG70" s="1">
        <v>190</v>
      </c>
      <c r="AH70" s="1"/>
      <c r="AI70" s="1">
        <v>6</v>
      </c>
      <c r="AJ70" s="1">
        <v>37</v>
      </c>
      <c r="AK70" s="1">
        <v>441</v>
      </c>
      <c r="AL70" s="1"/>
      <c r="AM70" s="1">
        <v>1087</v>
      </c>
      <c r="AN70" s="1"/>
      <c r="AO70" s="1"/>
      <c r="AP70" s="1">
        <v>4</v>
      </c>
      <c r="AQ70" s="1"/>
      <c r="AR70" s="1"/>
      <c r="AS70" s="1">
        <v>2153</v>
      </c>
      <c r="AT70" s="1">
        <v>5702</v>
      </c>
      <c r="AU70" s="1"/>
      <c r="AV70" s="1">
        <v>56</v>
      </c>
      <c r="AW70" s="1"/>
      <c r="AX70" s="1"/>
      <c r="AY70" s="1"/>
      <c r="AZ70" s="1">
        <v>93</v>
      </c>
      <c r="BA70" s="1"/>
      <c r="BB70" s="1">
        <v>22</v>
      </c>
      <c r="BC70" s="1"/>
      <c r="BD70" s="1"/>
      <c r="BE70" s="1"/>
      <c r="BF70" s="1"/>
      <c r="BG70" s="1">
        <v>5</v>
      </c>
      <c r="BH70" s="1"/>
      <c r="BI70" s="1">
        <v>12</v>
      </c>
      <c r="BJ70" s="1"/>
      <c r="BK70" s="1"/>
      <c r="BL70" s="1"/>
      <c r="BM70" s="1"/>
      <c r="BN70" s="1"/>
      <c r="BO70" s="1"/>
      <c r="BP70" s="1">
        <v>20359</v>
      </c>
    </row>
    <row r="71" spans="2:68" x14ac:dyDescent="0.2">
      <c r="B71" s="9">
        <v>38139</v>
      </c>
      <c r="C71" s="1"/>
      <c r="D71" s="1">
        <v>2</v>
      </c>
      <c r="E71" s="1">
        <v>18</v>
      </c>
      <c r="F71" s="1">
        <v>2</v>
      </c>
      <c r="G71" s="1">
        <v>9</v>
      </c>
      <c r="H71" s="1"/>
      <c r="I71" s="1">
        <v>11</v>
      </c>
      <c r="J71" s="1">
        <v>423</v>
      </c>
      <c r="K71" s="1">
        <v>4</v>
      </c>
      <c r="L71" s="1">
        <v>158</v>
      </c>
      <c r="M71" s="1">
        <v>1</v>
      </c>
      <c r="N71" s="1">
        <v>2</v>
      </c>
      <c r="O71" s="1">
        <v>65</v>
      </c>
      <c r="P71" s="1"/>
      <c r="Q71" s="1">
        <v>37</v>
      </c>
      <c r="R71" s="1"/>
      <c r="S71" s="1"/>
      <c r="T71" s="1">
        <v>7005</v>
      </c>
      <c r="U71" s="1">
        <v>3221</v>
      </c>
      <c r="V71" s="1"/>
      <c r="W71" s="1">
        <v>14</v>
      </c>
      <c r="X71" s="1"/>
      <c r="Y71" s="1"/>
      <c r="Z71" s="1"/>
      <c r="AA71" s="1"/>
      <c r="AB71" s="1">
        <v>281</v>
      </c>
      <c r="AC71" s="1"/>
      <c r="AD71" s="1">
        <v>338</v>
      </c>
      <c r="AE71" s="1">
        <v>108</v>
      </c>
      <c r="AF71" s="1"/>
      <c r="AG71" s="1">
        <v>169</v>
      </c>
      <c r="AH71" s="1">
        <v>1</v>
      </c>
      <c r="AI71" s="1">
        <v>10</v>
      </c>
      <c r="AJ71" s="1">
        <v>65</v>
      </c>
      <c r="AK71" s="1">
        <v>490</v>
      </c>
      <c r="AL71" s="1"/>
      <c r="AM71" s="1">
        <v>1008</v>
      </c>
      <c r="AN71" s="1"/>
      <c r="AO71" s="1"/>
      <c r="AP71" s="1">
        <v>8</v>
      </c>
      <c r="AQ71" s="1"/>
      <c r="AR71" s="1"/>
      <c r="AS71" s="1">
        <v>2294</v>
      </c>
      <c r="AT71" s="1">
        <v>6063</v>
      </c>
      <c r="AU71" s="1"/>
      <c r="AV71" s="1">
        <v>59</v>
      </c>
      <c r="AW71" s="1"/>
      <c r="AX71" s="1"/>
      <c r="AY71" s="1"/>
      <c r="AZ71" s="1">
        <v>86</v>
      </c>
      <c r="BA71" s="1"/>
      <c r="BB71" s="1">
        <v>25</v>
      </c>
      <c r="BC71" s="1"/>
      <c r="BD71" s="1"/>
      <c r="BE71" s="1"/>
      <c r="BF71" s="1"/>
      <c r="BG71" s="1">
        <v>5</v>
      </c>
      <c r="BH71" s="1"/>
      <c r="BI71" s="1">
        <v>22</v>
      </c>
      <c r="BJ71" s="1"/>
      <c r="BK71" s="1"/>
      <c r="BL71" s="1"/>
      <c r="BM71" s="1"/>
      <c r="BN71" s="1"/>
      <c r="BO71" s="1"/>
      <c r="BP71" s="1">
        <v>22004</v>
      </c>
    </row>
    <row r="72" spans="2:68" x14ac:dyDescent="0.2">
      <c r="B72" s="9">
        <v>38169</v>
      </c>
      <c r="C72" s="1"/>
      <c r="D72" s="1"/>
      <c r="E72" s="1">
        <v>7</v>
      </c>
      <c r="F72" s="1">
        <v>3</v>
      </c>
      <c r="G72" s="1">
        <v>9</v>
      </c>
      <c r="H72" s="1"/>
      <c r="I72" s="1">
        <v>3</v>
      </c>
      <c r="J72" s="1">
        <v>598</v>
      </c>
      <c r="K72" s="1">
        <v>2</v>
      </c>
      <c r="L72" s="1">
        <v>243</v>
      </c>
      <c r="M72" s="1"/>
      <c r="N72" s="1">
        <v>1</v>
      </c>
      <c r="O72" s="1">
        <v>76</v>
      </c>
      <c r="P72" s="1"/>
      <c r="Q72" s="1">
        <v>52</v>
      </c>
      <c r="R72" s="1"/>
      <c r="S72" s="1"/>
      <c r="T72" s="1">
        <v>7640</v>
      </c>
      <c r="U72" s="1">
        <v>3644</v>
      </c>
      <c r="V72" s="1"/>
      <c r="W72" s="1">
        <v>8</v>
      </c>
      <c r="X72" s="1"/>
      <c r="Y72" s="1"/>
      <c r="Z72" s="1"/>
      <c r="AA72" s="1"/>
      <c r="AB72" s="1">
        <v>379</v>
      </c>
      <c r="AC72" s="1"/>
      <c r="AD72" s="1">
        <v>388</v>
      </c>
      <c r="AE72" s="1">
        <v>117</v>
      </c>
      <c r="AF72" s="1"/>
      <c r="AG72" s="1">
        <v>251</v>
      </c>
      <c r="AH72" s="1"/>
      <c r="AI72" s="1">
        <v>15</v>
      </c>
      <c r="AJ72" s="1">
        <v>64</v>
      </c>
      <c r="AK72" s="1">
        <v>657</v>
      </c>
      <c r="AL72" s="1"/>
      <c r="AM72" s="1">
        <v>1957</v>
      </c>
      <c r="AN72" s="1"/>
      <c r="AO72" s="1"/>
      <c r="AP72" s="1">
        <v>12</v>
      </c>
      <c r="AQ72" s="1"/>
      <c r="AR72" s="1"/>
      <c r="AS72" s="1">
        <v>2371</v>
      </c>
      <c r="AT72" s="1">
        <v>5766</v>
      </c>
      <c r="AU72" s="1"/>
      <c r="AV72" s="1">
        <v>36</v>
      </c>
      <c r="AW72" s="1"/>
      <c r="AX72" s="1"/>
      <c r="AY72" s="1"/>
      <c r="AZ72" s="1">
        <v>183</v>
      </c>
      <c r="BA72" s="1"/>
      <c r="BB72" s="1">
        <v>20</v>
      </c>
      <c r="BC72" s="1"/>
      <c r="BD72" s="1"/>
      <c r="BE72" s="1"/>
      <c r="BF72" s="1"/>
      <c r="BG72" s="1">
        <v>3</v>
      </c>
      <c r="BH72" s="1"/>
      <c r="BI72" s="1">
        <v>24</v>
      </c>
      <c r="BJ72" s="1"/>
      <c r="BK72" s="1"/>
      <c r="BL72" s="1"/>
      <c r="BM72" s="1"/>
      <c r="BN72" s="1"/>
      <c r="BO72" s="1"/>
      <c r="BP72" s="1">
        <v>24529</v>
      </c>
    </row>
    <row r="73" spans="2:68" x14ac:dyDescent="0.2">
      <c r="B73" s="9">
        <v>38200</v>
      </c>
      <c r="C73" s="1">
        <v>3</v>
      </c>
      <c r="D73" s="1">
        <v>11</v>
      </c>
      <c r="E73" s="1">
        <v>1</v>
      </c>
      <c r="F73" s="1">
        <v>3</v>
      </c>
      <c r="G73" s="1"/>
      <c r="H73" s="1"/>
      <c r="I73" s="1">
        <v>4</v>
      </c>
      <c r="J73" s="1">
        <v>264</v>
      </c>
      <c r="K73" s="1">
        <v>2</v>
      </c>
      <c r="L73" s="1">
        <v>152</v>
      </c>
      <c r="M73" s="1"/>
      <c r="N73" s="1">
        <v>1</v>
      </c>
      <c r="O73" s="1">
        <v>50</v>
      </c>
      <c r="P73" s="1"/>
      <c r="Q73" s="1">
        <v>45</v>
      </c>
      <c r="R73" s="1"/>
      <c r="S73" s="1"/>
      <c r="T73" s="1">
        <v>5676</v>
      </c>
      <c r="U73" s="1">
        <v>2592</v>
      </c>
      <c r="V73" s="1"/>
      <c r="W73" s="1">
        <v>2</v>
      </c>
      <c r="X73" s="1"/>
      <c r="Y73" s="1"/>
      <c r="Z73" s="1"/>
      <c r="AA73" s="1"/>
      <c r="AB73" s="1">
        <v>127</v>
      </c>
      <c r="AC73" s="1"/>
      <c r="AD73" s="1">
        <v>245</v>
      </c>
      <c r="AE73" s="1">
        <v>77</v>
      </c>
      <c r="AF73" s="1"/>
      <c r="AG73" s="1">
        <v>112</v>
      </c>
      <c r="AH73" s="1">
        <v>3</v>
      </c>
      <c r="AI73" s="1">
        <v>10</v>
      </c>
      <c r="AJ73" s="1">
        <v>33</v>
      </c>
      <c r="AK73" s="1">
        <v>516</v>
      </c>
      <c r="AL73" s="1"/>
      <c r="AM73" s="1">
        <v>1612</v>
      </c>
      <c r="AN73" s="1"/>
      <c r="AO73" s="1"/>
      <c r="AP73" s="1">
        <v>1</v>
      </c>
      <c r="AQ73" s="1"/>
      <c r="AR73" s="1"/>
      <c r="AS73" s="1">
        <v>1515</v>
      </c>
      <c r="AT73" s="1">
        <v>4500</v>
      </c>
      <c r="AU73" s="1"/>
      <c r="AV73" s="1">
        <v>17</v>
      </c>
      <c r="AW73" s="1"/>
      <c r="AX73" s="1"/>
      <c r="AY73" s="1"/>
      <c r="AZ73" s="1">
        <v>78</v>
      </c>
      <c r="BA73" s="1"/>
      <c r="BB73" s="1">
        <v>17</v>
      </c>
      <c r="BC73" s="1"/>
      <c r="BD73" s="1"/>
      <c r="BE73" s="1"/>
      <c r="BF73" s="1"/>
      <c r="BG73" s="1">
        <v>1</v>
      </c>
      <c r="BH73" s="1"/>
      <c r="BI73" s="1">
        <v>6</v>
      </c>
      <c r="BJ73" s="1"/>
      <c r="BK73" s="1"/>
      <c r="BL73" s="1"/>
      <c r="BM73" s="1"/>
      <c r="BN73" s="1"/>
      <c r="BO73" s="1"/>
      <c r="BP73" s="1">
        <v>17676</v>
      </c>
    </row>
    <row r="74" spans="2:68" x14ac:dyDescent="0.2">
      <c r="B74" s="9">
        <v>38231</v>
      </c>
      <c r="C74" s="1">
        <v>1</v>
      </c>
      <c r="D74" s="1">
        <v>1</v>
      </c>
      <c r="E74" s="1">
        <v>19</v>
      </c>
      <c r="F74" s="1">
        <v>6</v>
      </c>
      <c r="G74" s="1">
        <v>16</v>
      </c>
      <c r="H74" s="1"/>
      <c r="I74" s="1">
        <v>32</v>
      </c>
      <c r="J74" s="1">
        <v>315</v>
      </c>
      <c r="K74" s="1">
        <v>1</v>
      </c>
      <c r="L74" s="1">
        <v>232</v>
      </c>
      <c r="M74" s="1"/>
      <c r="N74" s="1">
        <v>1</v>
      </c>
      <c r="O74" s="1">
        <v>65</v>
      </c>
      <c r="P74" s="1"/>
      <c r="Q74" s="1">
        <v>58</v>
      </c>
      <c r="R74" s="1"/>
      <c r="S74" s="1"/>
      <c r="T74" s="1">
        <v>6788</v>
      </c>
      <c r="U74" s="1">
        <v>3447</v>
      </c>
      <c r="V74" s="1"/>
      <c r="W74" s="1">
        <v>47</v>
      </c>
      <c r="X74" s="1"/>
      <c r="Y74" s="1"/>
      <c r="Z74" s="1"/>
      <c r="AA74" s="1"/>
      <c r="AB74" s="1">
        <v>206</v>
      </c>
      <c r="AC74" s="1"/>
      <c r="AD74" s="1">
        <v>374</v>
      </c>
      <c r="AE74" s="1">
        <v>115</v>
      </c>
      <c r="AF74" s="1"/>
      <c r="AG74" s="1">
        <v>187</v>
      </c>
      <c r="AH74" s="1">
        <v>2</v>
      </c>
      <c r="AI74" s="1">
        <v>10</v>
      </c>
      <c r="AJ74" s="1">
        <v>97</v>
      </c>
      <c r="AK74" s="1">
        <v>575</v>
      </c>
      <c r="AL74" s="1"/>
      <c r="AM74" s="1">
        <v>1880</v>
      </c>
      <c r="AN74" s="1"/>
      <c r="AO74" s="1"/>
      <c r="AP74" s="1">
        <v>14</v>
      </c>
      <c r="AQ74" s="1"/>
      <c r="AR74" s="1"/>
      <c r="AS74" s="1">
        <v>3153</v>
      </c>
      <c r="AT74" s="1">
        <v>6766</v>
      </c>
      <c r="AU74" s="1"/>
      <c r="AV74" s="1">
        <v>67</v>
      </c>
      <c r="AW74" s="1"/>
      <c r="AX74" s="1"/>
      <c r="AY74" s="1"/>
      <c r="AZ74" s="1">
        <v>92</v>
      </c>
      <c r="BA74" s="1"/>
      <c r="BB74" s="1">
        <v>24</v>
      </c>
      <c r="BC74" s="1"/>
      <c r="BD74" s="1"/>
      <c r="BE74" s="1"/>
      <c r="BF74" s="1"/>
      <c r="BG74" s="1">
        <v>3</v>
      </c>
      <c r="BH74" s="1"/>
      <c r="BI74" s="1">
        <v>9</v>
      </c>
      <c r="BJ74" s="1"/>
      <c r="BK74" s="1"/>
      <c r="BL74" s="1"/>
      <c r="BM74" s="1"/>
      <c r="BN74" s="1"/>
      <c r="BO74" s="1"/>
      <c r="BP74" s="1">
        <v>24603</v>
      </c>
    </row>
    <row r="75" spans="2:68" x14ac:dyDescent="0.2">
      <c r="B75" s="9">
        <v>38261</v>
      </c>
      <c r="C75" s="1"/>
      <c r="D75" s="1">
        <v>1</v>
      </c>
      <c r="E75" s="1"/>
      <c r="F75" s="1"/>
      <c r="G75" s="1">
        <v>16</v>
      </c>
      <c r="H75" s="1">
        <v>3</v>
      </c>
      <c r="I75" s="1">
        <v>27</v>
      </c>
      <c r="J75" s="1">
        <v>297</v>
      </c>
      <c r="K75" s="1">
        <v>2</v>
      </c>
      <c r="L75" s="1">
        <v>268</v>
      </c>
      <c r="M75" s="1"/>
      <c r="N75" s="1">
        <v>16</v>
      </c>
      <c r="O75" s="1">
        <v>80</v>
      </c>
      <c r="P75" s="1"/>
      <c r="Q75" s="1">
        <v>58</v>
      </c>
      <c r="R75" s="1"/>
      <c r="S75" s="1"/>
      <c r="T75" s="1">
        <v>6972</v>
      </c>
      <c r="U75" s="1">
        <v>3323</v>
      </c>
      <c r="V75" s="1"/>
      <c r="W75" s="1">
        <v>40</v>
      </c>
      <c r="X75" s="1"/>
      <c r="Y75" s="1"/>
      <c r="Z75" s="1"/>
      <c r="AA75" s="1"/>
      <c r="AB75" s="1">
        <v>230</v>
      </c>
      <c r="AC75" s="1"/>
      <c r="AD75" s="1">
        <v>379</v>
      </c>
      <c r="AE75" s="1">
        <v>165</v>
      </c>
      <c r="AF75" s="1"/>
      <c r="AG75" s="1">
        <v>205</v>
      </c>
      <c r="AH75" s="1">
        <v>3</v>
      </c>
      <c r="AI75" s="1">
        <v>14</v>
      </c>
      <c r="AJ75" s="1">
        <v>87</v>
      </c>
      <c r="AK75" s="1">
        <v>603</v>
      </c>
      <c r="AL75" s="1"/>
      <c r="AM75" s="1">
        <v>1150</v>
      </c>
      <c r="AN75" s="1"/>
      <c r="AO75" s="1"/>
      <c r="AP75" s="1">
        <v>25</v>
      </c>
      <c r="AQ75" s="1"/>
      <c r="AR75" s="1"/>
      <c r="AS75" s="1">
        <v>3178</v>
      </c>
      <c r="AT75" s="1">
        <v>6024</v>
      </c>
      <c r="AU75" s="1"/>
      <c r="AV75" s="1">
        <v>35</v>
      </c>
      <c r="AW75" s="1"/>
      <c r="AX75" s="1"/>
      <c r="AY75" s="1"/>
      <c r="AZ75" s="1">
        <v>121</v>
      </c>
      <c r="BA75" s="1"/>
      <c r="BB75" s="1">
        <v>28</v>
      </c>
      <c r="BC75" s="1"/>
      <c r="BD75" s="1"/>
      <c r="BE75" s="1"/>
      <c r="BF75" s="1"/>
      <c r="BG75" s="1">
        <v>4</v>
      </c>
      <c r="BH75" s="1"/>
      <c r="BI75" s="1">
        <v>10</v>
      </c>
      <c r="BJ75" s="1"/>
      <c r="BK75" s="1"/>
      <c r="BL75" s="1"/>
      <c r="BM75" s="1"/>
      <c r="BN75" s="1"/>
      <c r="BO75" s="1"/>
      <c r="BP75" s="1">
        <v>23364</v>
      </c>
    </row>
    <row r="76" spans="2:68" x14ac:dyDescent="0.2">
      <c r="B76" s="9">
        <v>38292</v>
      </c>
      <c r="C76" s="1"/>
      <c r="D76" s="1">
        <v>5</v>
      </c>
      <c r="E76" s="1">
        <v>5</v>
      </c>
      <c r="F76" s="1"/>
      <c r="G76" s="1">
        <v>6</v>
      </c>
      <c r="H76" s="1">
        <v>4</v>
      </c>
      <c r="I76" s="1">
        <v>9</v>
      </c>
      <c r="J76" s="1">
        <v>390</v>
      </c>
      <c r="K76" s="1">
        <v>4</v>
      </c>
      <c r="L76" s="1">
        <v>293</v>
      </c>
      <c r="M76" s="1"/>
      <c r="N76" s="1">
        <v>3</v>
      </c>
      <c r="O76" s="1">
        <v>74</v>
      </c>
      <c r="P76" s="1"/>
      <c r="Q76" s="1">
        <v>65</v>
      </c>
      <c r="R76" s="1"/>
      <c r="S76" s="1"/>
      <c r="T76" s="1">
        <v>6734</v>
      </c>
      <c r="U76" s="1">
        <v>3420</v>
      </c>
      <c r="V76" s="1"/>
      <c r="W76" s="1">
        <v>21</v>
      </c>
      <c r="X76" s="1"/>
      <c r="Y76" s="1"/>
      <c r="Z76" s="1"/>
      <c r="AA76" s="1"/>
      <c r="AB76" s="1">
        <v>183</v>
      </c>
      <c r="AC76" s="1"/>
      <c r="AD76" s="1">
        <v>355</v>
      </c>
      <c r="AE76" s="1">
        <v>170</v>
      </c>
      <c r="AF76" s="1"/>
      <c r="AG76" s="1">
        <v>207</v>
      </c>
      <c r="AH76" s="1">
        <v>2</v>
      </c>
      <c r="AI76" s="1">
        <v>9</v>
      </c>
      <c r="AJ76" s="1">
        <v>78</v>
      </c>
      <c r="AK76" s="1">
        <v>581</v>
      </c>
      <c r="AL76" s="1"/>
      <c r="AM76" s="1">
        <v>1547</v>
      </c>
      <c r="AN76" s="1"/>
      <c r="AO76" s="1"/>
      <c r="AP76" s="1">
        <v>8</v>
      </c>
      <c r="AQ76" s="1"/>
      <c r="AR76" s="1"/>
      <c r="AS76" s="1">
        <v>2535</v>
      </c>
      <c r="AT76" s="1">
        <v>6017</v>
      </c>
      <c r="AU76" s="1"/>
      <c r="AV76" s="1">
        <v>34</v>
      </c>
      <c r="AW76" s="1"/>
      <c r="AX76" s="1"/>
      <c r="AY76" s="1"/>
      <c r="AZ76" s="1">
        <v>106</v>
      </c>
      <c r="BA76" s="1"/>
      <c r="BB76" s="1">
        <v>13</v>
      </c>
      <c r="BC76" s="1"/>
      <c r="BD76" s="1"/>
      <c r="BE76" s="1"/>
      <c r="BF76" s="1"/>
      <c r="BG76" s="1">
        <v>5</v>
      </c>
      <c r="BH76" s="1"/>
      <c r="BI76" s="1">
        <v>13</v>
      </c>
      <c r="BJ76" s="1"/>
      <c r="BK76" s="1"/>
      <c r="BL76" s="1"/>
      <c r="BM76" s="1"/>
      <c r="BN76" s="1"/>
      <c r="BO76" s="1"/>
      <c r="BP76" s="1">
        <v>22896</v>
      </c>
    </row>
    <row r="77" spans="2:68" x14ac:dyDescent="0.2">
      <c r="B77" s="9">
        <v>38322</v>
      </c>
      <c r="C77" s="1"/>
      <c r="D77" s="1"/>
      <c r="E77" s="1">
        <v>9</v>
      </c>
      <c r="F77" s="1">
        <v>3</v>
      </c>
      <c r="G77" s="1">
        <v>17</v>
      </c>
      <c r="H77" s="1"/>
      <c r="I77" s="1">
        <v>1</v>
      </c>
      <c r="J77" s="1">
        <v>229</v>
      </c>
      <c r="K77" s="1">
        <v>2</v>
      </c>
      <c r="L77" s="1">
        <v>249</v>
      </c>
      <c r="M77" s="1"/>
      <c r="N77" s="1">
        <v>1</v>
      </c>
      <c r="O77" s="1">
        <v>37</v>
      </c>
      <c r="P77" s="1"/>
      <c r="Q77" s="1">
        <v>63</v>
      </c>
      <c r="R77" s="1"/>
      <c r="S77" s="1"/>
      <c r="T77" s="1">
        <v>5415</v>
      </c>
      <c r="U77" s="1">
        <v>2972</v>
      </c>
      <c r="V77" s="1"/>
      <c r="W77" s="1">
        <v>8</v>
      </c>
      <c r="X77" s="1"/>
      <c r="Y77" s="1"/>
      <c r="Z77" s="1"/>
      <c r="AA77" s="1"/>
      <c r="AB77" s="1">
        <v>120</v>
      </c>
      <c r="AC77" s="1"/>
      <c r="AD77" s="1">
        <v>278</v>
      </c>
      <c r="AE77" s="1">
        <v>111</v>
      </c>
      <c r="AF77" s="1"/>
      <c r="AG77" s="1">
        <v>139</v>
      </c>
      <c r="AH77" s="1">
        <v>5</v>
      </c>
      <c r="AI77" s="1">
        <v>8</v>
      </c>
      <c r="AJ77" s="1">
        <v>65</v>
      </c>
      <c r="AK77" s="1">
        <v>556</v>
      </c>
      <c r="AL77" s="1"/>
      <c r="AM77" s="1">
        <v>1243</v>
      </c>
      <c r="AN77" s="1">
        <v>1</v>
      </c>
      <c r="AO77" s="1"/>
      <c r="AP77" s="1">
        <v>19</v>
      </c>
      <c r="AQ77" s="1"/>
      <c r="AR77" s="1"/>
      <c r="AS77" s="1">
        <v>2358</v>
      </c>
      <c r="AT77" s="1">
        <v>4823</v>
      </c>
      <c r="AU77" s="1"/>
      <c r="AV77" s="1">
        <v>23</v>
      </c>
      <c r="AW77" s="1"/>
      <c r="AX77" s="1"/>
      <c r="AY77" s="1"/>
      <c r="AZ77" s="1">
        <v>72</v>
      </c>
      <c r="BA77" s="1"/>
      <c r="BB77" s="1">
        <v>9</v>
      </c>
      <c r="BC77" s="1"/>
      <c r="BD77" s="1"/>
      <c r="BE77" s="1"/>
      <c r="BF77" s="1"/>
      <c r="BG77" s="1">
        <v>1</v>
      </c>
      <c r="BH77" s="1"/>
      <c r="BI77" s="1">
        <v>11</v>
      </c>
      <c r="BJ77" s="1"/>
      <c r="BK77" s="1"/>
      <c r="BL77" s="1"/>
      <c r="BM77" s="1"/>
      <c r="BN77" s="1"/>
      <c r="BO77" s="1"/>
      <c r="BP77" s="1">
        <v>18848</v>
      </c>
    </row>
    <row r="78" spans="2:68" s="10" customFormat="1" x14ac:dyDescent="0.2">
      <c r="B78" s="79">
        <v>38353</v>
      </c>
      <c r="C78" s="27"/>
      <c r="D78" s="27">
        <v>6</v>
      </c>
      <c r="E78" s="27">
        <v>32</v>
      </c>
      <c r="F78" s="27">
        <v>8</v>
      </c>
      <c r="G78" s="27">
        <v>12</v>
      </c>
      <c r="H78" s="27">
        <v>3</v>
      </c>
      <c r="I78" s="27">
        <v>7</v>
      </c>
      <c r="J78" s="27">
        <v>464</v>
      </c>
      <c r="K78" s="27">
        <v>7</v>
      </c>
      <c r="L78" s="27">
        <v>192</v>
      </c>
      <c r="M78" s="27"/>
      <c r="N78" s="27">
        <v>4</v>
      </c>
      <c r="O78" s="27">
        <v>111</v>
      </c>
      <c r="P78" s="27">
        <v>1</v>
      </c>
      <c r="Q78" s="27">
        <v>30</v>
      </c>
      <c r="R78" s="27"/>
      <c r="S78" s="27"/>
      <c r="T78" s="27">
        <v>5141</v>
      </c>
      <c r="U78" s="27">
        <v>2721</v>
      </c>
      <c r="V78" s="27"/>
      <c r="W78" s="27">
        <v>20</v>
      </c>
      <c r="X78" s="27"/>
      <c r="Y78" s="27"/>
      <c r="Z78" s="27"/>
      <c r="AA78" s="27"/>
      <c r="AB78" s="27">
        <v>104</v>
      </c>
      <c r="AC78" s="27"/>
      <c r="AD78" s="27">
        <v>373</v>
      </c>
      <c r="AE78" s="27">
        <v>101</v>
      </c>
      <c r="AF78" s="27"/>
      <c r="AG78" s="27">
        <v>141</v>
      </c>
      <c r="AH78" s="27">
        <v>2</v>
      </c>
      <c r="AI78" s="27">
        <v>12</v>
      </c>
      <c r="AJ78" s="27">
        <v>59</v>
      </c>
      <c r="AK78" s="27">
        <v>552</v>
      </c>
      <c r="AL78" s="27"/>
      <c r="AM78" s="27">
        <v>1278</v>
      </c>
      <c r="AN78" s="27"/>
      <c r="AO78" s="27"/>
      <c r="AP78" s="27">
        <v>16</v>
      </c>
      <c r="AQ78" s="27"/>
      <c r="AR78" s="27"/>
      <c r="AS78" s="27">
        <v>1943</v>
      </c>
      <c r="AT78" s="27">
        <v>5503</v>
      </c>
      <c r="AU78" s="27"/>
      <c r="AV78" s="27">
        <v>32</v>
      </c>
      <c r="AW78" s="27"/>
      <c r="AX78" s="27"/>
      <c r="AY78" s="27"/>
      <c r="AZ78" s="27">
        <v>78</v>
      </c>
      <c r="BA78" s="27"/>
      <c r="BB78" s="27">
        <v>9</v>
      </c>
      <c r="BC78" s="27"/>
      <c r="BD78" s="27"/>
      <c r="BE78" s="27"/>
      <c r="BF78" s="27"/>
      <c r="BG78" s="27"/>
      <c r="BH78" s="27"/>
      <c r="BI78" s="27">
        <v>17</v>
      </c>
      <c r="BJ78" s="27"/>
      <c r="BK78" s="27"/>
      <c r="BL78" s="27"/>
      <c r="BM78" s="27"/>
      <c r="BN78" s="27"/>
      <c r="BO78" s="27"/>
      <c r="BP78" s="27">
        <v>18979</v>
      </c>
    </row>
    <row r="79" spans="2:68" s="10" customFormat="1" x14ac:dyDescent="0.2">
      <c r="B79" s="79">
        <v>38384</v>
      </c>
      <c r="C79" s="27"/>
      <c r="D79" s="27">
        <v>1</v>
      </c>
      <c r="E79" s="27">
        <v>9</v>
      </c>
      <c r="F79" s="27">
        <v>3</v>
      </c>
      <c r="G79" s="27">
        <v>7</v>
      </c>
      <c r="H79" s="27">
        <v>1</v>
      </c>
      <c r="I79" s="27">
        <v>11</v>
      </c>
      <c r="J79" s="27">
        <v>688</v>
      </c>
      <c r="K79" s="27">
        <v>2</v>
      </c>
      <c r="L79" s="27">
        <v>160</v>
      </c>
      <c r="M79" s="27">
        <v>9</v>
      </c>
      <c r="N79" s="27">
        <v>10</v>
      </c>
      <c r="O79" s="27">
        <v>183</v>
      </c>
      <c r="P79" s="27">
        <v>1</v>
      </c>
      <c r="Q79" s="27">
        <v>48</v>
      </c>
      <c r="R79" s="27"/>
      <c r="S79" s="27"/>
      <c r="T79" s="27">
        <v>5522</v>
      </c>
      <c r="U79" s="27">
        <v>2495</v>
      </c>
      <c r="V79" s="27"/>
      <c r="W79" s="27">
        <v>14</v>
      </c>
      <c r="X79" s="27"/>
      <c r="Y79" s="27"/>
      <c r="Z79" s="27"/>
      <c r="AA79" s="27"/>
      <c r="AB79" s="27">
        <v>155</v>
      </c>
      <c r="AC79" s="27"/>
      <c r="AD79" s="27">
        <v>364</v>
      </c>
      <c r="AE79" s="27">
        <v>157</v>
      </c>
      <c r="AF79" s="27"/>
      <c r="AG79" s="27">
        <v>168</v>
      </c>
      <c r="AH79" s="27">
        <v>3</v>
      </c>
      <c r="AI79" s="27">
        <v>9</v>
      </c>
      <c r="AJ79" s="27">
        <v>65</v>
      </c>
      <c r="AK79" s="27">
        <v>495</v>
      </c>
      <c r="AL79" s="27"/>
      <c r="AM79" s="27">
        <v>1069</v>
      </c>
      <c r="AN79" s="27">
        <v>1</v>
      </c>
      <c r="AO79" s="27"/>
      <c r="AP79" s="27">
        <v>7</v>
      </c>
      <c r="AQ79" s="27"/>
      <c r="AR79" s="27"/>
      <c r="AS79" s="27">
        <v>2399</v>
      </c>
      <c r="AT79" s="27">
        <v>5933</v>
      </c>
      <c r="AU79" s="27"/>
      <c r="AV79" s="27">
        <v>31</v>
      </c>
      <c r="AW79" s="27"/>
      <c r="AX79" s="27"/>
      <c r="AY79" s="27"/>
      <c r="AZ79" s="27">
        <v>70</v>
      </c>
      <c r="BA79" s="27"/>
      <c r="BB79" s="27">
        <v>24</v>
      </c>
      <c r="BC79" s="27"/>
      <c r="BD79" s="27"/>
      <c r="BE79" s="27"/>
      <c r="BF79" s="27"/>
      <c r="BG79" s="27">
        <v>1</v>
      </c>
      <c r="BH79" s="27"/>
      <c r="BI79" s="27">
        <v>15</v>
      </c>
      <c r="BJ79" s="27"/>
      <c r="BK79" s="27"/>
      <c r="BL79" s="27"/>
      <c r="BM79" s="27"/>
      <c r="BN79" s="27"/>
      <c r="BO79" s="27"/>
      <c r="BP79" s="27">
        <v>20130</v>
      </c>
    </row>
    <row r="80" spans="2:68" s="10" customFormat="1" x14ac:dyDescent="0.2">
      <c r="B80" s="79">
        <v>38412</v>
      </c>
      <c r="C80" s="27"/>
      <c r="D80" s="27">
        <v>2</v>
      </c>
      <c r="E80" s="27">
        <v>4</v>
      </c>
      <c r="F80" s="27"/>
      <c r="G80" s="27">
        <v>9</v>
      </c>
      <c r="H80" s="27">
        <v>2</v>
      </c>
      <c r="I80" s="27">
        <v>7</v>
      </c>
      <c r="J80" s="27">
        <v>695</v>
      </c>
      <c r="K80" s="27">
        <v>3</v>
      </c>
      <c r="L80" s="27">
        <v>178</v>
      </c>
      <c r="M80" s="27">
        <v>4</v>
      </c>
      <c r="N80" s="27">
        <v>12</v>
      </c>
      <c r="O80" s="27">
        <v>166</v>
      </c>
      <c r="P80" s="27">
        <v>1</v>
      </c>
      <c r="Q80" s="27">
        <v>41</v>
      </c>
      <c r="R80" s="27"/>
      <c r="S80" s="27"/>
      <c r="T80" s="27">
        <v>5696</v>
      </c>
      <c r="U80" s="27">
        <v>3050</v>
      </c>
      <c r="V80" s="27"/>
      <c r="W80" s="27">
        <v>24</v>
      </c>
      <c r="X80" s="27"/>
      <c r="Y80" s="27"/>
      <c r="Z80" s="27"/>
      <c r="AA80" s="27"/>
      <c r="AB80" s="27">
        <v>179</v>
      </c>
      <c r="AC80" s="27"/>
      <c r="AD80" s="27">
        <v>340</v>
      </c>
      <c r="AE80" s="27">
        <v>119</v>
      </c>
      <c r="AF80" s="27"/>
      <c r="AG80" s="27">
        <v>214</v>
      </c>
      <c r="AH80" s="27">
        <v>3</v>
      </c>
      <c r="AI80" s="27">
        <v>19</v>
      </c>
      <c r="AJ80" s="27">
        <v>78</v>
      </c>
      <c r="AK80" s="27">
        <v>498</v>
      </c>
      <c r="AL80" s="27"/>
      <c r="AM80" s="27">
        <v>1073</v>
      </c>
      <c r="AN80" s="27">
        <v>1</v>
      </c>
      <c r="AO80" s="27"/>
      <c r="AP80" s="27">
        <v>11</v>
      </c>
      <c r="AQ80" s="27"/>
      <c r="AR80" s="27"/>
      <c r="AS80" s="27">
        <v>2669</v>
      </c>
      <c r="AT80" s="27">
        <v>5855</v>
      </c>
      <c r="AU80" s="27"/>
      <c r="AV80" s="27">
        <v>39</v>
      </c>
      <c r="AW80" s="27"/>
      <c r="AX80" s="27"/>
      <c r="AY80" s="27"/>
      <c r="AZ80" s="27">
        <v>88</v>
      </c>
      <c r="BA80" s="27"/>
      <c r="BB80" s="27">
        <v>11</v>
      </c>
      <c r="BC80" s="27"/>
      <c r="BD80" s="27"/>
      <c r="BE80" s="27"/>
      <c r="BF80" s="27"/>
      <c r="BG80" s="27">
        <v>4</v>
      </c>
      <c r="BH80" s="27"/>
      <c r="BI80" s="27">
        <v>21</v>
      </c>
      <c r="BJ80" s="27"/>
      <c r="BK80" s="27"/>
      <c r="BL80" s="27"/>
      <c r="BM80" s="27"/>
      <c r="BN80" s="27"/>
      <c r="BO80" s="27"/>
      <c r="BP80" s="27">
        <v>21116</v>
      </c>
    </row>
    <row r="81" spans="2:69" s="10" customFormat="1" x14ac:dyDescent="0.2">
      <c r="B81" s="79">
        <v>38443</v>
      </c>
      <c r="C81" s="27"/>
      <c r="D81" s="27">
        <v>2</v>
      </c>
      <c r="E81" s="27">
        <v>4</v>
      </c>
      <c r="F81" s="27">
        <v>2</v>
      </c>
      <c r="G81" s="27">
        <v>7</v>
      </c>
      <c r="H81" s="27"/>
      <c r="I81" s="27">
        <v>16</v>
      </c>
      <c r="J81" s="27">
        <v>603</v>
      </c>
      <c r="K81" s="27">
        <v>5</v>
      </c>
      <c r="L81" s="27">
        <v>185</v>
      </c>
      <c r="M81" s="27">
        <v>1</v>
      </c>
      <c r="N81" s="27">
        <v>7</v>
      </c>
      <c r="O81" s="27">
        <v>151</v>
      </c>
      <c r="P81" s="27"/>
      <c r="Q81" s="27">
        <v>51</v>
      </c>
      <c r="R81" s="27"/>
      <c r="S81" s="27"/>
      <c r="T81" s="27">
        <v>5465</v>
      </c>
      <c r="U81" s="27">
        <v>2944</v>
      </c>
      <c r="V81" s="27"/>
      <c r="W81" s="27">
        <v>12</v>
      </c>
      <c r="X81" s="27"/>
      <c r="Y81" s="27"/>
      <c r="Z81" s="27"/>
      <c r="AA81" s="27"/>
      <c r="AB81" s="27">
        <v>190</v>
      </c>
      <c r="AC81" s="27"/>
      <c r="AD81" s="27">
        <v>417</v>
      </c>
      <c r="AE81" s="27">
        <v>151</v>
      </c>
      <c r="AF81" s="27"/>
      <c r="AG81" s="27">
        <v>222</v>
      </c>
      <c r="AH81" s="27">
        <v>6</v>
      </c>
      <c r="AI81" s="27">
        <v>12</v>
      </c>
      <c r="AJ81" s="27">
        <v>59</v>
      </c>
      <c r="AK81" s="27">
        <v>536</v>
      </c>
      <c r="AL81" s="27"/>
      <c r="AM81" s="27">
        <v>1223</v>
      </c>
      <c r="AN81" s="27">
        <v>2</v>
      </c>
      <c r="AO81" s="27"/>
      <c r="AP81" s="27">
        <v>9</v>
      </c>
      <c r="AQ81" s="27"/>
      <c r="AR81" s="27"/>
      <c r="AS81" s="27">
        <v>2547</v>
      </c>
      <c r="AT81" s="27">
        <v>6247</v>
      </c>
      <c r="AU81" s="27"/>
      <c r="AV81" s="27">
        <v>34</v>
      </c>
      <c r="AW81" s="27"/>
      <c r="AX81" s="27"/>
      <c r="AY81" s="27"/>
      <c r="AZ81" s="27">
        <v>96</v>
      </c>
      <c r="BA81" s="27"/>
      <c r="BB81" s="27">
        <v>11</v>
      </c>
      <c r="BC81" s="27"/>
      <c r="BD81" s="27"/>
      <c r="BE81" s="27"/>
      <c r="BF81" s="27"/>
      <c r="BG81" s="27">
        <v>2</v>
      </c>
      <c r="BH81" s="27"/>
      <c r="BI81" s="27">
        <v>18</v>
      </c>
      <c r="BJ81" s="27"/>
      <c r="BK81" s="27"/>
      <c r="BL81" s="27"/>
      <c r="BM81" s="27"/>
      <c r="BN81" s="27"/>
      <c r="BO81" s="27"/>
      <c r="BP81" s="27">
        <v>21208</v>
      </c>
      <c r="BQ81" s="60"/>
    </row>
    <row r="82" spans="2:69" s="10" customFormat="1" x14ac:dyDescent="0.2">
      <c r="B82" s="79">
        <v>38473</v>
      </c>
      <c r="C82" s="27"/>
      <c r="D82" s="27"/>
      <c r="E82" s="27">
        <v>2</v>
      </c>
      <c r="F82" s="27">
        <v>1</v>
      </c>
      <c r="G82" s="27">
        <v>7</v>
      </c>
      <c r="H82" s="27">
        <v>1</v>
      </c>
      <c r="I82" s="27">
        <v>4</v>
      </c>
      <c r="J82" s="27">
        <v>591</v>
      </c>
      <c r="K82" s="27">
        <v>5</v>
      </c>
      <c r="L82" s="27">
        <v>202</v>
      </c>
      <c r="M82" s="27"/>
      <c r="N82" s="27">
        <v>1</v>
      </c>
      <c r="O82" s="27">
        <v>167</v>
      </c>
      <c r="P82" s="27">
        <v>1</v>
      </c>
      <c r="Q82" s="27">
        <v>47</v>
      </c>
      <c r="R82" s="27"/>
      <c r="S82" s="27"/>
      <c r="T82" s="27">
        <v>6063</v>
      </c>
      <c r="U82" s="27">
        <v>3479</v>
      </c>
      <c r="V82" s="27"/>
      <c r="W82" s="27">
        <v>18</v>
      </c>
      <c r="X82" s="27"/>
      <c r="Y82" s="27"/>
      <c r="Z82" s="27"/>
      <c r="AA82" s="27"/>
      <c r="AB82" s="27">
        <v>195</v>
      </c>
      <c r="AC82" s="27"/>
      <c r="AD82" s="27">
        <v>440</v>
      </c>
      <c r="AE82" s="27">
        <v>167</v>
      </c>
      <c r="AF82" s="27"/>
      <c r="AG82" s="27">
        <v>218</v>
      </c>
      <c r="AH82" s="27">
        <v>5</v>
      </c>
      <c r="AI82" s="27">
        <v>8</v>
      </c>
      <c r="AJ82" s="27">
        <v>80</v>
      </c>
      <c r="AK82" s="27">
        <v>564</v>
      </c>
      <c r="AL82" s="27"/>
      <c r="AM82" s="27">
        <v>1227</v>
      </c>
      <c r="AN82" s="27"/>
      <c r="AO82" s="27"/>
      <c r="AP82" s="27">
        <v>8</v>
      </c>
      <c r="AQ82" s="27"/>
      <c r="AR82" s="27"/>
      <c r="AS82" s="27">
        <v>2906</v>
      </c>
      <c r="AT82" s="27">
        <v>6273</v>
      </c>
      <c r="AU82" s="27"/>
      <c r="AV82" s="27">
        <v>72</v>
      </c>
      <c r="AW82" s="27"/>
      <c r="AX82" s="27"/>
      <c r="AY82" s="27"/>
      <c r="AZ82" s="27">
        <v>88</v>
      </c>
      <c r="BA82" s="27"/>
      <c r="BB82" s="27">
        <v>17</v>
      </c>
      <c r="BC82" s="27"/>
      <c r="BD82" s="27"/>
      <c r="BE82" s="27"/>
      <c r="BF82" s="27"/>
      <c r="BG82" s="27">
        <v>1</v>
      </c>
      <c r="BH82" s="27"/>
      <c r="BI82" s="27">
        <v>11</v>
      </c>
      <c r="BJ82" s="27"/>
      <c r="BK82" s="27"/>
      <c r="BL82" s="27"/>
      <c r="BM82" s="27"/>
      <c r="BN82" s="27"/>
      <c r="BO82" s="27"/>
      <c r="BP82" s="27">
        <v>22849</v>
      </c>
      <c r="BQ82" s="60"/>
    </row>
    <row r="83" spans="2:69" s="10" customFormat="1" x14ac:dyDescent="0.2">
      <c r="B83" s="79">
        <v>38504</v>
      </c>
      <c r="C83" s="27"/>
      <c r="D83" s="27"/>
      <c r="E83" s="27"/>
      <c r="F83" s="27"/>
      <c r="G83" s="27">
        <v>8</v>
      </c>
      <c r="H83" s="27"/>
      <c r="I83" s="27">
        <v>4</v>
      </c>
      <c r="J83" s="27">
        <v>564</v>
      </c>
      <c r="K83" s="27">
        <v>9</v>
      </c>
      <c r="L83" s="27">
        <v>220</v>
      </c>
      <c r="M83" s="27"/>
      <c r="N83" s="27">
        <v>1</v>
      </c>
      <c r="O83" s="27">
        <v>116</v>
      </c>
      <c r="P83" s="27"/>
      <c r="Q83" s="27">
        <v>32</v>
      </c>
      <c r="R83" s="27"/>
      <c r="S83" s="27"/>
      <c r="T83" s="27">
        <v>7160</v>
      </c>
      <c r="U83" s="27">
        <v>4018</v>
      </c>
      <c r="V83" s="27"/>
      <c r="W83" s="27">
        <v>10</v>
      </c>
      <c r="X83" s="27"/>
      <c r="Y83" s="27"/>
      <c r="Z83" s="27"/>
      <c r="AA83" s="27"/>
      <c r="AB83" s="27">
        <v>203</v>
      </c>
      <c r="AC83" s="27"/>
      <c r="AD83" s="27">
        <v>401</v>
      </c>
      <c r="AE83" s="27">
        <v>116</v>
      </c>
      <c r="AF83" s="27"/>
      <c r="AG83" s="27">
        <v>210</v>
      </c>
      <c r="AH83" s="27">
        <v>7</v>
      </c>
      <c r="AI83" s="27">
        <v>6</v>
      </c>
      <c r="AJ83" s="27">
        <v>83</v>
      </c>
      <c r="AK83" s="27">
        <v>617</v>
      </c>
      <c r="AL83" s="27"/>
      <c r="AM83" s="27">
        <v>1548</v>
      </c>
      <c r="AN83" s="27">
        <v>2</v>
      </c>
      <c r="AO83" s="27"/>
      <c r="AP83" s="27">
        <v>13</v>
      </c>
      <c r="AQ83" s="27"/>
      <c r="AR83" s="27"/>
      <c r="AS83" s="27">
        <v>3576</v>
      </c>
      <c r="AT83" s="27">
        <v>6758</v>
      </c>
      <c r="AU83" s="27"/>
      <c r="AV83" s="27">
        <v>44</v>
      </c>
      <c r="AW83" s="27"/>
      <c r="AX83" s="27"/>
      <c r="AY83" s="27"/>
      <c r="AZ83" s="27">
        <v>93</v>
      </c>
      <c r="BA83" s="27"/>
      <c r="BB83" s="27">
        <v>14</v>
      </c>
      <c r="BC83" s="27"/>
      <c r="BD83" s="27"/>
      <c r="BE83" s="27"/>
      <c r="BF83" s="27"/>
      <c r="BG83" s="27">
        <v>1</v>
      </c>
      <c r="BH83" s="27"/>
      <c r="BI83" s="27">
        <v>31</v>
      </c>
      <c r="BJ83" s="27"/>
      <c r="BK83" s="27"/>
      <c r="BL83" s="27"/>
      <c r="BM83" s="27"/>
      <c r="BN83" s="27"/>
      <c r="BO83" s="27"/>
      <c r="BP83" s="27">
        <v>25894</v>
      </c>
      <c r="BQ83" s="60"/>
    </row>
    <row r="84" spans="2:69" s="10" customFormat="1" x14ac:dyDescent="0.2">
      <c r="B84" s="79">
        <v>38534</v>
      </c>
      <c r="C84" s="27"/>
      <c r="D84" s="27"/>
      <c r="E84" s="27">
        <v>1</v>
      </c>
      <c r="F84" s="27">
        <v>1</v>
      </c>
      <c r="G84" s="27"/>
      <c r="H84" s="27"/>
      <c r="I84" s="27"/>
      <c r="J84" s="27">
        <v>423</v>
      </c>
      <c r="K84" s="27">
        <v>5</v>
      </c>
      <c r="L84" s="27">
        <v>259</v>
      </c>
      <c r="M84" s="27">
        <v>3</v>
      </c>
      <c r="N84" s="27">
        <v>6</v>
      </c>
      <c r="O84" s="27">
        <v>109</v>
      </c>
      <c r="P84" s="27">
        <v>2</v>
      </c>
      <c r="Q84" s="27">
        <v>63</v>
      </c>
      <c r="R84" s="27"/>
      <c r="S84" s="27"/>
      <c r="T84" s="27">
        <v>7452</v>
      </c>
      <c r="U84" s="27">
        <v>3911</v>
      </c>
      <c r="V84" s="27"/>
      <c r="W84" s="27">
        <v>18</v>
      </c>
      <c r="X84" s="27">
        <v>11</v>
      </c>
      <c r="Y84" s="27"/>
      <c r="Z84" s="27"/>
      <c r="AA84" s="27"/>
      <c r="AB84" s="27">
        <v>211</v>
      </c>
      <c r="AC84" s="27"/>
      <c r="AD84" s="27">
        <v>376</v>
      </c>
      <c r="AE84" s="27">
        <v>163</v>
      </c>
      <c r="AF84" s="27"/>
      <c r="AG84" s="27">
        <v>176</v>
      </c>
      <c r="AH84" s="27">
        <v>4</v>
      </c>
      <c r="AI84" s="27">
        <v>6</v>
      </c>
      <c r="AJ84" s="27">
        <v>67</v>
      </c>
      <c r="AK84" s="27">
        <v>702</v>
      </c>
      <c r="AL84" s="27"/>
      <c r="AM84" s="27">
        <v>1729</v>
      </c>
      <c r="AN84" s="27"/>
      <c r="AO84" s="27"/>
      <c r="AP84" s="27">
        <v>22</v>
      </c>
      <c r="AQ84" s="27"/>
      <c r="AR84" s="27"/>
      <c r="AS84" s="27">
        <v>2844</v>
      </c>
      <c r="AT84" s="27">
        <v>6327</v>
      </c>
      <c r="AU84" s="27"/>
      <c r="AV84" s="27">
        <v>43</v>
      </c>
      <c r="AW84" s="27"/>
      <c r="AX84" s="27"/>
      <c r="AY84" s="27"/>
      <c r="AZ84" s="27">
        <v>157</v>
      </c>
      <c r="BA84" s="27"/>
      <c r="BB84" s="27">
        <v>14</v>
      </c>
      <c r="BC84" s="27"/>
      <c r="BD84" s="27"/>
      <c r="BE84" s="27">
        <v>2</v>
      </c>
      <c r="BF84" s="27">
        <v>25</v>
      </c>
      <c r="BG84" s="27">
        <v>5</v>
      </c>
      <c r="BH84" s="27"/>
      <c r="BI84" s="27">
        <v>15</v>
      </c>
      <c r="BJ84" s="27"/>
      <c r="BK84" s="27"/>
      <c r="BL84" s="27"/>
      <c r="BM84" s="27"/>
      <c r="BN84" s="27"/>
      <c r="BO84" s="27"/>
      <c r="BP84" s="27">
        <v>25152</v>
      </c>
      <c r="BQ84" s="27"/>
    </row>
    <row r="85" spans="2:69" s="10" customFormat="1" x14ac:dyDescent="0.2">
      <c r="B85" s="79">
        <v>38565</v>
      </c>
      <c r="C85" s="27"/>
      <c r="D85" s="27"/>
      <c r="E85" s="27"/>
      <c r="F85" s="27"/>
      <c r="G85" s="27"/>
      <c r="H85" s="27"/>
      <c r="I85" s="27"/>
      <c r="J85" s="27">
        <v>347</v>
      </c>
      <c r="K85" s="27">
        <v>1</v>
      </c>
      <c r="L85" s="27">
        <v>205</v>
      </c>
      <c r="M85" s="27"/>
      <c r="N85" s="27">
        <v>4</v>
      </c>
      <c r="O85" s="27">
        <v>47</v>
      </c>
      <c r="P85" s="27"/>
      <c r="Q85" s="27">
        <v>79</v>
      </c>
      <c r="R85" s="27"/>
      <c r="S85" s="27"/>
      <c r="T85" s="27">
        <v>6561</v>
      </c>
      <c r="U85" s="27">
        <v>3011</v>
      </c>
      <c r="V85" s="27"/>
      <c r="W85" s="27">
        <v>9</v>
      </c>
      <c r="X85" s="27">
        <v>3</v>
      </c>
      <c r="Y85" s="27"/>
      <c r="Z85" s="27"/>
      <c r="AA85" s="27"/>
      <c r="AB85" s="27">
        <v>115</v>
      </c>
      <c r="AC85" s="27"/>
      <c r="AD85" s="27">
        <v>334</v>
      </c>
      <c r="AE85" s="27">
        <v>123</v>
      </c>
      <c r="AF85" s="27"/>
      <c r="AG85" s="27">
        <v>110</v>
      </c>
      <c r="AH85" s="27">
        <v>4</v>
      </c>
      <c r="AI85" s="27">
        <v>6</v>
      </c>
      <c r="AJ85" s="27">
        <v>42</v>
      </c>
      <c r="AK85" s="27">
        <v>716</v>
      </c>
      <c r="AL85" s="27"/>
      <c r="AM85" s="27">
        <v>1731</v>
      </c>
      <c r="AN85" s="27"/>
      <c r="AO85" s="27"/>
      <c r="AP85" s="27">
        <v>8</v>
      </c>
      <c r="AQ85" s="27"/>
      <c r="AR85" s="27"/>
      <c r="AS85" s="27">
        <v>2403</v>
      </c>
      <c r="AT85" s="27">
        <v>5414</v>
      </c>
      <c r="AU85" s="27"/>
      <c r="AV85" s="27">
        <v>37</v>
      </c>
      <c r="AW85" s="27"/>
      <c r="AX85" s="27"/>
      <c r="AY85" s="27"/>
      <c r="AZ85" s="27">
        <v>66</v>
      </c>
      <c r="BA85" s="27"/>
      <c r="BB85" s="27">
        <v>13</v>
      </c>
      <c r="BC85" s="27"/>
      <c r="BD85" s="27"/>
      <c r="BE85" s="27">
        <v>1</v>
      </c>
      <c r="BF85" s="27">
        <v>9</v>
      </c>
      <c r="BG85" s="27">
        <v>5</v>
      </c>
      <c r="BH85" s="27"/>
      <c r="BI85" s="27">
        <v>11</v>
      </c>
      <c r="BJ85" s="27"/>
      <c r="BK85" s="27"/>
      <c r="BL85" s="27"/>
      <c r="BM85" s="27"/>
      <c r="BN85" s="27"/>
      <c r="BO85" s="27"/>
      <c r="BP85" s="27">
        <v>21415</v>
      </c>
      <c r="BQ85" s="27"/>
    </row>
    <row r="86" spans="2:69" s="10" customFormat="1" x14ac:dyDescent="0.2">
      <c r="B86" s="79">
        <v>38596</v>
      </c>
      <c r="C86" s="27"/>
      <c r="D86" s="27"/>
      <c r="E86" s="27">
        <v>1</v>
      </c>
      <c r="F86" s="27"/>
      <c r="G86" s="27"/>
      <c r="H86" s="27"/>
      <c r="I86" s="27"/>
      <c r="J86" s="27">
        <v>405</v>
      </c>
      <c r="K86" s="27">
        <v>7</v>
      </c>
      <c r="L86" s="27">
        <v>329</v>
      </c>
      <c r="M86" s="27"/>
      <c r="N86" s="27">
        <v>1</v>
      </c>
      <c r="O86" s="27">
        <v>102</v>
      </c>
      <c r="P86" s="27"/>
      <c r="Q86" s="27">
        <v>76</v>
      </c>
      <c r="R86" s="27"/>
      <c r="S86" s="27"/>
      <c r="T86" s="27">
        <v>7462</v>
      </c>
      <c r="U86" s="27">
        <v>3683</v>
      </c>
      <c r="V86" s="27"/>
      <c r="W86" s="27">
        <v>56</v>
      </c>
      <c r="X86" s="27">
        <v>22</v>
      </c>
      <c r="Y86" s="27"/>
      <c r="Z86" s="27"/>
      <c r="AA86" s="27"/>
      <c r="AB86" s="27">
        <v>221</v>
      </c>
      <c r="AC86" s="27"/>
      <c r="AD86" s="27">
        <v>419</v>
      </c>
      <c r="AE86" s="27">
        <v>202</v>
      </c>
      <c r="AF86" s="27"/>
      <c r="AG86" s="27">
        <v>181</v>
      </c>
      <c r="AH86" s="27">
        <v>1</v>
      </c>
      <c r="AI86" s="27">
        <v>12</v>
      </c>
      <c r="AJ86" s="27">
        <v>70</v>
      </c>
      <c r="AK86" s="27">
        <v>815</v>
      </c>
      <c r="AL86" s="27"/>
      <c r="AM86" s="27">
        <v>1639</v>
      </c>
      <c r="AN86" s="27"/>
      <c r="AO86" s="27"/>
      <c r="AP86" s="27">
        <v>20</v>
      </c>
      <c r="AQ86" s="27"/>
      <c r="AR86" s="27"/>
      <c r="AS86" s="27">
        <v>4041</v>
      </c>
      <c r="AT86" s="27">
        <v>7333</v>
      </c>
      <c r="AU86" s="27"/>
      <c r="AV86" s="27">
        <v>30</v>
      </c>
      <c r="AW86" s="27"/>
      <c r="AX86" s="27"/>
      <c r="AY86" s="27"/>
      <c r="AZ86" s="27">
        <v>141</v>
      </c>
      <c r="BA86" s="27"/>
      <c r="BB86" s="27">
        <v>19</v>
      </c>
      <c r="BC86" s="27"/>
      <c r="BD86" s="27"/>
      <c r="BE86" s="27">
        <v>17</v>
      </c>
      <c r="BF86" s="27">
        <v>7</v>
      </c>
      <c r="BG86" s="27">
        <v>4</v>
      </c>
      <c r="BH86" s="27"/>
      <c r="BI86" s="27">
        <v>21</v>
      </c>
      <c r="BJ86" s="27"/>
      <c r="BK86" s="27"/>
      <c r="BL86" s="27"/>
      <c r="BM86" s="27"/>
      <c r="BN86" s="27"/>
      <c r="BO86" s="27"/>
      <c r="BP86" s="27">
        <v>27337</v>
      </c>
      <c r="BQ86" s="27"/>
    </row>
    <row r="87" spans="2:69" s="10" customFormat="1" x14ac:dyDescent="0.2">
      <c r="B87" s="79">
        <v>38626</v>
      </c>
      <c r="C87" s="27"/>
      <c r="D87" s="27">
        <v>5</v>
      </c>
      <c r="E87" s="27">
        <v>3</v>
      </c>
      <c r="F87" s="27"/>
      <c r="G87" s="27"/>
      <c r="H87" s="27"/>
      <c r="I87" s="27"/>
      <c r="J87" s="27">
        <v>335</v>
      </c>
      <c r="K87" s="27">
        <v>2</v>
      </c>
      <c r="L87" s="27">
        <v>323</v>
      </c>
      <c r="M87" s="27">
        <v>3</v>
      </c>
      <c r="N87" s="27">
        <v>28</v>
      </c>
      <c r="O87" s="27">
        <v>86</v>
      </c>
      <c r="P87" s="27">
        <v>1</v>
      </c>
      <c r="Q87" s="27">
        <v>94</v>
      </c>
      <c r="R87" s="27"/>
      <c r="S87" s="27"/>
      <c r="T87" s="27">
        <v>6833</v>
      </c>
      <c r="U87" s="27">
        <v>3589</v>
      </c>
      <c r="V87" s="27"/>
      <c r="W87" s="27">
        <v>66</v>
      </c>
      <c r="X87" s="27">
        <v>15</v>
      </c>
      <c r="Y87" s="27"/>
      <c r="Z87" s="27"/>
      <c r="AA87" s="27"/>
      <c r="AB87" s="27">
        <v>213</v>
      </c>
      <c r="AC87" s="27"/>
      <c r="AD87" s="27">
        <v>446</v>
      </c>
      <c r="AE87" s="27">
        <v>201</v>
      </c>
      <c r="AF87" s="27"/>
      <c r="AG87" s="27">
        <v>195</v>
      </c>
      <c r="AH87" s="27">
        <v>2</v>
      </c>
      <c r="AI87" s="27">
        <v>6</v>
      </c>
      <c r="AJ87" s="27">
        <v>73</v>
      </c>
      <c r="AK87" s="27">
        <v>650</v>
      </c>
      <c r="AL87" s="27"/>
      <c r="AM87" s="27">
        <v>1226</v>
      </c>
      <c r="AN87" s="27"/>
      <c r="AO87" s="27"/>
      <c r="AP87" s="27">
        <v>12</v>
      </c>
      <c r="AQ87" s="27"/>
      <c r="AR87" s="27"/>
      <c r="AS87" s="27">
        <v>4203</v>
      </c>
      <c r="AT87" s="27">
        <v>6327</v>
      </c>
      <c r="AU87" s="27"/>
      <c r="AV87" s="27">
        <v>118</v>
      </c>
      <c r="AW87" s="27"/>
      <c r="AX87" s="27"/>
      <c r="AY87" s="27"/>
      <c r="AZ87" s="27">
        <v>119</v>
      </c>
      <c r="BA87" s="27"/>
      <c r="BB87" s="27">
        <v>17</v>
      </c>
      <c r="BC87" s="27"/>
      <c r="BD87" s="27"/>
      <c r="BE87" s="27">
        <v>4</v>
      </c>
      <c r="BF87" s="27">
        <v>6</v>
      </c>
      <c r="BG87" s="27"/>
      <c r="BH87" s="27"/>
      <c r="BI87" s="27">
        <v>14</v>
      </c>
      <c r="BJ87" s="27"/>
      <c r="BK87" s="27"/>
      <c r="BL87" s="27"/>
      <c r="BM87" s="27"/>
      <c r="BN87" s="27"/>
      <c r="BO87" s="27"/>
      <c r="BP87" s="27">
        <v>25215</v>
      </c>
      <c r="BQ87" s="27"/>
    </row>
    <row r="88" spans="2:69" s="10" customFormat="1" x14ac:dyDescent="0.2">
      <c r="B88" s="79">
        <v>38657</v>
      </c>
      <c r="C88" s="27"/>
      <c r="D88" s="27">
        <v>1</v>
      </c>
      <c r="E88" s="27">
        <v>2</v>
      </c>
      <c r="F88" s="27">
        <v>1</v>
      </c>
      <c r="G88" s="27"/>
      <c r="H88" s="27"/>
      <c r="I88" s="27"/>
      <c r="J88" s="27">
        <v>403</v>
      </c>
      <c r="K88" s="27">
        <v>5</v>
      </c>
      <c r="L88" s="27">
        <v>311</v>
      </c>
      <c r="M88" s="27">
        <v>1</v>
      </c>
      <c r="N88" s="27">
        <v>95</v>
      </c>
      <c r="O88" s="27">
        <v>87</v>
      </c>
      <c r="P88" s="27"/>
      <c r="Q88" s="27">
        <v>88</v>
      </c>
      <c r="R88" s="27"/>
      <c r="S88" s="27"/>
      <c r="T88" s="27">
        <v>7384</v>
      </c>
      <c r="U88" s="27">
        <v>3561</v>
      </c>
      <c r="V88" s="27"/>
      <c r="W88" s="27">
        <v>43</v>
      </c>
      <c r="X88" s="27">
        <v>4</v>
      </c>
      <c r="Y88" s="27"/>
      <c r="Z88" s="27"/>
      <c r="AA88" s="27"/>
      <c r="AB88" s="27">
        <v>161</v>
      </c>
      <c r="AC88" s="27"/>
      <c r="AD88" s="27">
        <v>495</v>
      </c>
      <c r="AE88" s="27">
        <v>156</v>
      </c>
      <c r="AF88" s="27"/>
      <c r="AG88" s="27">
        <v>277</v>
      </c>
      <c r="AH88" s="27">
        <v>2</v>
      </c>
      <c r="AI88" s="27">
        <v>12</v>
      </c>
      <c r="AJ88" s="27">
        <v>82</v>
      </c>
      <c r="AK88" s="27">
        <v>607</v>
      </c>
      <c r="AL88" s="27"/>
      <c r="AM88" s="27">
        <v>1292</v>
      </c>
      <c r="AN88" s="27">
        <v>1</v>
      </c>
      <c r="AO88" s="27"/>
      <c r="AP88" s="27">
        <v>9</v>
      </c>
      <c r="AQ88" s="27"/>
      <c r="AR88" s="27"/>
      <c r="AS88" s="27">
        <v>3286</v>
      </c>
      <c r="AT88" s="27">
        <v>6278</v>
      </c>
      <c r="AU88" s="27"/>
      <c r="AV88" s="27">
        <v>35</v>
      </c>
      <c r="AW88" s="27"/>
      <c r="AX88" s="27"/>
      <c r="AY88" s="27"/>
      <c r="AZ88" s="27">
        <v>131</v>
      </c>
      <c r="BA88" s="27"/>
      <c r="BB88" s="27">
        <v>11</v>
      </c>
      <c r="BC88" s="27"/>
      <c r="BD88" s="27"/>
      <c r="BE88" s="27">
        <v>2</v>
      </c>
      <c r="BF88" s="27">
        <v>9</v>
      </c>
      <c r="BG88" s="27">
        <v>10</v>
      </c>
      <c r="BH88" s="27"/>
      <c r="BI88" s="27">
        <v>25</v>
      </c>
      <c r="BJ88" s="27"/>
      <c r="BK88" s="27"/>
      <c r="BL88" s="27"/>
      <c r="BM88" s="27"/>
      <c r="BN88" s="27"/>
      <c r="BO88" s="27"/>
      <c r="BP88" s="27">
        <v>24867</v>
      </c>
      <c r="BQ88" s="27"/>
    </row>
    <row r="89" spans="2:69" s="10" customFormat="1" x14ac:dyDescent="0.2">
      <c r="B89" s="79">
        <v>38687</v>
      </c>
      <c r="C89" s="27"/>
      <c r="D89" s="27">
        <v>2</v>
      </c>
      <c r="E89" s="27">
        <v>1</v>
      </c>
      <c r="F89" s="27"/>
      <c r="G89" s="27"/>
      <c r="H89" s="27"/>
      <c r="I89" s="27"/>
      <c r="J89" s="27">
        <v>285</v>
      </c>
      <c r="K89" s="27">
        <v>1</v>
      </c>
      <c r="L89" s="27">
        <v>252</v>
      </c>
      <c r="M89" s="27"/>
      <c r="N89" s="27">
        <v>17</v>
      </c>
      <c r="O89" s="27">
        <v>83</v>
      </c>
      <c r="P89" s="27">
        <v>2</v>
      </c>
      <c r="Q89" s="27">
        <v>91</v>
      </c>
      <c r="R89" s="27"/>
      <c r="S89" s="27"/>
      <c r="T89" s="27">
        <v>5449</v>
      </c>
      <c r="U89" s="27">
        <v>3156</v>
      </c>
      <c r="V89" s="27"/>
      <c r="W89" s="27">
        <v>4</v>
      </c>
      <c r="X89" s="27"/>
      <c r="Y89" s="27"/>
      <c r="Z89" s="27">
        <v>1</v>
      </c>
      <c r="AA89" s="27"/>
      <c r="AB89" s="27">
        <v>103</v>
      </c>
      <c r="AC89" s="27"/>
      <c r="AD89" s="27">
        <v>297</v>
      </c>
      <c r="AE89" s="27">
        <v>113</v>
      </c>
      <c r="AF89" s="27"/>
      <c r="AG89" s="27">
        <v>165</v>
      </c>
      <c r="AH89" s="27">
        <v>5</v>
      </c>
      <c r="AI89" s="27">
        <v>8</v>
      </c>
      <c r="AJ89" s="27">
        <v>49</v>
      </c>
      <c r="AK89" s="27">
        <v>706</v>
      </c>
      <c r="AL89" s="27"/>
      <c r="AM89" s="27">
        <v>1175</v>
      </c>
      <c r="AN89" s="27"/>
      <c r="AO89" s="27"/>
      <c r="AP89" s="27">
        <v>12</v>
      </c>
      <c r="AQ89" s="27"/>
      <c r="AR89" s="27"/>
      <c r="AS89" s="27">
        <v>2830</v>
      </c>
      <c r="AT89" s="27">
        <v>4666</v>
      </c>
      <c r="AU89" s="27"/>
      <c r="AV89" s="27">
        <v>27</v>
      </c>
      <c r="AW89" s="27"/>
      <c r="AX89" s="27"/>
      <c r="AY89" s="27"/>
      <c r="AZ89" s="27">
        <v>70</v>
      </c>
      <c r="BA89" s="27"/>
      <c r="BB89" s="27">
        <v>8</v>
      </c>
      <c r="BC89" s="27"/>
      <c r="BD89" s="27"/>
      <c r="BE89" s="27">
        <v>2</v>
      </c>
      <c r="BF89" s="27">
        <v>6</v>
      </c>
      <c r="BG89" s="27">
        <v>6</v>
      </c>
      <c r="BH89" s="27"/>
      <c r="BI89" s="27">
        <v>20</v>
      </c>
      <c r="BJ89" s="27"/>
      <c r="BK89" s="27"/>
      <c r="BL89" s="27"/>
      <c r="BM89" s="27"/>
      <c r="BN89" s="27"/>
      <c r="BO89" s="27"/>
      <c r="BP89" s="27">
        <v>19612</v>
      </c>
      <c r="BQ89" s="27"/>
    </row>
    <row r="90" spans="2:69" s="10" customFormat="1" x14ac:dyDescent="0.2">
      <c r="B90" s="79">
        <v>38718</v>
      </c>
      <c r="C90" s="27"/>
      <c r="D90" s="27">
        <v>10</v>
      </c>
      <c r="E90" s="27"/>
      <c r="F90" s="27">
        <v>3</v>
      </c>
      <c r="G90" s="27"/>
      <c r="H90" s="27"/>
      <c r="I90" s="27"/>
      <c r="J90" s="27">
        <v>638</v>
      </c>
      <c r="K90" s="27"/>
      <c r="L90" s="27">
        <v>212</v>
      </c>
      <c r="M90" s="27">
        <v>1</v>
      </c>
      <c r="N90" s="27">
        <v>9</v>
      </c>
      <c r="O90" s="27">
        <v>142</v>
      </c>
      <c r="P90" s="27">
        <v>3</v>
      </c>
      <c r="Q90" s="27">
        <v>67</v>
      </c>
      <c r="R90" s="27"/>
      <c r="S90" s="27"/>
      <c r="T90" s="27">
        <v>5916</v>
      </c>
      <c r="U90" s="27">
        <v>3050</v>
      </c>
      <c r="V90" s="27"/>
      <c r="W90" s="27">
        <v>34</v>
      </c>
      <c r="X90" s="27">
        <v>12</v>
      </c>
      <c r="Y90" s="27"/>
      <c r="Z90" s="27"/>
      <c r="AA90" s="27"/>
      <c r="AB90" s="27">
        <v>185</v>
      </c>
      <c r="AC90" s="27"/>
      <c r="AD90" s="27">
        <v>502</v>
      </c>
      <c r="AE90" s="27">
        <v>144</v>
      </c>
      <c r="AF90" s="27"/>
      <c r="AG90" s="27">
        <v>171</v>
      </c>
      <c r="AH90" s="27">
        <v>3</v>
      </c>
      <c r="AI90" s="27">
        <v>17</v>
      </c>
      <c r="AJ90" s="27">
        <v>61</v>
      </c>
      <c r="AK90" s="27">
        <v>508</v>
      </c>
      <c r="AL90" s="27"/>
      <c r="AM90" s="27">
        <v>1170</v>
      </c>
      <c r="AN90" s="27"/>
      <c r="AO90" s="27"/>
      <c r="AP90" s="27">
        <v>21</v>
      </c>
      <c r="AQ90" s="27"/>
      <c r="AR90" s="27"/>
      <c r="AS90" s="27">
        <v>2583</v>
      </c>
      <c r="AT90" s="27">
        <v>6234</v>
      </c>
      <c r="AU90" s="27"/>
      <c r="AV90" s="27">
        <v>43</v>
      </c>
      <c r="AW90" s="27"/>
      <c r="AX90" s="27"/>
      <c r="AY90" s="27"/>
      <c r="AZ90" s="27">
        <v>82</v>
      </c>
      <c r="BA90" s="27"/>
      <c r="BB90" s="27">
        <v>12</v>
      </c>
      <c r="BC90" s="27"/>
      <c r="BD90" s="27"/>
      <c r="BE90" s="27">
        <v>3</v>
      </c>
      <c r="BF90" s="27">
        <v>13</v>
      </c>
      <c r="BG90" s="27">
        <v>4</v>
      </c>
      <c r="BH90" s="27"/>
      <c r="BI90" s="27">
        <v>12</v>
      </c>
      <c r="BJ90" s="27"/>
      <c r="BK90" s="27"/>
      <c r="BL90" s="27"/>
      <c r="BM90" s="27"/>
      <c r="BN90" s="27"/>
      <c r="BO90" s="27"/>
      <c r="BP90" s="27">
        <v>21865</v>
      </c>
      <c r="BQ90" s="27"/>
    </row>
    <row r="91" spans="2:69" s="10" customFormat="1" x14ac:dyDescent="0.2">
      <c r="B91" s="79">
        <v>38749</v>
      </c>
      <c r="C91" s="27"/>
      <c r="D91" s="27">
        <v>1</v>
      </c>
      <c r="E91" s="27">
        <v>1</v>
      </c>
      <c r="F91" s="27">
        <v>1</v>
      </c>
      <c r="G91" s="27"/>
      <c r="H91" s="27"/>
      <c r="I91" s="27"/>
      <c r="J91" s="27">
        <v>705</v>
      </c>
      <c r="K91" s="27"/>
      <c r="L91" s="27">
        <v>149</v>
      </c>
      <c r="M91" s="27">
        <v>2</v>
      </c>
      <c r="N91" s="27">
        <v>3</v>
      </c>
      <c r="O91" s="27">
        <v>141</v>
      </c>
      <c r="P91" s="27">
        <v>2</v>
      </c>
      <c r="Q91" s="27">
        <v>43</v>
      </c>
      <c r="R91" s="27"/>
      <c r="S91" s="27"/>
      <c r="T91" s="27">
        <v>5792</v>
      </c>
      <c r="U91" s="27">
        <v>2507</v>
      </c>
      <c r="V91" s="27"/>
      <c r="W91" s="27">
        <v>7</v>
      </c>
      <c r="X91" s="27">
        <v>2</v>
      </c>
      <c r="Y91" s="27"/>
      <c r="Z91" s="27"/>
      <c r="AA91" s="27"/>
      <c r="AB91" s="27">
        <v>154</v>
      </c>
      <c r="AC91" s="27"/>
      <c r="AD91" s="27">
        <v>493</v>
      </c>
      <c r="AE91" s="27">
        <v>146</v>
      </c>
      <c r="AF91" s="27"/>
      <c r="AG91" s="27">
        <v>177</v>
      </c>
      <c r="AH91" s="27">
        <v>2</v>
      </c>
      <c r="AI91" s="27">
        <v>9</v>
      </c>
      <c r="AJ91" s="27">
        <v>69</v>
      </c>
      <c r="AK91" s="27">
        <v>473</v>
      </c>
      <c r="AL91" s="27"/>
      <c r="AM91" s="27">
        <v>1079</v>
      </c>
      <c r="AN91" s="27"/>
      <c r="AO91" s="27"/>
      <c r="AP91" s="27">
        <v>12</v>
      </c>
      <c r="AQ91" s="27"/>
      <c r="AR91" s="27"/>
      <c r="AS91" s="27">
        <v>2448</v>
      </c>
      <c r="AT91" s="27">
        <v>6367</v>
      </c>
      <c r="AU91" s="27"/>
      <c r="AV91" s="27">
        <v>37</v>
      </c>
      <c r="AW91" s="27"/>
      <c r="AX91" s="27"/>
      <c r="AY91" s="27"/>
      <c r="AZ91" s="27">
        <v>71</v>
      </c>
      <c r="BA91" s="27"/>
      <c r="BB91" s="27">
        <v>16</v>
      </c>
      <c r="BC91" s="27"/>
      <c r="BD91" s="27"/>
      <c r="BE91" s="27">
        <v>1</v>
      </c>
      <c r="BF91" s="27">
        <v>10</v>
      </c>
      <c r="BG91" s="27"/>
      <c r="BH91" s="27"/>
      <c r="BI91" s="27">
        <v>20</v>
      </c>
      <c r="BJ91" s="27"/>
      <c r="BK91" s="27"/>
      <c r="BL91" s="27"/>
      <c r="BM91" s="27"/>
      <c r="BN91" s="27"/>
      <c r="BO91" s="27"/>
      <c r="BP91" s="27">
        <v>20940</v>
      </c>
      <c r="BQ91" s="27"/>
    </row>
    <row r="92" spans="2:69" s="10" customFormat="1" x14ac:dyDescent="0.2">
      <c r="B92" s="79">
        <v>38777</v>
      </c>
      <c r="C92" s="27"/>
      <c r="D92" s="27"/>
      <c r="E92" s="27"/>
      <c r="F92" s="27"/>
      <c r="G92" s="27"/>
      <c r="H92" s="27"/>
      <c r="I92" s="27"/>
      <c r="J92" s="27">
        <v>817</v>
      </c>
      <c r="K92" s="27"/>
      <c r="L92" s="27">
        <v>180</v>
      </c>
      <c r="M92" s="27">
        <v>6</v>
      </c>
      <c r="N92" s="27"/>
      <c r="O92" s="27">
        <v>187</v>
      </c>
      <c r="P92" s="27">
        <v>4</v>
      </c>
      <c r="Q92" s="27">
        <v>44</v>
      </c>
      <c r="R92" s="27"/>
      <c r="S92" s="27"/>
      <c r="T92" s="27">
        <v>6942</v>
      </c>
      <c r="U92" s="27">
        <v>3117</v>
      </c>
      <c r="V92" s="27"/>
      <c r="W92" s="27">
        <v>61</v>
      </c>
      <c r="X92" s="27">
        <v>20</v>
      </c>
      <c r="Y92" s="27"/>
      <c r="Z92" s="27"/>
      <c r="AA92" s="27"/>
      <c r="AB92" s="27">
        <v>141</v>
      </c>
      <c r="AC92" s="27"/>
      <c r="AD92" s="27">
        <v>460</v>
      </c>
      <c r="AE92" s="27">
        <v>144</v>
      </c>
      <c r="AF92" s="27"/>
      <c r="AG92" s="27">
        <v>171</v>
      </c>
      <c r="AH92" s="27">
        <v>1</v>
      </c>
      <c r="AI92" s="27">
        <v>11</v>
      </c>
      <c r="AJ92" s="27">
        <v>59</v>
      </c>
      <c r="AK92" s="27">
        <v>588</v>
      </c>
      <c r="AL92" s="27"/>
      <c r="AM92" s="27">
        <v>1274</v>
      </c>
      <c r="AN92" s="27"/>
      <c r="AO92" s="27"/>
      <c r="AP92" s="27">
        <v>12</v>
      </c>
      <c r="AQ92" s="27"/>
      <c r="AR92" s="27"/>
      <c r="AS92" s="27">
        <v>3195</v>
      </c>
      <c r="AT92" s="27">
        <v>6626</v>
      </c>
      <c r="AU92" s="27"/>
      <c r="AV92" s="27">
        <v>54</v>
      </c>
      <c r="AW92" s="27"/>
      <c r="AX92" s="27"/>
      <c r="AY92" s="27"/>
      <c r="AZ92" s="27">
        <v>81</v>
      </c>
      <c r="BA92" s="27"/>
      <c r="BB92" s="27">
        <v>26</v>
      </c>
      <c r="BC92" s="27"/>
      <c r="BD92" s="27"/>
      <c r="BE92" s="27">
        <v>4</v>
      </c>
      <c r="BF92" s="27">
        <v>3</v>
      </c>
      <c r="BG92" s="27">
        <v>7</v>
      </c>
      <c r="BH92" s="27"/>
      <c r="BI92" s="27">
        <v>29</v>
      </c>
      <c r="BJ92" s="27"/>
      <c r="BK92" s="27"/>
      <c r="BL92" s="27"/>
      <c r="BM92" s="27"/>
      <c r="BN92" s="27"/>
      <c r="BO92" s="27"/>
      <c r="BP92" s="27">
        <v>24264</v>
      </c>
      <c r="BQ92" s="27"/>
    </row>
    <row r="93" spans="2:69" s="10" customFormat="1" x14ac:dyDescent="0.2">
      <c r="B93" s="79">
        <v>38808</v>
      </c>
      <c r="C93" s="27"/>
      <c r="D93" s="27"/>
      <c r="E93" s="27"/>
      <c r="F93" s="27"/>
      <c r="G93" s="27"/>
      <c r="H93" s="27"/>
      <c r="I93" s="27"/>
      <c r="J93" s="27">
        <v>629</v>
      </c>
      <c r="K93" s="27">
        <v>2</v>
      </c>
      <c r="L93" s="27">
        <v>187</v>
      </c>
      <c r="M93" s="27">
        <v>4</v>
      </c>
      <c r="N93" s="27">
        <v>4</v>
      </c>
      <c r="O93" s="27">
        <v>217</v>
      </c>
      <c r="P93" s="27"/>
      <c r="Q93" s="27">
        <v>39</v>
      </c>
      <c r="R93" s="27"/>
      <c r="S93" s="27"/>
      <c r="T93" s="27">
        <v>5924</v>
      </c>
      <c r="U93" s="27">
        <v>3395</v>
      </c>
      <c r="V93" s="27"/>
      <c r="W93" s="27">
        <v>166</v>
      </c>
      <c r="X93" s="27">
        <v>22</v>
      </c>
      <c r="Y93" s="27"/>
      <c r="Z93" s="27"/>
      <c r="AA93" s="27"/>
      <c r="AB93" s="27">
        <v>130</v>
      </c>
      <c r="AC93" s="27"/>
      <c r="AD93" s="27">
        <v>426</v>
      </c>
      <c r="AE93" s="27">
        <v>98</v>
      </c>
      <c r="AF93" s="27"/>
      <c r="AG93" s="27">
        <v>148</v>
      </c>
      <c r="AH93" s="27">
        <v>3</v>
      </c>
      <c r="AI93" s="27">
        <v>8</v>
      </c>
      <c r="AJ93" s="27">
        <v>65</v>
      </c>
      <c r="AK93" s="27">
        <v>541</v>
      </c>
      <c r="AL93" s="27"/>
      <c r="AM93" s="27">
        <v>1032</v>
      </c>
      <c r="AN93" s="27"/>
      <c r="AO93" s="27"/>
      <c r="AP93" s="27">
        <v>10</v>
      </c>
      <c r="AQ93" s="27"/>
      <c r="AR93" s="27"/>
      <c r="AS93" s="27">
        <v>2459</v>
      </c>
      <c r="AT93" s="27">
        <v>5460</v>
      </c>
      <c r="AU93" s="27"/>
      <c r="AV93" s="27">
        <v>26</v>
      </c>
      <c r="AW93" s="27"/>
      <c r="AX93" s="27"/>
      <c r="AY93" s="27"/>
      <c r="AZ93" s="27">
        <v>77</v>
      </c>
      <c r="BA93" s="27"/>
      <c r="BB93" s="27">
        <v>14</v>
      </c>
      <c r="BC93" s="27"/>
      <c r="BD93" s="27"/>
      <c r="BE93" s="27">
        <v>2</v>
      </c>
      <c r="BF93" s="27">
        <v>8</v>
      </c>
      <c r="BG93" s="27">
        <v>6</v>
      </c>
      <c r="BH93" s="27"/>
      <c r="BI93" s="27">
        <v>12</v>
      </c>
      <c r="BJ93" s="27"/>
      <c r="BK93" s="27"/>
      <c r="BL93" s="27"/>
      <c r="BM93" s="27"/>
      <c r="BN93" s="27"/>
      <c r="BO93" s="27"/>
      <c r="BP93" s="27">
        <v>21114</v>
      </c>
      <c r="BQ93" s="27"/>
    </row>
    <row r="94" spans="2:69" s="10" customFormat="1" x14ac:dyDescent="0.2">
      <c r="B94" s="79">
        <v>38838</v>
      </c>
      <c r="C94" s="27"/>
      <c r="D94" s="27">
        <v>1</v>
      </c>
      <c r="E94" s="27">
        <v>1</v>
      </c>
      <c r="F94" s="27"/>
      <c r="G94" s="27"/>
      <c r="H94" s="27"/>
      <c r="I94" s="27"/>
      <c r="J94" s="27">
        <v>723</v>
      </c>
      <c r="K94" s="27">
        <v>2</v>
      </c>
      <c r="L94" s="27">
        <v>216</v>
      </c>
      <c r="M94" s="27">
        <v>6</v>
      </c>
      <c r="N94" s="27">
        <v>3</v>
      </c>
      <c r="O94" s="27">
        <v>195</v>
      </c>
      <c r="P94" s="27">
        <v>1</v>
      </c>
      <c r="Q94" s="27">
        <v>67</v>
      </c>
      <c r="R94" s="27"/>
      <c r="S94" s="27"/>
      <c r="T94" s="27">
        <v>7948</v>
      </c>
      <c r="U94" s="27">
        <v>3950</v>
      </c>
      <c r="V94" s="27"/>
      <c r="W94" s="27">
        <v>54</v>
      </c>
      <c r="X94" s="27">
        <v>9</v>
      </c>
      <c r="Y94" s="27"/>
      <c r="Z94" s="27"/>
      <c r="AA94" s="27"/>
      <c r="AB94" s="27">
        <v>178</v>
      </c>
      <c r="AC94" s="27"/>
      <c r="AD94" s="27">
        <v>444</v>
      </c>
      <c r="AE94" s="27">
        <v>138</v>
      </c>
      <c r="AF94" s="27"/>
      <c r="AG94" s="27">
        <v>196</v>
      </c>
      <c r="AH94" s="27">
        <v>2</v>
      </c>
      <c r="AI94" s="27">
        <v>11</v>
      </c>
      <c r="AJ94" s="27">
        <v>56</v>
      </c>
      <c r="AK94" s="27">
        <v>659</v>
      </c>
      <c r="AL94" s="27"/>
      <c r="AM94" s="27">
        <v>1417</v>
      </c>
      <c r="AN94" s="27"/>
      <c r="AO94" s="27"/>
      <c r="AP94" s="27">
        <v>15</v>
      </c>
      <c r="AQ94" s="27"/>
      <c r="AR94" s="27"/>
      <c r="AS94" s="27">
        <v>3054</v>
      </c>
      <c r="AT94" s="27">
        <v>6762</v>
      </c>
      <c r="AU94" s="27"/>
      <c r="AV94" s="27">
        <v>50</v>
      </c>
      <c r="AW94" s="27"/>
      <c r="AX94" s="27"/>
      <c r="AY94" s="27"/>
      <c r="AZ94" s="27">
        <v>84</v>
      </c>
      <c r="BA94" s="27"/>
      <c r="BB94" s="27">
        <v>12</v>
      </c>
      <c r="BC94" s="27"/>
      <c r="BD94" s="27"/>
      <c r="BE94" s="27">
        <v>3</v>
      </c>
      <c r="BF94" s="27">
        <v>13</v>
      </c>
      <c r="BG94" s="27">
        <v>5</v>
      </c>
      <c r="BH94" s="27"/>
      <c r="BI94" s="27">
        <v>31</v>
      </c>
      <c r="BJ94" s="27"/>
      <c r="BK94" s="27"/>
      <c r="BL94" s="27"/>
      <c r="BM94" s="27"/>
      <c r="BN94" s="27"/>
      <c r="BO94" s="27"/>
      <c r="BP94" s="27">
        <v>26306</v>
      </c>
      <c r="BQ94" s="27"/>
    </row>
    <row r="95" spans="2:69" s="10" customFormat="1" x14ac:dyDescent="0.2">
      <c r="B95" s="79">
        <v>38869</v>
      </c>
      <c r="C95" s="27"/>
      <c r="D95" s="27">
        <v>1</v>
      </c>
      <c r="E95" s="27"/>
      <c r="F95" s="27"/>
      <c r="G95" s="27"/>
      <c r="H95" s="27"/>
      <c r="I95" s="27"/>
      <c r="J95" s="27">
        <v>873</v>
      </c>
      <c r="K95" s="27">
        <v>6</v>
      </c>
      <c r="L95" s="27">
        <v>207</v>
      </c>
      <c r="M95" s="27">
        <v>4</v>
      </c>
      <c r="N95" s="27">
        <v>3</v>
      </c>
      <c r="O95" s="27">
        <v>300</v>
      </c>
      <c r="P95" s="27">
        <v>2</v>
      </c>
      <c r="Q95" s="27">
        <v>66</v>
      </c>
      <c r="R95" s="27"/>
      <c r="S95" s="27"/>
      <c r="T95" s="27">
        <v>7347</v>
      </c>
      <c r="U95" s="27">
        <v>4117</v>
      </c>
      <c r="V95" s="27"/>
      <c r="W95" s="27">
        <v>18</v>
      </c>
      <c r="X95" s="27">
        <v>5</v>
      </c>
      <c r="Y95" s="27"/>
      <c r="Z95" s="27"/>
      <c r="AA95" s="27"/>
      <c r="AB95" s="27">
        <v>166</v>
      </c>
      <c r="AC95" s="27"/>
      <c r="AD95" s="27">
        <v>446</v>
      </c>
      <c r="AE95" s="27">
        <v>133</v>
      </c>
      <c r="AF95" s="27"/>
      <c r="AG95" s="27">
        <v>166</v>
      </c>
      <c r="AH95" s="27">
        <v>8</v>
      </c>
      <c r="AI95" s="27">
        <v>27</v>
      </c>
      <c r="AJ95" s="27">
        <v>61</v>
      </c>
      <c r="AK95" s="27">
        <v>607</v>
      </c>
      <c r="AL95" s="27"/>
      <c r="AM95" s="27">
        <v>1606</v>
      </c>
      <c r="AN95" s="27">
        <v>2</v>
      </c>
      <c r="AO95" s="27"/>
      <c r="AP95" s="27">
        <v>13</v>
      </c>
      <c r="AQ95" s="27"/>
      <c r="AR95" s="27"/>
      <c r="AS95" s="27">
        <v>3349</v>
      </c>
      <c r="AT95" s="27">
        <v>6808</v>
      </c>
      <c r="AU95" s="27"/>
      <c r="AV95" s="27">
        <v>44</v>
      </c>
      <c r="AW95" s="27"/>
      <c r="AX95" s="27"/>
      <c r="AY95" s="27"/>
      <c r="AZ95" s="27">
        <v>142</v>
      </c>
      <c r="BA95" s="27"/>
      <c r="BB95" s="27">
        <v>15</v>
      </c>
      <c r="BC95" s="27"/>
      <c r="BD95" s="27"/>
      <c r="BE95" s="27">
        <v>4</v>
      </c>
      <c r="BF95" s="27">
        <v>10</v>
      </c>
      <c r="BG95" s="27">
        <v>8</v>
      </c>
      <c r="BH95" s="27"/>
      <c r="BI95" s="27">
        <v>25</v>
      </c>
      <c r="BJ95" s="27"/>
      <c r="BK95" s="27"/>
      <c r="BL95" s="27"/>
      <c r="BM95" s="27"/>
      <c r="BN95" s="27"/>
      <c r="BO95" s="27"/>
      <c r="BP95" s="27">
        <v>26589</v>
      </c>
      <c r="BQ95" s="27"/>
    </row>
    <row r="96" spans="2:69" s="10" customFormat="1" x14ac:dyDescent="0.2">
      <c r="B96" s="79">
        <v>38899</v>
      </c>
      <c r="C96" s="27"/>
      <c r="D96" s="27"/>
      <c r="E96" s="27"/>
      <c r="F96" s="27"/>
      <c r="G96" s="27"/>
      <c r="H96" s="27"/>
      <c r="I96" s="27"/>
      <c r="J96" s="27">
        <v>875</v>
      </c>
      <c r="K96" s="27">
        <v>2</v>
      </c>
      <c r="L96" s="27">
        <v>190</v>
      </c>
      <c r="M96" s="27">
        <v>10</v>
      </c>
      <c r="N96" s="27">
        <v>1</v>
      </c>
      <c r="O96" s="27">
        <v>348</v>
      </c>
      <c r="P96" s="27"/>
      <c r="Q96" s="27">
        <v>62</v>
      </c>
      <c r="R96" s="27"/>
      <c r="S96" s="27"/>
      <c r="T96" s="27">
        <v>6937</v>
      </c>
      <c r="U96" s="27">
        <v>3889</v>
      </c>
      <c r="V96" s="27"/>
      <c r="W96" s="27">
        <v>10</v>
      </c>
      <c r="X96" s="27">
        <v>2</v>
      </c>
      <c r="Y96" s="27"/>
      <c r="Z96" s="27"/>
      <c r="AA96" s="27"/>
      <c r="AB96" s="27">
        <v>315</v>
      </c>
      <c r="AC96" s="27"/>
      <c r="AD96" s="27">
        <v>435</v>
      </c>
      <c r="AE96" s="27">
        <v>161</v>
      </c>
      <c r="AF96" s="27"/>
      <c r="AG96" s="27">
        <v>142</v>
      </c>
      <c r="AH96" s="27">
        <v>2</v>
      </c>
      <c r="AI96" s="27">
        <v>22</v>
      </c>
      <c r="AJ96" s="27">
        <v>74</v>
      </c>
      <c r="AK96" s="27">
        <v>652</v>
      </c>
      <c r="AL96" s="27"/>
      <c r="AM96" s="27">
        <v>1886</v>
      </c>
      <c r="AN96" s="27"/>
      <c r="AO96" s="27"/>
      <c r="AP96" s="27">
        <v>14</v>
      </c>
      <c r="AQ96" s="27"/>
      <c r="AR96" s="27"/>
      <c r="AS96" s="27">
        <v>3346</v>
      </c>
      <c r="AT96" s="27">
        <v>6476</v>
      </c>
      <c r="AU96" s="27"/>
      <c r="AV96" s="27">
        <v>46</v>
      </c>
      <c r="AW96" s="27"/>
      <c r="AX96" s="27"/>
      <c r="AY96" s="27"/>
      <c r="AZ96" s="27">
        <v>160</v>
      </c>
      <c r="BA96" s="27"/>
      <c r="BB96" s="27">
        <v>20</v>
      </c>
      <c r="BC96" s="27"/>
      <c r="BD96" s="27"/>
      <c r="BE96" s="27">
        <v>1</v>
      </c>
      <c r="BF96" s="27">
        <v>13</v>
      </c>
      <c r="BG96" s="27">
        <v>8</v>
      </c>
      <c r="BH96" s="27"/>
      <c r="BI96" s="27">
        <v>29</v>
      </c>
      <c r="BJ96" s="27"/>
      <c r="BK96" s="27"/>
      <c r="BL96" s="27"/>
      <c r="BM96" s="27"/>
      <c r="BN96" s="27"/>
      <c r="BO96" s="27"/>
      <c r="BP96" s="27">
        <v>26128</v>
      </c>
      <c r="BQ96" s="27"/>
    </row>
    <row r="97" spans="2:69" s="10" customFormat="1" x14ac:dyDescent="0.2">
      <c r="B97" s="79">
        <v>38930</v>
      </c>
      <c r="C97" s="27"/>
      <c r="D97" s="27"/>
      <c r="E97" s="27"/>
      <c r="F97" s="27"/>
      <c r="G97" s="27"/>
      <c r="H97" s="27"/>
      <c r="I97" s="27"/>
      <c r="J97" s="27">
        <v>840</v>
      </c>
      <c r="K97" s="27"/>
      <c r="L97" s="27">
        <v>115</v>
      </c>
      <c r="M97" s="27">
        <v>3</v>
      </c>
      <c r="N97" s="27">
        <v>2</v>
      </c>
      <c r="O97" s="27">
        <v>303</v>
      </c>
      <c r="P97" s="27"/>
      <c r="Q97" s="27">
        <v>47</v>
      </c>
      <c r="R97" s="27"/>
      <c r="S97" s="27"/>
      <c r="T97" s="27">
        <v>5605</v>
      </c>
      <c r="U97" s="27">
        <v>3007</v>
      </c>
      <c r="V97" s="27"/>
      <c r="W97" s="27">
        <v>17</v>
      </c>
      <c r="X97" s="27">
        <v>2</v>
      </c>
      <c r="Y97" s="27"/>
      <c r="Z97" s="27"/>
      <c r="AA97" s="27"/>
      <c r="AB97" s="27">
        <v>101</v>
      </c>
      <c r="AC97" s="27"/>
      <c r="AD97" s="27">
        <v>307</v>
      </c>
      <c r="AE97" s="27">
        <v>114</v>
      </c>
      <c r="AF97" s="27"/>
      <c r="AG97" s="27">
        <v>105</v>
      </c>
      <c r="AH97" s="27"/>
      <c r="AI97" s="27">
        <v>7</v>
      </c>
      <c r="AJ97" s="27">
        <v>84</v>
      </c>
      <c r="AK97" s="27">
        <v>671</v>
      </c>
      <c r="AL97" s="27"/>
      <c r="AM97" s="27">
        <v>1707</v>
      </c>
      <c r="AN97" s="27">
        <v>3</v>
      </c>
      <c r="AO97" s="27"/>
      <c r="AP97" s="27">
        <v>18</v>
      </c>
      <c r="AQ97" s="27"/>
      <c r="AR97" s="27"/>
      <c r="AS97" s="27">
        <v>2526</v>
      </c>
      <c r="AT97" s="27">
        <v>6194</v>
      </c>
      <c r="AU97" s="27"/>
      <c r="AV97" s="27">
        <v>30</v>
      </c>
      <c r="AW97" s="27"/>
      <c r="AX97" s="27"/>
      <c r="AY97" s="27"/>
      <c r="AZ97" s="27">
        <v>96</v>
      </c>
      <c r="BA97" s="27"/>
      <c r="BB97" s="27">
        <v>5</v>
      </c>
      <c r="BC97" s="27"/>
      <c r="BD97" s="27"/>
      <c r="BE97" s="27">
        <v>4</v>
      </c>
      <c r="BF97" s="27">
        <v>12</v>
      </c>
      <c r="BG97" s="27">
        <v>10</v>
      </c>
      <c r="BH97" s="27"/>
      <c r="BI97" s="27">
        <v>29</v>
      </c>
      <c r="BJ97" s="27"/>
      <c r="BK97" s="27"/>
      <c r="BL97" s="27"/>
      <c r="BM97" s="27"/>
      <c r="BN97" s="27"/>
      <c r="BO97" s="27"/>
      <c r="BP97" s="27">
        <v>21964</v>
      </c>
      <c r="BQ97" s="27"/>
    </row>
    <row r="98" spans="2:69" s="10" customFormat="1" x14ac:dyDescent="0.2">
      <c r="B98" s="79">
        <v>38961</v>
      </c>
      <c r="C98" s="27"/>
      <c r="D98" s="27"/>
      <c r="E98" s="27"/>
      <c r="F98" s="27"/>
      <c r="G98" s="27"/>
      <c r="H98" s="27"/>
      <c r="I98" s="27"/>
      <c r="J98" s="27">
        <v>951</v>
      </c>
      <c r="K98" s="27">
        <v>1</v>
      </c>
      <c r="L98" s="27">
        <v>184</v>
      </c>
      <c r="M98" s="27">
        <v>12</v>
      </c>
      <c r="N98" s="27">
        <v>3</v>
      </c>
      <c r="O98" s="27">
        <v>264</v>
      </c>
      <c r="P98" s="27"/>
      <c r="Q98" s="27">
        <v>81</v>
      </c>
      <c r="R98" s="27"/>
      <c r="S98" s="27"/>
      <c r="T98" s="27">
        <v>6589</v>
      </c>
      <c r="U98" s="27">
        <v>3223</v>
      </c>
      <c r="V98" s="27"/>
      <c r="W98" s="27">
        <v>65</v>
      </c>
      <c r="X98" s="27">
        <v>18</v>
      </c>
      <c r="Y98" s="27"/>
      <c r="Z98" s="27"/>
      <c r="AA98" s="27"/>
      <c r="AB98" s="27">
        <v>144</v>
      </c>
      <c r="AC98" s="27"/>
      <c r="AD98" s="27">
        <v>483</v>
      </c>
      <c r="AE98" s="27">
        <v>169</v>
      </c>
      <c r="AF98" s="27"/>
      <c r="AG98" s="27">
        <v>210</v>
      </c>
      <c r="AH98" s="27">
        <v>6</v>
      </c>
      <c r="AI98" s="27">
        <v>8</v>
      </c>
      <c r="AJ98" s="27">
        <v>126</v>
      </c>
      <c r="AK98" s="27">
        <v>771</v>
      </c>
      <c r="AL98" s="27"/>
      <c r="AM98" s="27">
        <v>1702</v>
      </c>
      <c r="AN98" s="27"/>
      <c r="AO98" s="27"/>
      <c r="AP98" s="27">
        <v>24</v>
      </c>
      <c r="AQ98" s="27"/>
      <c r="AR98" s="27"/>
      <c r="AS98" s="27">
        <v>4153</v>
      </c>
      <c r="AT98" s="27">
        <v>7609</v>
      </c>
      <c r="AU98" s="27"/>
      <c r="AV98" s="27">
        <v>37</v>
      </c>
      <c r="AW98" s="27"/>
      <c r="AX98" s="27"/>
      <c r="AY98" s="27"/>
      <c r="AZ98" s="27">
        <v>110</v>
      </c>
      <c r="BA98" s="27"/>
      <c r="BB98" s="27">
        <v>26</v>
      </c>
      <c r="BC98" s="27"/>
      <c r="BD98" s="27"/>
      <c r="BE98" s="27">
        <v>20</v>
      </c>
      <c r="BF98" s="27">
        <v>6</v>
      </c>
      <c r="BG98" s="27">
        <v>8</v>
      </c>
      <c r="BH98" s="27"/>
      <c r="BI98" s="27">
        <v>16</v>
      </c>
      <c r="BJ98" s="27"/>
      <c r="BK98" s="27"/>
      <c r="BL98" s="27"/>
      <c r="BM98" s="27"/>
      <c r="BN98" s="27"/>
      <c r="BO98" s="27"/>
      <c r="BP98" s="27">
        <v>27019</v>
      </c>
      <c r="BQ98" s="27"/>
    </row>
    <row r="99" spans="2:69" s="10" customFormat="1" x14ac:dyDescent="0.2">
      <c r="B99" s="79">
        <v>38991</v>
      </c>
      <c r="C99" s="60"/>
      <c r="D99" s="27">
        <v>2</v>
      </c>
      <c r="E99" s="27"/>
      <c r="F99" s="27"/>
      <c r="G99" s="27"/>
      <c r="H99" s="27"/>
      <c r="I99" s="27"/>
      <c r="J99" s="27">
        <v>1055</v>
      </c>
      <c r="K99" s="27"/>
      <c r="L99" s="27">
        <v>246</v>
      </c>
      <c r="M99" s="27">
        <v>18</v>
      </c>
      <c r="N99" s="27">
        <v>14</v>
      </c>
      <c r="O99" s="27">
        <v>310</v>
      </c>
      <c r="P99" s="27"/>
      <c r="Q99" s="27">
        <v>85</v>
      </c>
      <c r="R99" s="27"/>
      <c r="S99" s="27"/>
      <c r="T99" s="27">
        <v>7166</v>
      </c>
      <c r="U99" s="27">
        <v>3548</v>
      </c>
      <c r="V99" s="27"/>
      <c r="W99" s="27">
        <v>85</v>
      </c>
      <c r="X99" s="27">
        <v>117</v>
      </c>
      <c r="Y99" s="27"/>
      <c r="Z99" s="27"/>
      <c r="AA99" s="27"/>
      <c r="AB99" s="27">
        <v>200</v>
      </c>
      <c r="AC99" s="27"/>
      <c r="AD99" s="27">
        <v>521</v>
      </c>
      <c r="AE99" s="27">
        <v>207</v>
      </c>
      <c r="AF99" s="60"/>
      <c r="AG99" s="27">
        <v>246</v>
      </c>
      <c r="AH99" s="27">
        <v>2</v>
      </c>
      <c r="AI99" s="27">
        <v>19</v>
      </c>
      <c r="AJ99" s="27">
        <v>157</v>
      </c>
      <c r="AK99" s="27">
        <v>721</v>
      </c>
      <c r="AL99" s="27"/>
      <c r="AM99" s="27">
        <v>1445</v>
      </c>
      <c r="AN99" s="27">
        <v>1</v>
      </c>
      <c r="AO99" s="27"/>
      <c r="AP99" s="27">
        <v>12</v>
      </c>
      <c r="AQ99" s="27"/>
      <c r="AR99" s="27"/>
      <c r="AS99" s="27">
        <v>4276</v>
      </c>
      <c r="AT99" s="27">
        <v>7703</v>
      </c>
      <c r="AU99" s="27"/>
      <c r="AV99" s="27">
        <v>58</v>
      </c>
      <c r="AW99" s="27"/>
      <c r="AX99" s="27"/>
      <c r="AY99" s="27"/>
      <c r="AZ99" s="27">
        <v>107</v>
      </c>
      <c r="BA99" s="27"/>
      <c r="BB99" s="27">
        <v>32</v>
      </c>
      <c r="BC99" s="27"/>
      <c r="BD99" s="27"/>
      <c r="BE99" s="27">
        <v>3</v>
      </c>
      <c r="BF99" s="27">
        <v>12</v>
      </c>
      <c r="BG99" s="27">
        <v>10</v>
      </c>
      <c r="BH99" s="27"/>
      <c r="BI99" s="27">
        <v>21</v>
      </c>
      <c r="BJ99" s="27"/>
      <c r="BK99" s="27"/>
      <c r="BL99" s="27"/>
      <c r="BM99" s="27"/>
      <c r="BN99" s="27"/>
      <c r="BO99" s="27"/>
      <c r="BP99" s="27">
        <v>28399</v>
      </c>
      <c r="BQ99" s="27"/>
    </row>
    <row r="100" spans="2:69" s="10" customFormat="1" x14ac:dyDescent="0.2">
      <c r="B100" s="79">
        <v>39022</v>
      </c>
      <c r="C100" s="60"/>
      <c r="D100" s="27">
        <v>2</v>
      </c>
      <c r="E100" s="27"/>
      <c r="F100" s="27"/>
      <c r="G100" s="27"/>
      <c r="H100" s="27"/>
      <c r="I100" s="27"/>
      <c r="J100" s="27">
        <v>1020</v>
      </c>
      <c r="K100" s="27">
        <v>7</v>
      </c>
      <c r="L100" s="27">
        <v>223</v>
      </c>
      <c r="M100" s="27">
        <v>4</v>
      </c>
      <c r="N100" s="27">
        <v>9</v>
      </c>
      <c r="O100" s="27">
        <v>237</v>
      </c>
      <c r="P100" s="27"/>
      <c r="Q100" s="27">
        <v>57</v>
      </c>
      <c r="R100" s="27"/>
      <c r="S100" s="27"/>
      <c r="T100" s="27">
        <v>6631</v>
      </c>
      <c r="U100" s="27">
        <v>3274</v>
      </c>
      <c r="V100" s="27"/>
      <c r="W100" s="27">
        <v>70</v>
      </c>
      <c r="X100" s="27">
        <v>144</v>
      </c>
      <c r="Y100" s="27"/>
      <c r="Z100" s="27"/>
      <c r="AA100" s="27"/>
      <c r="AB100" s="27">
        <v>156</v>
      </c>
      <c r="AC100" s="27"/>
      <c r="AD100" s="27">
        <v>447</v>
      </c>
      <c r="AE100" s="27">
        <v>150</v>
      </c>
      <c r="AF100" s="60"/>
      <c r="AG100" s="27">
        <v>232</v>
      </c>
      <c r="AH100" s="27">
        <v>5</v>
      </c>
      <c r="AI100" s="27">
        <v>10</v>
      </c>
      <c r="AJ100" s="27">
        <v>144</v>
      </c>
      <c r="AK100" s="27">
        <v>632</v>
      </c>
      <c r="AL100" s="27"/>
      <c r="AM100" s="27">
        <v>1428</v>
      </c>
      <c r="AN100" s="27"/>
      <c r="AO100" s="27"/>
      <c r="AP100" s="27">
        <v>15</v>
      </c>
      <c r="AQ100" s="27"/>
      <c r="AR100" s="27"/>
      <c r="AS100" s="27">
        <v>3428</v>
      </c>
      <c r="AT100" s="27">
        <v>7331</v>
      </c>
      <c r="AU100" s="27"/>
      <c r="AV100" s="27">
        <v>36</v>
      </c>
      <c r="AW100" s="27"/>
      <c r="AX100" s="27"/>
      <c r="AY100" s="27"/>
      <c r="AZ100" s="27">
        <v>107</v>
      </c>
      <c r="BA100" s="27"/>
      <c r="BB100" s="27">
        <v>25</v>
      </c>
      <c r="BC100" s="27"/>
      <c r="BD100" s="27"/>
      <c r="BE100" s="27">
        <v>2</v>
      </c>
      <c r="BF100" s="27">
        <v>14</v>
      </c>
      <c r="BG100" s="27">
        <v>12</v>
      </c>
      <c r="BH100" s="27"/>
      <c r="BI100" s="27">
        <v>34</v>
      </c>
      <c r="BJ100" s="27"/>
      <c r="BK100" s="27"/>
      <c r="BL100" s="27"/>
      <c r="BM100" s="27"/>
      <c r="BN100" s="27"/>
      <c r="BO100" s="27"/>
      <c r="BP100" s="27">
        <v>25886</v>
      </c>
      <c r="BQ100" s="27"/>
    </row>
    <row r="101" spans="2:69" s="10" customFormat="1" x14ac:dyDescent="0.2">
      <c r="B101" s="79">
        <v>39052</v>
      </c>
      <c r="C101" s="27"/>
      <c r="D101" s="27"/>
      <c r="E101" s="27"/>
      <c r="F101" s="27"/>
      <c r="G101" s="27"/>
      <c r="H101" s="27"/>
      <c r="I101" s="27"/>
      <c r="J101" s="27">
        <v>1088</v>
      </c>
      <c r="K101" s="27">
        <v>3</v>
      </c>
      <c r="L101" s="27">
        <v>379</v>
      </c>
      <c r="M101" s="27">
        <v>8</v>
      </c>
      <c r="N101" s="27">
        <v>10</v>
      </c>
      <c r="O101" s="27">
        <v>317</v>
      </c>
      <c r="P101" s="27">
        <v>1</v>
      </c>
      <c r="Q101" s="27">
        <v>102</v>
      </c>
      <c r="R101" s="27"/>
      <c r="S101" s="27"/>
      <c r="T101" s="27">
        <v>4778</v>
      </c>
      <c r="U101" s="27">
        <v>3118</v>
      </c>
      <c r="V101" s="27"/>
      <c r="W101" s="27">
        <v>26</v>
      </c>
      <c r="X101" s="27">
        <v>4</v>
      </c>
      <c r="Y101" s="27"/>
      <c r="Z101" s="27"/>
      <c r="AA101" s="27"/>
      <c r="AB101" s="27">
        <v>82</v>
      </c>
      <c r="AC101" s="27"/>
      <c r="AD101" s="27">
        <v>392</v>
      </c>
      <c r="AE101" s="27">
        <v>181</v>
      </c>
      <c r="AF101" s="60"/>
      <c r="AG101" s="27">
        <v>165</v>
      </c>
      <c r="AH101" s="27">
        <v>1</v>
      </c>
      <c r="AI101" s="27">
        <v>14</v>
      </c>
      <c r="AJ101" s="27">
        <v>120</v>
      </c>
      <c r="AK101" s="27">
        <v>670</v>
      </c>
      <c r="AL101" s="27"/>
      <c r="AM101" s="27">
        <v>1318</v>
      </c>
      <c r="AN101" s="27"/>
      <c r="AO101" s="27"/>
      <c r="AP101" s="27">
        <v>20</v>
      </c>
      <c r="AQ101" s="27"/>
      <c r="AR101" s="27"/>
      <c r="AS101" s="27">
        <v>3434</v>
      </c>
      <c r="AT101" s="27">
        <v>6032</v>
      </c>
      <c r="AU101" s="27"/>
      <c r="AV101" s="27">
        <v>24</v>
      </c>
      <c r="AW101" s="27"/>
      <c r="AX101" s="27"/>
      <c r="AY101" s="27"/>
      <c r="AZ101" s="27">
        <v>70</v>
      </c>
      <c r="BA101" s="27"/>
      <c r="BB101" s="27">
        <v>7</v>
      </c>
      <c r="BC101" s="27"/>
      <c r="BD101" s="27"/>
      <c r="BE101" s="27">
        <v>6</v>
      </c>
      <c r="BF101" s="27">
        <v>20</v>
      </c>
      <c r="BG101" s="27">
        <v>13</v>
      </c>
      <c r="BH101" s="27"/>
      <c r="BI101" s="27">
        <v>12</v>
      </c>
      <c r="BJ101" s="27"/>
      <c r="BK101" s="27"/>
      <c r="BL101" s="27"/>
      <c r="BM101" s="27"/>
      <c r="BN101" s="27"/>
      <c r="BO101" s="27"/>
      <c r="BP101" s="27">
        <v>22415</v>
      </c>
      <c r="BQ101" s="27"/>
    </row>
    <row r="102" spans="2:69" s="5" customFormat="1" x14ac:dyDescent="0.2">
      <c r="B102" s="17">
        <v>39083</v>
      </c>
      <c r="C102" s="6">
        <v>1</v>
      </c>
      <c r="I102" s="27">
        <v>5</v>
      </c>
      <c r="J102" s="27">
        <v>966</v>
      </c>
      <c r="K102" s="27">
        <v>7</v>
      </c>
      <c r="L102" s="27">
        <v>489</v>
      </c>
      <c r="N102" s="27">
        <v>16</v>
      </c>
      <c r="O102" s="27">
        <v>198</v>
      </c>
      <c r="P102" s="27">
        <v>1</v>
      </c>
      <c r="Q102" s="27">
        <v>159</v>
      </c>
      <c r="T102" s="27">
        <v>5883</v>
      </c>
      <c r="U102" s="27">
        <v>2597</v>
      </c>
      <c r="W102" s="27">
        <v>55</v>
      </c>
      <c r="X102" s="27">
        <v>21</v>
      </c>
      <c r="AB102" s="27">
        <v>97</v>
      </c>
      <c r="AD102" s="27">
        <v>547</v>
      </c>
      <c r="AE102" s="27">
        <v>152</v>
      </c>
      <c r="AG102" s="27">
        <v>214</v>
      </c>
      <c r="AH102" s="27">
        <v>5</v>
      </c>
      <c r="AI102" s="27">
        <v>12</v>
      </c>
      <c r="AJ102" s="27">
        <v>139</v>
      </c>
      <c r="AK102" s="27">
        <v>620</v>
      </c>
      <c r="AM102" s="27">
        <v>1508</v>
      </c>
      <c r="AN102" s="27">
        <v>1</v>
      </c>
      <c r="AP102" s="27">
        <v>13</v>
      </c>
      <c r="AS102" s="27">
        <v>2815</v>
      </c>
      <c r="AT102" s="27">
        <v>7461</v>
      </c>
      <c r="AV102" s="27">
        <v>57</v>
      </c>
      <c r="AZ102" s="27">
        <v>101</v>
      </c>
      <c r="BB102" s="27">
        <v>14</v>
      </c>
      <c r="BE102" s="27">
        <v>8</v>
      </c>
      <c r="BF102" s="5">
        <v>6</v>
      </c>
      <c r="BG102" s="27">
        <v>6</v>
      </c>
      <c r="BI102" s="27">
        <v>10</v>
      </c>
      <c r="BK102" s="27"/>
      <c r="BL102" s="27"/>
      <c r="BM102" s="27"/>
      <c r="BN102" s="27"/>
      <c r="BO102" s="27"/>
      <c r="BP102" s="27">
        <v>24184</v>
      </c>
      <c r="BQ102" s="27"/>
    </row>
    <row r="103" spans="2:69" s="5" customFormat="1" x14ac:dyDescent="0.2">
      <c r="B103" s="17">
        <v>39114</v>
      </c>
      <c r="C103" s="6"/>
      <c r="I103" s="27"/>
      <c r="J103" s="27">
        <v>216</v>
      </c>
      <c r="K103" s="27">
        <v>4</v>
      </c>
      <c r="L103" s="27">
        <v>604</v>
      </c>
      <c r="N103" s="27">
        <v>4</v>
      </c>
      <c r="O103" s="27">
        <v>35</v>
      </c>
      <c r="Q103" s="27">
        <v>134</v>
      </c>
      <c r="S103" s="27"/>
      <c r="T103" s="27">
        <v>4752</v>
      </c>
      <c r="U103" s="27">
        <v>2455</v>
      </c>
      <c r="W103" s="27">
        <v>54</v>
      </c>
      <c r="X103" s="27">
        <v>47</v>
      </c>
      <c r="AB103" s="27">
        <v>152</v>
      </c>
      <c r="AD103" s="27">
        <v>495</v>
      </c>
      <c r="AE103" s="27">
        <v>121</v>
      </c>
      <c r="AG103" s="27">
        <v>188</v>
      </c>
      <c r="AH103" s="27">
        <v>3</v>
      </c>
      <c r="AI103" s="27">
        <v>11</v>
      </c>
      <c r="AJ103" s="27">
        <v>141</v>
      </c>
      <c r="AK103" s="27">
        <v>597</v>
      </c>
      <c r="AM103" s="27">
        <v>1097</v>
      </c>
      <c r="AN103" s="27">
        <v>1</v>
      </c>
      <c r="AP103" s="27">
        <v>11</v>
      </c>
      <c r="AS103" s="27">
        <v>2704</v>
      </c>
      <c r="AT103" s="27">
        <v>7030</v>
      </c>
      <c r="AV103" s="27">
        <v>45</v>
      </c>
      <c r="AZ103" s="27">
        <v>78</v>
      </c>
      <c r="BB103" s="27">
        <v>11</v>
      </c>
      <c r="BE103" s="27">
        <v>2</v>
      </c>
      <c r="BF103" s="5">
        <v>12</v>
      </c>
      <c r="BG103" s="27">
        <v>13</v>
      </c>
      <c r="BI103" s="27">
        <v>17</v>
      </c>
      <c r="BK103" s="27"/>
      <c r="BL103" s="27"/>
      <c r="BM103" s="27"/>
      <c r="BN103" s="27"/>
      <c r="BO103" s="27"/>
      <c r="BP103" s="27">
        <v>21034</v>
      </c>
      <c r="BQ103" s="27"/>
    </row>
    <row r="104" spans="2:69" s="5" customFormat="1" x14ac:dyDescent="0.2">
      <c r="B104" s="17">
        <v>39142</v>
      </c>
      <c r="C104" s="6">
        <v>1</v>
      </c>
      <c r="I104" s="27"/>
      <c r="J104" s="27">
        <v>68</v>
      </c>
      <c r="K104" s="27">
        <v>6</v>
      </c>
      <c r="L104" s="27">
        <v>764</v>
      </c>
      <c r="N104" s="27">
        <v>5</v>
      </c>
      <c r="O104" s="27">
        <v>10</v>
      </c>
      <c r="Q104" s="27">
        <v>186</v>
      </c>
      <c r="S104" s="27"/>
      <c r="T104" s="27">
        <v>6189</v>
      </c>
      <c r="U104" s="27">
        <v>3151</v>
      </c>
      <c r="W104" s="27">
        <v>66</v>
      </c>
      <c r="X104" s="27">
        <v>14</v>
      </c>
      <c r="AB104" s="27">
        <v>134</v>
      </c>
      <c r="AD104" s="27">
        <v>658</v>
      </c>
      <c r="AE104" s="27">
        <v>186</v>
      </c>
      <c r="AG104" s="27">
        <v>206</v>
      </c>
      <c r="AH104" s="27">
        <v>4</v>
      </c>
      <c r="AI104" s="27">
        <v>16</v>
      </c>
      <c r="AJ104" s="27">
        <v>129</v>
      </c>
      <c r="AK104" s="27">
        <v>726</v>
      </c>
      <c r="AM104" s="27">
        <v>1311</v>
      </c>
      <c r="AN104" s="27">
        <v>1</v>
      </c>
      <c r="AP104" s="27">
        <v>13</v>
      </c>
      <c r="AS104" s="27">
        <v>2777</v>
      </c>
      <c r="AT104" s="27">
        <v>6950</v>
      </c>
      <c r="AV104" s="27">
        <v>39</v>
      </c>
      <c r="AZ104" s="27">
        <v>77</v>
      </c>
      <c r="BB104" s="27">
        <v>20</v>
      </c>
      <c r="BE104" s="27">
        <v>1</v>
      </c>
      <c r="BF104" s="5">
        <v>13</v>
      </c>
      <c r="BG104" s="27">
        <v>12</v>
      </c>
      <c r="BI104" s="27">
        <v>28</v>
      </c>
      <c r="BK104" s="27"/>
      <c r="BL104" s="27"/>
      <c r="BM104" s="27"/>
      <c r="BN104" s="27"/>
      <c r="BO104" s="27"/>
      <c r="BP104" s="27">
        <v>23761</v>
      </c>
      <c r="BQ104" s="27"/>
    </row>
    <row r="105" spans="2:69" s="5" customFormat="1" x14ac:dyDescent="0.2">
      <c r="B105" s="17">
        <v>39173</v>
      </c>
      <c r="C105" s="27"/>
      <c r="D105" s="60"/>
      <c r="E105" s="60"/>
      <c r="F105" s="60"/>
      <c r="G105" s="60"/>
      <c r="H105" s="60"/>
      <c r="I105" s="60"/>
      <c r="J105" s="60">
        <v>41</v>
      </c>
      <c r="K105" s="60">
        <v>4</v>
      </c>
      <c r="L105" s="60">
        <v>717</v>
      </c>
      <c r="M105" s="60"/>
      <c r="N105" s="60">
        <v>12</v>
      </c>
      <c r="O105" s="60">
        <v>11</v>
      </c>
      <c r="P105" s="27">
        <v>1</v>
      </c>
      <c r="Q105" s="27">
        <v>170</v>
      </c>
      <c r="R105" s="60"/>
      <c r="S105" s="60"/>
      <c r="T105" s="27">
        <v>5827</v>
      </c>
      <c r="U105" s="27">
        <v>3275</v>
      </c>
      <c r="V105" s="60"/>
      <c r="W105" s="60">
        <v>49</v>
      </c>
      <c r="X105" s="27">
        <v>19</v>
      </c>
      <c r="Y105" s="60"/>
      <c r="Z105" s="60"/>
      <c r="AA105" s="60"/>
      <c r="AB105" s="27">
        <v>98</v>
      </c>
      <c r="AC105" s="60"/>
      <c r="AD105" s="60">
        <v>575</v>
      </c>
      <c r="AE105" s="60">
        <v>130</v>
      </c>
      <c r="AF105" s="60"/>
      <c r="AG105" s="27">
        <v>209</v>
      </c>
      <c r="AH105" s="27">
        <v>5</v>
      </c>
      <c r="AI105" s="27">
        <v>13</v>
      </c>
      <c r="AJ105" s="27">
        <v>107</v>
      </c>
      <c r="AK105" s="27">
        <v>601</v>
      </c>
      <c r="AL105" s="60"/>
      <c r="AM105" s="60">
        <v>1464</v>
      </c>
      <c r="AN105" s="27">
        <v>1</v>
      </c>
      <c r="AO105" s="60"/>
      <c r="AP105" s="60">
        <v>8</v>
      </c>
      <c r="AQ105" s="60"/>
      <c r="AR105" s="60"/>
      <c r="AS105" s="60">
        <v>2589</v>
      </c>
      <c r="AT105" s="60">
        <v>6340</v>
      </c>
      <c r="AU105" s="60"/>
      <c r="AV105" s="27">
        <v>33</v>
      </c>
      <c r="AW105" s="60"/>
      <c r="AX105" s="60"/>
      <c r="AY105" s="60"/>
      <c r="AZ105" s="60">
        <v>76</v>
      </c>
      <c r="BA105" s="60"/>
      <c r="BB105" s="27">
        <v>8</v>
      </c>
      <c r="BC105" s="60"/>
      <c r="BD105" s="60"/>
      <c r="BE105" s="60">
        <v>2</v>
      </c>
      <c r="BF105" s="27">
        <v>7</v>
      </c>
      <c r="BG105" s="27">
        <v>5</v>
      </c>
      <c r="BH105" s="60"/>
      <c r="BI105" s="27">
        <v>18</v>
      </c>
      <c r="BJ105" s="60"/>
      <c r="BK105" s="60"/>
      <c r="BL105" s="60"/>
      <c r="BM105" s="60"/>
      <c r="BN105" s="60"/>
      <c r="BO105" s="60"/>
      <c r="BP105" s="27">
        <v>22415</v>
      </c>
      <c r="BQ105" s="27"/>
    </row>
    <row r="106" spans="2:69" s="5" customFormat="1" x14ac:dyDescent="0.2">
      <c r="B106" s="17">
        <v>39203</v>
      </c>
      <c r="C106" s="27"/>
      <c r="D106" s="60"/>
      <c r="E106" s="60"/>
      <c r="F106" s="60"/>
      <c r="G106" s="60"/>
      <c r="H106" s="60"/>
      <c r="I106" s="60"/>
      <c r="J106" s="60">
        <v>47</v>
      </c>
      <c r="K106" s="60">
        <v>5</v>
      </c>
      <c r="L106" s="60">
        <v>808</v>
      </c>
      <c r="M106" s="60"/>
      <c r="N106" s="60">
        <v>16</v>
      </c>
      <c r="O106" s="60">
        <v>9</v>
      </c>
      <c r="P106" s="60"/>
      <c r="Q106" s="27">
        <v>205</v>
      </c>
      <c r="R106" s="60"/>
      <c r="S106" s="60"/>
      <c r="T106" s="27">
        <v>6099</v>
      </c>
      <c r="U106" s="27">
        <v>3457</v>
      </c>
      <c r="V106" s="60"/>
      <c r="W106" s="60">
        <v>28</v>
      </c>
      <c r="X106" s="27">
        <v>15</v>
      </c>
      <c r="Y106" s="60"/>
      <c r="Z106" s="60"/>
      <c r="AA106" s="60"/>
      <c r="AB106" s="27">
        <v>148</v>
      </c>
      <c r="AC106" s="60"/>
      <c r="AD106" s="60">
        <v>609</v>
      </c>
      <c r="AE106" s="60">
        <v>167</v>
      </c>
      <c r="AF106" s="60"/>
      <c r="AG106" s="27">
        <v>239</v>
      </c>
      <c r="AH106" s="27">
        <v>7</v>
      </c>
      <c r="AI106" s="27">
        <v>16</v>
      </c>
      <c r="AJ106" s="27">
        <v>138</v>
      </c>
      <c r="AK106" s="27">
        <v>775</v>
      </c>
      <c r="AL106" s="60"/>
      <c r="AM106" s="60">
        <v>1537</v>
      </c>
      <c r="AN106" s="27"/>
      <c r="AO106" s="60"/>
      <c r="AP106" s="60">
        <v>7</v>
      </c>
      <c r="AQ106" s="60"/>
      <c r="AR106" s="60"/>
      <c r="AS106" s="60">
        <v>2965</v>
      </c>
      <c r="AT106" s="60">
        <v>7437</v>
      </c>
      <c r="AU106" s="60"/>
      <c r="AV106" s="27">
        <v>45</v>
      </c>
      <c r="AW106" s="60"/>
      <c r="AX106" s="60"/>
      <c r="AY106" s="60"/>
      <c r="AZ106" s="60">
        <v>101</v>
      </c>
      <c r="BA106" s="60"/>
      <c r="BB106" s="27">
        <v>9</v>
      </c>
      <c r="BC106" s="60"/>
      <c r="BD106" s="60"/>
      <c r="BE106" s="60">
        <v>1</v>
      </c>
      <c r="BF106" s="27">
        <v>8</v>
      </c>
      <c r="BG106" s="27">
        <v>31</v>
      </c>
      <c r="BH106" s="60"/>
      <c r="BI106" s="27">
        <v>40</v>
      </c>
      <c r="BJ106" s="60"/>
      <c r="BK106" s="60"/>
      <c r="BL106" s="60"/>
      <c r="BM106" s="60"/>
      <c r="BN106" s="60"/>
      <c r="BO106" s="60"/>
      <c r="BP106" s="27">
        <v>24969</v>
      </c>
      <c r="BQ106" s="27"/>
    </row>
    <row r="107" spans="2:69" s="5" customFormat="1" x14ac:dyDescent="0.2">
      <c r="B107" s="17">
        <v>39234</v>
      </c>
      <c r="C107" s="27">
        <v>1</v>
      </c>
      <c r="D107" s="60"/>
      <c r="E107" s="60"/>
      <c r="F107" s="60"/>
      <c r="G107" s="60"/>
      <c r="H107" s="60"/>
      <c r="I107" s="60"/>
      <c r="J107" s="60">
        <v>33</v>
      </c>
      <c r="K107" s="60">
        <v>8</v>
      </c>
      <c r="L107" s="60">
        <v>894</v>
      </c>
      <c r="M107" s="60"/>
      <c r="N107" s="60">
        <v>23</v>
      </c>
      <c r="O107" s="60">
        <v>7</v>
      </c>
      <c r="P107" s="60"/>
      <c r="Q107" s="27">
        <v>190</v>
      </c>
      <c r="R107" s="60"/>
      <c r="S107" s="60"/>
      <c r="T107" s="27">
        <v>6284</v>
      </c>
      <c r="U107" s="27">
        <v>3249</v>
      </c>
      <c r="V107" s="60"/>
      <c r="W107" s="60">
        <v>16</v>
      </c>
      <c r="X107" s="27">
        <v>8</v>
      </c>
      <c r="Y107" s="60"/>
      <c r="Z107" s="60"/>
      <c r="AA107" s="60"/>
      <c r="AB107" s="27">
        <v>139</v>
      </c>
      <c r="AC107" s="60"/>
      <c r="AD107" s="60">
        <v>609</v>
      </c>
      <c r="AE107" s="60">
        <v>157</v>
      </c>
      <c r="AF107" s="60"/>
      <c r="AG107" s="27">
        <v>257</v>
      </c>
      <c r="AH107" s="27">
        <v>6</v>
      </c>
      <c r="AI107" s="27">
        <v>16</v>
      </c>
      <c r="AJ107" s="27">
        <v>97</v>
      </c>
      <c r="AK107" s="27">
        <v>743</v>
      </c>
      <c r="AL107" s="60"/>
      <c r="AM107" s="60">
        <v>1600</v>
      </c>
      <c r="AN107" s="27">
        <v>2</v>
      </c>
      <c r="AO107" s="60"/>
      <c r="AP107" s="60">
        <v>17</v>
      </c>
      <c r="AQ107" s="60"/>
      <c r="AR107" s="60"/>
      <c r="AS107" s="60">
        <v>3023</v>
      </c>
      <c r="AT107" s="60">
        <v>7197</v>
      </c>
      <c r="AU107" s="60"/>
      <c r="AV107" s="27">
        <v>125</v>
      </c>
      <c r="AW107" s="60"/>
      <c r="AX107" s="60"/>
      <c r="AY107" s="60"/>
      <c r="AZ107" s="60">
        <v>96</v>
      </c>
      <c r="BA107" s="60"/>
      <c r="BB107" s="27">
        <v>16</v>
      </c>
      <c r="BC107" s="60"/>
      <c r="BD107" s="60"/>
      <c r="BE107" s="60">
        <v>1</v>
      </c>
      <c r="BF107" s="27">
        <v>12</v>
      </c>
      <c r="BG107" s="27">
        <v>16</v>
      </c>
      <c r="BH107" s="60"/>
      <c r="BI107" s="27">
        <v>32</v>
      </c>
      <c r="BJ107" s="60"/>
      <c r="BK107" s="60"/>
      <c r="BL107" s="60"/>
      <c r="BM107" s="60"/>
      <c r="BN107" s="60"/>
      <c r="BO107" s="60"/>
      <c r="BP107" s="27">
        <v>24874</v>
      </c>
      <c r="BQ107" s="27"/>
    </row>
    <row r="108" spans="2:69" s="5" customFormat="1" x14ac:dyDescent="0.2">
      <c r="B108" s="17">
        <v>39264</v>
      </c>
      <c r="C108" s="27"/>
      <c r="D108" s="60"/>
      <c r="E108" s="60"/>
      <c r="F108" s="60"/>
      <c r="G108" s="60"/>
      <c r="H108" s="60"/>
      <c r="I108" s="60"/>
      <c r="J108" s="60">
        <v>65</v>
      </c>
      <c r="K108" s="60">
        <v>5</v>
      </c>
      <c r="L108" s="60">
        <v>797</v>
      </c>
      <c r="M108" s="60"/>
      <c r="N108" s="60">
        <v>11</v>
      </c>
      <c r="O108" s="60">
        <v>2</v>
      </c>
      <c r="P108" s="60"/>
      <c r="Q108" s="60">
        <v>176</v>
      </c>
      <c r="R108" s="60"/>
      <c r="S108" s="60"/>
      <c r="T108" s="60">
        <v>6687</v>
      </c>
      <c r="U108" s="60">
        <v>3791</v>
      </c>
      <c r="V108" s="60"/>
      <c r="W108" s="60">
        <v>154</v>
      </c>
      <c r="X108" s="60">
        <v>10</v>
      </c>
      <c r="Y108" s="60"/>
      <c r="Z108" s="60"/>
      <c r="AA108" s="60"/>
      <c r="AB108" s="60">
        <v>243</v>
      </c>
      <c r="AC108" s="60"/>
      <c r="AD108" s="60">
        <v>574</v>
      </c>
      <c r="AE108" s="27">
        <v>172</v>
      </c>
      <c r="AF108" s="60"/>
      <c r="AG108" s="60">
        <v>231</v>
      </c>
      <c r="AH108" s="27">
        <v>4</v>
      </c>
      <c r="AI108" s="60">
        <v>11</v>
      </c>
      <c r="AJ108" s="60">
        <v>134</v>
      </c>
      <c r="AK108" s="60">
        <v>900</v>
      </c>
      <c r="AL108" s="60"/>
      <c r="AM108" s="27">
        <v>2011</v>
      </c>
      <c r="AN108" s="60">
        <v>1</v>
      </c>
      <c r="AO108" s="60"/>
      <c r="AP108" s="27">
        <v>16</v>
      </c>
      <c r="AQ108" s="60"/>
      <c r="AS108" s="60">
        <v>3397</v>
      </c>
      <c r="AT108" s="60">
        <v>7940</v>
      </c>
      <c r="AU108" s="60"/>
      <c r="AV108" s="60">
        <v>43</v>
      </c>
      <c r="AW108" s="60"/>
      <c r="AX108" s="60"/>
      <c r="AY108" s="60"/>
      <c r="AZ108" s="27">
        <v>194</v>
      </c>
      <c r="BA108" s="60"/>
      <c r="BB108" s="60">
        <v>27</v>
      </c>
      <c r="BC108" s="60"/>
      <c r="BD108" s="60"/>
      <c r="BE108" s="60"/>
      <c r="BF108" s="60">
        <v>16</v>
      </c>
      <c r="BG108" s="60">
        <v>19</v>
      </c>
      <c r="BH108" s="60"/>
      <c r="BI108" s="27">
        <v>28</v>
      </c>
      <c r="BJ108" s="60"/>
      <c r="BK108" s="60"/>
      <c r="BL108" s="60"/>
      <c r="BM108" s="60"/>
      <c r="BN108" s="60"/>
      <c r="BO108" s="60"/>
      <c r="BP108" s="27">
        <v>27659</v>
      </c>
      <c r="BQ108" s="27"/>
    </row>
    <row r="109" spans="2:69" s="5" customFormat="1" x14ac:dyDescent="0.2">
      <c r="B109" s="17">
        <v>39295</v>
      </c>
      <c r="C109" s="27"/>
      <c r="D109" s="60"/>
      <c r="E109" s="60"/>
      <c r="F109" s="60"/>
      <c r="G109" s="60"/>
      <c r="H109" s="60"/>
      <c r="I109" s="60"/>
      <c r="J109" s="60">
        <v>24</v>
      </c>
      <c r="K109" s="60">
        <v>2</v>
      </c>
      <c r="L109" s="60">
        <v>581</v>
      </c>
      <c r="M109" s="60"/>
      <c r="N109" s="60">
        <v>8</v>
      </c>
      <c r="O109" s="60">
        <v>1</v>
      </c>
      <c r="P109" s="60"/>
      <c r="Q109" s="60">
        <v>123</v>
      </c>
      <c r="R109" s="60"/>
      <c r="S109" s="60"/>
      <c r="T109" s="60">
        <v>4773</v>
      </c>
      <c r="U109" s="60">
        <v>2437</v>
      </c>
      <c r="V109" s="60"/>
      <c r="W109" s="60">
        <v>14</v>
      </c>
      <c r="X109" s="60">
        <v>9</v>
      </c>
      <c r="Y109" s="60"/>
      <c r="Z109" s="60"/>
      <c r="AA109" s="60"/>
      <c r="AB109" s="60">
        <v>262</v>
      </c>
      <c r="AC109" s="60"/>
      <c r="AD109" s="60">
        <v>416</v>
      </c>
      <c r="AE109" s="27">
        <v>122</v>
      </c>
      <c r="AF109" s="60"/>
      <c r="AG109" s="60">
        <v>140</v>
      </c>
      <c r="AH109" s="27">
        <v>2</v>
      </c>
      <c r="AI109" s="60">
        <v>8</v>
      </c>
      <c r="AJ109" s="60">
        <v>82</v>
      </c>
      <c r="AK109" s="60">
        <v>948</v>
      </c>
      <c r="AL109" s="60"/>
      <c r="AM109" s="27">
        <v>1597</v>
      </c>
      <c r="AN109" s="60"/>
      <c r="AO109" s="60"/>
      <c r="AP109" s="27">
        <v>16</v>
      </c>
      <c r="AQ109" s="60"/>
      <c r="AS109" s="60">
        <v>2069</v>
      </c>
      <c r="AT109" s="60">
        <v>5958</v>
      </c>
      <c r="AU109" s="60"/>
      <c r="AV109" s="60">
        <v>46</v>
      </c>
      <c r="AW109" s="60"/>
      <c r="AX109" s="60"/>
      <c r="AY109" s="60"/>
      <c r="AZ109" s="27">
        <v>58</v>
      </c>
      <c r="BA109" s="60"/>
      <c r="BB109" s="60">
        <v>7</v>
      </c>
      <c r="BC109" s="60"/>
      <c r="BD109" s="60"/>
      <c r="BE109" s="60">
        <v>5</v>
      </c>
      <c r="BF109" s="60">
        <v>11</v>
      </c>
      <c r="BG109" s="60">
        <v>12</v>
      </c>
      <c r="BH109" s="60"/>
      <c r="BI109" s="27">
        <v>16</v>
      </c>
      <c r="BJ109" s="60"/>
      <c r="BK109" s="60"/>
      <c r="BL109" s="60"/>
      <c r="BM109" s="60"/>
      <c r="BN109" s="60"/>
      <c r="BO109" s="60"/>
      <c r="BP109" s="27">
        <v>19747</v>
      </c>
      <c r="BQ109" s="27"/>
    </row>
    <row r="110" spans="2:69" s="5" customFormat="1" x14ac:dyDescent="0.2">
      <c r="B110" s="17">
        <v>39326</v>
      </c>
      <c r="C110" s="27"/>
      <c r="D110" s="60"/>
      <c r="E110" s="60"/>
      <c r="F110" s="60"/>
      <c r="G110" s="60"/>
      <c r="H110" s="60"/>
      <c r="I110" s="60"/>
      <c r="J110" s="27">
        <v>39</v>
      </c>
      <c r="K110" s="27">
        <v>4</v>
      </c>
      <c r="L110" s="27">
        <v>742</v>
      </c>
      <c r="M110" s="60"/>
      <c r="N110" s="27">
        <v>8</v>
      </c>
      <c r="O110" s="27">
        <v>1</v>
      </c>
      <c r="P110" s="60"/>
      <c r="Q110" s="27">
        <v>207</v>
      </c>
      <c r="R110" s="60"/>
      <c r="S110" s="60"/>
      <c r="T110" s="27">
        <v>5750</v>
      </c>
      <c r="U110" s="27">
        <v>3200</v>
      </c>
      <c r="V110" s="60"/>
      <c r="W110" s="27">
        <v>157</v>
      </c>
      <c r="X110" s="27">
        <v>17</v>
      </c>
      <c r="Y110" s="60"/>
      <c r="Z110" s="60"/>
      <c r="AA110" s="60"/>
      <c r="AB110" s="27">
        <v>117</v>
      </c>
      <c r="AC110" s="60"/>
      <c r="AD110" s="27">
        <v>748</v>
      </c>
      <c r="AE110" s="27">
        <v>318</v>
      </c>
      <c r="AF110" s="60"/>
      <c r="AG110" s="27">
        <v>225</v>
      </c>
      <c r="AH110" s="27">
        <v>5</v>
      </c>
      <c r="AI110" s="27">
        <v>9</v>
      </c>
      <c r="AJ110" s="27">
        <v>102</v>
      </c>
      <c r="AK110" s="27">
        <v>922</v>
      </c>
      <c r="AL110" s="60"/>
      <c r="AM110" s="27">
        <v>1550</v>
      </c>
      <c r="AN110" s="27">
        <v>1</v>
      </c>
      <c r="AO110" s="60"/>
      <c r="AP110" s="27">
        <v>26</v>
      </c>
      <c r="AQ110" s="60"/>
      <c r="AS110" s="27">
        <v>3752</v>
      </c>
      <c r="AT110" s="27">
        <v>7088</v>
      </c>
      <c r="AU110" s="60"/>
      <c r="AV110" s="27">
        <v>22</v>
      </c>
      <c r="AW110" s="60"/>
      <c r="AX110" s="60"/>
      <c r="AY110" s="60"/>
      <c r="AZ110" s="27">
        <v>112</v>
      </c>
      <c r="BA110" s="60"/>
      <c r="BB110" s="27">
        <v>29</v>
      </c>
      <c r="BC110" s="60"/>
      <c r="BD110" s="60"/>
      <c r="BE110" s="27">
        <v>21</v>
      </c>
      <c r="BF110" s="27">
        <v>13</v>
      </c>
      <c r="BG110" s="27">
        <v>13</v>
      </c>
      <c r="BH110" s="60"/>
      <c r="BI110" s="27">
        <v>23</v>
      </c>
      <c r="BJ110" s="60"/>
      <c r="BK110" s="60"/>
      <c r="BL110" s="60"/>
      <c r="BM110" s="60"/>
      <c r="BN110" s="60"/>
      <c r="BO110" s="60"/>
      <c r="BP110" s="27">
        <v>25221</v>
      </c>
      <c r="BQ110" s="27"/>
    </row>
    <row r="111" spans="2:69" s="5" customFormat="1" x14ac:dyDescent="0.2">
      <c r="B111" s="17">
        <v>39356</v>
      </c>
      <c r="C111" s="27"/>
      <c r="J111" s="60">
        <v>46</v>
      </c>
      <c r="K111" s="60">
        <v>1</v>
      </c>
      <c r="L111" s="60">
        <v>881</v>
      </c>
      <c r="N111" s="60">
        <v>7</v>
      </c>
      <c r="O111" s="60">
        <v>3</v>
      </c>
      <c r="Q111" s="60">
        <v>226</v>
      </c>
      <c r="T111" s="27">
        <v>6666</v>
      </c>
      <c r="U111" s="27">
        <v>4455</v>
      </c>
      <c r="W111" s="27">
        <v>232</v>
      </c>
      <c r="X111" s="60">
        <v>51</v>
      </c>
      <c r="AB111" s="27">
        <v>168</v>
      </c>
      <c r="AD111" s="27">
        <v>859</v>
      </c>
      <c r="AE111" s="27">
        <v>399</v>
      </c>
      <c r="AG111" s="60">
        <v>340</v>
      </c>
      <c r="AH111" s="27">
        <v>6</v>
      </c>
      <c r="AI111" s="60">
        <v>10</v>
      </c>
      <c r="AJ111" s="60">
        <v>158</v>
      </c>
      <c r="AK111" s="60">
        <v>953</v>
      </c>
      <c r="AM111" s="27">
        <v>1762</v>
      </c>
      <c r="AN111" s="27"/>
      <c r="AP111" s="27">
        <v>22</v>
      </c>
      <c r="AS111" s="60">
        <v>5005</v>
      </c>
      <c r="AT111" s="60">
        <v>8126</v>
      </c>
      <c r="AV111" s="60">
        <v>35</v>
      </c>
      <c r="AZ111" s="27">
        <v>120</v>
      </c>
      <c r="BB111" s="60">
        <v>33</v>
      </c>
      <c r="BE111" s="27">
        <v>11</v>
      </c>
      <c r="BF111" s="27">
        <v>16</v>
      </c>
      <c r="BG111" s="60">
        <v>12</v>
      </c>
      <c r="BI111" s="27">
        <v>29</v>
      </c>
      <c r="BL111" s="60"/>
      <c r="BM111" s="60"/>
      <c r="BN111" s="60"/>
      <c r="BO111" s="60"/>
      <c r="BP111" s="27">
        <v>30632</v>
      </c>
      <c r="BQ111" s="27"/>
    </row>
    <row r="112" spans="2:69" s="5" customFormat="1" x14ac:dyDescent="0.2">
      <c r="B112" s="17">
        <v>39387</v>
      </c>
      <c r="C112" s="27">
        <v>2</v>
      </c>
      <c r="J112" s="60">
        <v>71</v>
      </c>
      <c r="K112" s="60">
        <v>8</v>
      </c>
      <c r="L112" s="60">
        <v>703</v>
      </c>
      <c r="N112" s="60">
        <v>11</v>
      </c>
      <c r="O112" s="60">
        <v>1</v>
      </c>
      <c r="Q112" s="60">
        <v>229</v>
      </c>
      <c r="T112" s="27">
        <v>5302</v>
      </c>
      <c r="U112" s="27">
        <v>3441</v>
      </c>
      <c r="W112" s="27">
        <v>79</v>
      </c>
      <c r="X112" s="60">
        <v>39</v>
      </c>
      <c r="AB112" s="27">
        <v>116</v>
      </c>
      <c r="AD112" s="27">
        <v>619</v>
      </c>
      <c r="AE112" s="27">
        <v>234</v>
      </c>
      <c r="AG112" s="60">
        <v>268</v>
      </c>
      <c r="AH112" s="27">
        <v>3</v>
      </c>
      <c r="AI112" s="60">
        <v>14</v>
      </c>
      <c r="AJ112" s="60">
        <v>107</v>
      </c>
      <c r="AK112" s="60">
        <v>805</v>
      </c>
      <c r="AM112" s="27">
        <v>1524</v>
      </c>
      <c r="AN112" s="27">
        <v>2</v>
      </c>
      <c r="AP112" s="27">
        <v>12</v>
      </c>
      <c r="AS112" s="60">
        <v>3630</v>
      </c>
      <c r="AT112" s="60">
        <v>6644</v>
      </c>
      <c r="AV112" s="60">
        <v>48</v>
      </c>
      <c r="AZ112" s="27">
        <v>75</v>
      </c>
      <c r="BB112" s="60">
        <v>8</v>
      </c>
      <c r="BE112" s="27">
        <v>3</v>
      </c>
      <c r="BF112" s="27">
        <v>11</v>
      </c>
      <c r="BG112" s="60">
        <v>8</v>
      </c>
      <c r="BI112" s="27">
        <v>33</v>
      </c>
      <c r="BL112" s="60"/>
      <c r="BM112" s="60"/>
      <c r="BN112" s="60"/>
      <c r="BO112" s="60"/>
      <c r="BP112" s="27">
        <v>24050</v>
      </c>
      <c r="BQ112" s="27"/>
    </row>
    <row r="113" spans="2:69" s="5" customFormat="1" x14ac:dyDescent="0.2">
      <c r="B113" s="17">
        <v>39417</v>
      </c>
      <c r="C113" s="27">
        <v>1</v>
      </c>
      <c r="J113" s="60">
        <v>36</v>
      </c>
      <c r="K113" s="60">
        <v>2</v>
      </c>
      <c r="L113" s="60">
        <v>589</v>
      </c>
      <c r="N113" s="60">
        <v>8</v>
      </c>
      <c r="O113" s="60">
        <v>5</v>
      </c>
      <c r="Q113" s="60">
        <v>197</v>
      </c>
      <c r="T113" s="27">
        <v>4538</v>
      </c>
      <c r="U113" s="27">
        <v>3228</v>
      </c>
      <c r="W113" s="27">
        <v>27</v>
      </c>
      <c r="X113" s="60">
        <v>17</v>
      </c>
      <c r="AB113" s="27">
        <v>96</v>
      </c>
      <c r="AD113" s="27">
        <v>390</v>
      </c>
      <c r="AE113" s="27">
        <v>133</v>
      </c>
      <c r="AG113" s="60">
        <v>143</v>
      </c>
      <c r="AH113" s="27">
        <v>1</v>
      </c>
      <c r="AI113" s="60">
        <v>5</v>
      </c>
      <c r="AJ113" s="60">
        <v>93</v>
      </c>
      <c r="AK113" s="60">
        <v>751</v>
      </c>
      <c r="AM113" s="27">
        <v>1472</v>
      </c>
      <c r="AN113" s="27">
        <v>2</v>
      </c>
      <c r="AP113" s="27">
        <v>22</v>
      </c>
      <c r="AS113" s="60">
        <v>2913</v>
      </c>
      <c r="AT113" s="60">
        <v>3936</v>
      </c>
      <c r="AV113" s="60">
        <v>26</v>
      </c>
      <c r="AZ113" s="27">
        <v>48</v>
      </c>
      <c r="BB113" s="60">
        <v>7</v>
      </c>
      <c r="BE113" s="27">
        <v>7</v>
      </c>
      <c r="BF113" s="27">
        <v>15</v>
      </c>
      <c r="BG113" s="60">
        <v>4</v>
      </c>
      <c r="BI113" s="27">
        <v>13</v>
      </c>
      <c r="BL113" s="60"/>
      <c r="BM113" s="60"/>
      <c r="BN113" s="60"/>
      <c r="BO113" s="60"/>
      <c r="BP113" s="27">
        <v>18725</v>
      </c>
      <c r="BQ113" s="27"/>
    </row>
    <row r="114" spans="2:69" s="10" customFormat="1" x14ac:dyDescent="0.2">
      <c r="B114" s="80">
        <v>39448</v>
      </c>
      <c r="C114" s="27"/>
      <c r="D114" s="60"/>
      <c r="E114" s="60"/>
      <c r="F114" s="60"/>
      <c r="G114" s="60"/>
      <c r="H114" s="60"/>
      <c r="I114" s="60"/>
      <c r="J114" s="60">
        <v>55</v>
      </c>
      <c r="K114" s="60">
        <v>2</v>
      </c>
      <c r="L114" s="60">
        <v>726</v>
      </c>
      <c r="M114" s="60"/>
      <c r="N114" s="60">
        <v>7</v>
      </c>
      <c r="O114" s="60">
        <v>3</v>
      </c>
      <c r="P114" s="60"/>
      <c r="Q114" s="60">
        <v>226</v>
      </c>
      <c r="R114" s="60"/>
      <c r="S114" s="60"/>
      <c r="T114" s="60">
        <v>4885</v>
      </c>
      <c r="U114" s="60">
        <v>2704</v>
      </c>
      <c r="V114" s="60"/>
      <c r="W114" s="60">
        <v>51</v>
      </c>
      <c r="X114" s="60">
        <v>4</v>
      </c>
      <c r="Y114" s="60"/>
      <c r="Z114" s="60">
        <v>1</v>
      </c>
      <c r="AA114" s="60"/>
      <c r="AB114" s="60">
        <v>115</v>
      </c>
      <c r="AC114" s="60"/>
      <c r="AD114" s="60">
        <v>716</v>
      </c>
      <c r="AE114" s="27">
        <v>223</v>
      </c>
      <c r="AF114" s="60"/>
      <c r="AG114" s="60">
        <v>240</v>
      </c>
      <c r="AH114" s="27">
        <v>2</v>
      </c>
      <c r="AI114" s="60">
        <v>11</v>
      </c>
      <c r="AJ114" s="27">
        <v>95</v>
      </c>
      <c r="AK114" s="60">
        <v>781</v>
      </c>
      <c r="AL114" s="60"/>
      <c r="AM114" s="60">
        <v>1550</v>
      </c>
      <c r="AN114" s="60"/>
      <c r="AO114" s="60"/>
      <c r="AP114" s="60">
        <v>21</v>
      </c>
      <c r="AQ114" s="60"/>
      <c r="AR114" s="60"/>
      <c r="AS114" s="60">
        <v>2775</v>
      </c>
      <c r="AT114" s="27">
        <v>6351</v>
      </c>
      <c r="AU114" s="60"/>
      <c r="AV114" s="27">
        <v>37</v>
      </c>
      <c r="AW114" s="60"/>
      <c r="AX114" s="60"/>
      <c r="AY114" s="60"/>
      <c r="AZ114" s="27">
        <v>95</v>
      </c>
      <c r="BA114" s="60"/>
      <c r="BB114" s="60">
        <v>9</v>
      </c>
      <c r="BC114" s="60"/>
      <c r="BD114" s="60"/>
      <c r="BE114" s="27">
        <v>3</v>
      </c>
      <c r="BF114" s="60">
        <v>16</v>
      </c>
      <c r="BG114" s="60">
        <v>15</v>
      </c>
      <c r="BH114" s="60"/>
      <c r="BI114" s="60">
        <v>28</v>
      </c>
      <c r="BJ114" s="60"/>
      <c r="BK114" s="60"/>
      <c r="BL114" s="60"/>
      <c r="BM114" s="60"/>
      <c r="BN114" s="60"/>
      <c r="BO114" s="60"/>
      <c r="BP114" s="60">
        <v>21747</v>
      </c>
      <c r="BQ114" s="27"/>
    </row>
    <row r="115" spans="2:69" s="10" customFormat="1" x14ac:dyDescent="0.2">
      <c r="B115" s="80">
        <v>39479</v>
      </c>
      <c r="C115" s="27"/>
      <c r="D115" s="60"/>
      <c r="E115" s="60"/>
      <c r="F115" s="60"/>
      <c r="G115" s="60"/>
      <c r="H115" s="60"/>
      <c r="I115" s="60"/>
      <c r="J115" s="60">
        <v>23</v>
      </c>
      <c r="K115" s="60">
        <v>5</v>
      </c>
      <c r="L115" s="60">
        <v>715</v>
      </c>
      <c r="M115" s="60"/>
      <c r="N115" s="60">
        <v>3</v>
      </c>
      <c r="O115" s="60">
        <v>3</v>
      </c>
      <c r="P115" s="60">
        <v>1</v>
      </c>
      <c r="Q115" s="60">
        <v>200</v>
      </c>
      <c r="R115" s="60"/>
      <c r="S115" s="60"/>
      <c r="T115" s="60">
        <v>4576</v>
      </c>
      <c r="U115" s="60">
        <v>2793</v>
      </c>
      <c r="V115" s="60"/>
      <c r="W115" s="60">
        <v>26</v>
      </c>
      <c r="X115" s="60">
        <v>3</v>
      </c>
      <c r="Y115" s="60"/>
      <c r="Z115" s="60"/>
      <c r="AA115" s="60"/>
      <c r="AB115" s="60">
        <v>90</v>
      </c>
      <c r="AC115" s="60"/>
      <c r="AD115" s="60">
        <v>671</v>
      </c>
      <c r="AE115" s="27">
        <v>190</v>
      </c>
      <c r="AF115" s="60"/>
      <c r="AG115" s="60">
        <v>284</v>
      </c>
      <c r="AH115" s="27"/>
      <c r="AI115" s="60">
        <v>17</v>
      </c>
      <c r="AJ115" s="27">
        <v>129</v>
      </c>
      <c r="AK115" s="60">
        <v>773</v>
      </c>
      <c r="AL115" s="60"/>
      <c r="AM115" s="60">
        <v>1220</v>
      </c>
      <c r="AN115" s="60">
        <v>2</v>
      </c>
      <c r="AO115" s="60"/>
      <c r="AP115" s="60">
        <v>11</v>
      </c>
      <c r="AQ115" s="60"/>
      <c r="AR115" s="60"/>
      <c r="AS115" s="60">
        <v>2752</v>
      </c>
      <c r="AT115" s="27">
        <v>5859</v>
      </c>
      <c r="AU115" s="60"/>
      <c r="AV115" s="27">
        <v>34</v>
      </c>
      <c r="AW115" s="60"/>
      <c r="AX115" s="60"/>
      <c r="AY115" s="60"/>
      <c r="AZ115" s="27">
        <v>65</v>
      </c>
      <c r="BA115" s="60"/>
      <c r="BB115" s="60">
        <v>11</v>
      </c>
      <c r="BC115" s="60"/>
      <c r="BD115" s="60"/>
      <c r="BE115" s="27">
        <v>4</v>
      </c>
      <c r="BF115" s="60">
        <v>14</v>
      </c>
      <c r="BG115" s="60">
        <v>7</v>
      </c>
      <c r="BH115" s="60"/>
      <c r="BI115" s="60">
        <v>22</v>
      </c>
      <c r="BJ115" s="60"/>
      <c r="BK115" s="60"/>
      <c r="BL115" s="60"/>
      <c r="BM115" s="60"/>
      <c r="BN115" s="60"/>
      <c r="BO115" s="60"/>
      <c r="BP115" s="60">
        <v>20503</v>
      </c>
      <c r="BQ115" s="27"/>
    </row>
    <row r="116" spans="2:69" s="10" customFormat="1" x14ac:dyDescent="0.2">
      <c r="B116" s="80">
        <v>39508</v>
      </c>
      <c r="C116" s="27">
        <v>1</v>
      </c>
      <c r="D116" s="60">
        <v>1</v>
      </c>
      <c r="E116" s="60"/>
      <c r="F116" s="60"/>
      <c r="G116" s="60"/>
      <c r="H116" s="60"/>
      <c r="I116" s="60"/>
      <c r="J116" s="60">
        <v>30</v>
      </c>
      <c r="K116" s="60">
        <v>16</v>
      </c>
      <c r="L116" s="60">
        <v>688</v>
      </c>
      <c r="M116" s="60"/>
      <c r="N116" s="60">
        <v>9</v>
      </c>
      <c r="O116" s="60">
        <v>7</v>
      </c>
      <c r="P116" s="60"/>
      <c r="Q116" s="60">
        <v>226</v>
      </c>
      <c r="R116" s="60"/>
      <c r="S116" s="60"/>
      <c r="T116" s="60">
        <v>4803</v>
      </c>
      <c r="U116" s="60">
        <v>2910</v>
      </c>
      <c r="V116" s="60"/>
      <c r="W116" s="60">
        <v>21</v>
      </c>
      <c r="X116" s="60">
        <v>8</v>
      </c>
      <c r="Y116" s="60"/>
      <c r="Z116" s="60"/>
      <c r="AA116" s="60"/>
      <c r="AB116" s="60">
        <v>92</v>
      </c>
      <c r="AC116" s="60"/>
      <c r="AD116" s="60">
        <v>494</v>
      </c>
      <c r="AE116" s="27">
        <v>180</v>
      </c>
      <c r="AF116" s="60"/>
      <c r="AG116" s="60">
        <v>195</v>
      </c>
      <c r="AH116" s="27">
        <v>4</v>
      </c>
      <c r="AI116" s="60">
        <v>7</v>
      </c>
      <c r="AJ116" s="27">
        <v>116</v>
      </c>
      <c r="AK116" s="60">
        <v>815</v>
      </c>
      <c r="AL116" s="60"/>
      <c r="AM116" s="60">
        <v>1447</v>
      </c>
      <c r="AN116" s="60">
        <v>1</v>
      </c>
      <c r="AO116" s="60"/>
      <c r="AP116" s="60">
        <v>20</v>
      </c>
      <c r="AQ116" s="60"/>
      <c r="AR116" s="60"/>
      <c r="AS116" s="60">
        <v>2270</v>
      </c>
      <c r="AT116" s="27">
        <v>5049</v>
      </c>
      <c r="AU116" s="60"/>
      <c r="AV116" s="27">
        <v>43</v>
      </c>
      <c r="AW116" s="60"/>
      <c r="AX116" s="60"/>
      <c r="AY116" s="60"/>
      <c r="AZ116" s="27">
        <v>62</v>
      </c>
      <c r="BA116" s="60"/>
      <c r="BB116" s="60">
        <v>9</v>
      </c>
      <c r="BC116" s="60"/>
      <c r="BD116" s="60"/>
      <c r="BE116" s="27">
        <v>6</v>
      </c>
      <c r="BF116" s="60">
        <v>21</v>
      </c>
      <c r="BG116" s="60">
        <v>15</v>
      </c>
      <c r="BH116" s="60"/>
      <c r="BI116" s="60">
        <v>26</v>
      </c>
      <c r="BJ116" s="60"/>
      <c r="BK116" s="60"/>
      <c r="BL116" s="60"/>
      <c r="BM116" s="60"/>
      <c r="BN116" s="60"/>
      <c r="BO116" s="60"/>
      <c r="BP116" s="60">
        <v>19592</v>
      </c>
      <c r="BQ116" s="27"/>
    </row>
    <row r="117" spans="2:69" s="10" customFormat="1" x14ac:dyDescent="0.2">
      <c r="B117" s="80">
        <v>39539</v>
      </c>
      <c r="C117" s="60"/>
      <c r="D117" s="60"/>
      <c r="E117" s="60"/>
      <c r="F117" s="60"/>
      <c r="G117" s="60"/>
      <c r="H117" s="60"/>
      <c r="I117" s="60"/>
      <c r="J117" s="27">
        <v>33</v>
      </c>
      <c r="K117" s="60">
        <v>2</v>
      </c>
      <c r="L117" s="60">
        <v>790</v>
      </c>
      <c r="M117" s="60"/>
      <c r="N117" s="60">
        <v>6</v>
      </c>
      <c r="O117" s="60">
        <v>5</v>
      </c>
      <c r="P117" s="60"/>
      <c r="Q117" s="60">
        <v>228</v>
      </c>
      <c r="R117" s="60"/>
      <c r="S117" s="60"/>
      <c r="T117" s="60">
        <v>5166</v>
      </c>
      <c r="U117" s="60">
        <v>3299</v>
      </c>
      <c r="V117" s="60"/>
      <c r="W117" s="60">
        <v>62</v>
      </c>
      <c r="X117" s="60">
        <v>1</v>
      </c>
      <c r="Y117" s="60"/>
      <c r="Z117" s="60">
        <v>1</v>
      </c>
      <c r="AA117" s="60"/>
      <c r="AB117" s="60">
        <v>75</v>
      </c>
      <c r="AC117" s="60"/>
      <c r="AD117" s="60">
        <v>542</v>
      </c>
      <c r="AE117" s="60">
        <v>220</v>
      </c>
      <c r="AF117" s="60"/>
      <c r="AG117" s="60">
        <v>216</v>
      </c>
      <c r="AH117" s="60">
        <v>7</v>
      </c>
      <c r="AI117" s="60">
        <v>15</v>
      </c>
      <c r="AJ117" s="60">
        <v>126</v>
      </c>
      <c r="AK117" s="60">
        <v>887</v>
      </c>
      <c r="AL117" s="60"/>
      <c r="AM117" s="60">
        <v>1411</v>
      </c>
      <c r="AN117" s="60"/>
      <c r="AO117" s="60"/>
      <c r="AP117" s="60">
        <v>22</v>
      </c>
      <c r="AQ117" s="60"/>
      <c r="AR117" s="60"/>
      <c r="AS117" s="60">
        <v>2771</v>
      </c>
      <c r="AT117" s="60">
        <v>5696</v>
      </c>
      <c r="AU117" s="60"/>
      <c r="AV117" s="60">
        <v>40</v>
      </c>
      <c r="AW117" s="60"/>
      <c r="AX117" s="60"/>
      <c r="AY117" s="60"/>
      <c r="AZ117" s="60">
        <v>69</v>
      </c>
      <c r="BA117" s="60"/>
      <c r="BB117" s="60">
        <v>9</v>
      </c>
      <c r="BC117" s="60"/>
      <c r="BD117" s="60"/>
      <c r="BE117" s="27">
        <v>4</v>
      </c>
      <c r="BF117" s="60">
        <v>14</v>
      </c>
      <c r="BG117" s="60">
        <v>13</v>
      </c>
      <c r="BH117" s="60"/>
      <c r="BI117" s="27">
        <v>20</v>
      </c>
      <c r="BJ117" s="60"/>
      <c r="BK117" s="60"/>
      <c r="BL117" s="60"/>
      <c r="BM117" s="60"/>
      <c r="BN117" s="60"/>
      <c r="BO117" s="60"/>
      <c r="BP117" s="60">
        <v>21750</v>
      </c>
      <c r="BQ117" s="27"/>
    </row>
    <row r="118" spans="2:69" s="10" customFormat="1" x14ac:dyDescent="0.2">
      <c r="B118" s="80">
        <v>39569</v>
      </c>
      <c r="C118" s="60"/>
      <c r="D118" s="60"/>
      <c r="E118" s="60"/>
      <c r="F118" s="60"/>
      <c r="G118" s="60"/>
      <c r="H118" s="60"/>
      <c r="I118" s="60"/>
      <c r="J118" s="27">
        <v>40</v>
      </c>
      <c r="K118" s="60">
        <v>3</v>
      </c>
      <c r="L118" s="60">
        <v>713</v>
      </c>
      <c r="M118" s="60"/>
      <c r="N118" s="60">
        <v>28</v>
      </c>
      <c r="O118" s="60">
        <v>1</v>
      </c>
      <c r="P118" s="60"/>
      <c r="Q118" s="60">
        <v>207</v>
      </c>
      <c r="R118" s="60"/>
      <c r="S118" s="60"/>
      <c r="T118" s="60">
        <v>4796</v>
      </c>
      <c r="U118" s="60">
        <v>3208</v>
      </c>
      <c r="V118" s="60"/>
      <c r="W118" s="60">
        <v>7</v>
      </c>
      <c r="X118" s="60">
        <v>1</v>
      </c>
      <c r="Y118" s="60"/>
      <c r="Z118" s="60"/>
      <c r="AA118" s="60"/>
      <c r="AB118" s="60">
        <v>79</v>
      </c>
      <c r="AC118" s="60"/>
      <c r="AD118" s="60">
        <v>492</v>
      </c>
      <c r="AE118" s="60">
        <v>121</v>
      </c>
      <c r="AF118" s="60"/>
      <c r="AG118" s="60">
        <v>175</v>
      </c>
      <c r="AH118" s="60">
        <v>8</v>
      </c>
      <c r="AI118" s="60">
        <v>14</v>
      </c>
      <c r="AJ118" s="60">
        <v>70</v>
      </c>
      <c r="AK118" s="60">
        <v>828</v>
      </c>
      <c r="AL118" s="60"/>
      <c r="AM118" s="60">
        <v>1432</v>
      </c>
      <c r="AN118" s="60">
        <v>2</v>
      </c>
      <c r="AO118" s="60"/>
      <c r="AP118" s="60">
        <v>14</v>
      </c>
      <c r="AQ118" s="60"/>
      <c r="AR118" s="60"/>
      <c r="AS118" s="60">
        <v>2991</v>
      </c>
      <c r="AT118" s="60">
        <v>5472</v>
      </c>
      <c r="AU118" s="60"/>
      <c r="AV118" s="60">
        <v>57</v>
      </c>
      <c r="AW118" s="60"/>
      <c r="AX118" s="60"/>
      <c r="AY118" s="60"/>
      <c r="AZ118" s="60">
        <v>59</v>
      </c>
      <c r="BA118" s="60"/>
      <c r="BB118" s="60">
        <v>12</v>
      </c>
      <c r="BC118" s="60"/>
      <c r="BD118" s="60"/>
      <c r="BE118" s="27">
        <v>4</v>
      </c>
      <c r="BF118" s="60">
        <v>10</v>
      </c>
      <c r="BG118" s="60">
        <v>12</v>
      </c>
      <c r="BH118" s="60"/>
      <c r="BI118" s="27">
        <v>21</v>
      </c>
      <c r="BJ118" s="60"/>
      <c r="BK118" s="60"/>
      <c r="BL118" s="60"/>
      <c r="BM118" s="60"/>
      <c r="BN118" s="60"/>
      <c r="BO118" s="60"/>
      <c r="BP118" s="60">
        <v>20877</v>
      </c>
      <c r="BQ118" s="27"/>
    </row>
    <row r="119" spans="2:69" s="10" customFormat="1" x14ac:dyDescent="0.2">
      <c r="B119" s="80">
        <v>39600</v>
      </c>
      <c r="C119" s="60"/>
      <c r="D119" s="60"/>
      <c r="E119" s="60"/>
      <c r="F119" s="60"/>
      <c r="G119" s="60"/>
      <c r="H119" s="60"/>
      <c r="I119" s="60"/>
      <c r="J119" s="27">
        <v>47</v>
      </c>
      <c r="K119" s="60">
        <v>5</v>
      </c>
      <c r="L119" s="60">
        <v>676</v>
      </c>
      <c r="M119" s="60"/>
      <c r="N119" s="60">
        <v>29</v>
      </c>
      <c r="O119" s="60">
        <v>4</v>
      </c>
      <c r="P119" s="60"/>
      <c r="Q119" s="60">
        <v>173</v>
      </c>
      <c r="R119" s="60"/>
      <c r="S119" s="60"/>
      <c r="T119" s="60">
        <v>4999</v>
      </c>
      <c r="U119" s="60">
        <v>3303</v>
      </c>
      <c r="V119" s="60"/>
      <c r="W119" s="60">
        <v>27</v>
      </c>
      <c r="X119" s="60">
        <v>2</v>
      </c>
      <c r="Y119" s="60"/>
      <c r="Z119" s="60"/>
      <c r="AA119" s="60"/>
      <c r="AB119" s="60">
        <v>91</v>
      </c>
      <c r="AC119" s="60"/>
      <c r="AD119" s="60">
        <v>420</v>
      </c>
      <c r="AE119" s="60">
        <v>152</v>
      </c>
      <c r="AF119" s="60"/>
      <c r="AG119" s="60">
        <v>192</v>
      </c>
      <c r="AH119" s="60">
        <v>4</v>
      </c>
      <c r="AI119" s="60">
        <v>11</v>
      </c>
      <c r="AJ119" s="60">
        <v>69</v>
      </c>
      <c r="AK119" s="60">
        <v>828</v>
      </c>
      <c r="AL119" s="60"/>
      <c r="AM119" s="60">
        <v>1774</v>
      </c>
      <c r="AN119" s="60">
        <v>1</v>
      </c>
      <c r="AO119" s="60"/>
      <c r="AP119" s="60">
        <v>20</v>
      </c>
      <c r="AQ119" s="60"/>
      <c r="AR119" s="60"/>
      <c r="AS119" s="60">
        <v>2622</v>
      </c>
      <c r="AT119" s="60">
        <v>5120</v>
      </c>
      <c r="AU119" s="60"/>
      <c r="AV119" s="60">
        <v>179</v>
      </c>
      <c r="AW119" s="60"/>
      <c r="AX119" s="60"/>
      <c r="AY119" s="60"/>
      <c r="AZ119" s="60">
        <v>72</v>
      </c>
      <c r="BA119" s="60"/>
      <c r="BB119" s="60">
        <v>9</v>
      </c>
      <c r="BC119" s="60"/>
      <c r="BD119" s="60"/>
      <c r="BE119" s="27">
        <v>1</v>
      </c>
      <c r="BF119" s="60">
        <v>13</v>
      </c>
      <c r="BG119" s="60">
        <v>9</v>
      </c>
      <c r="BH119" s="60">
        <v>1</v>
      </c>
      <c r="BI119" s="27">
        <v>22</v>
      </c>
      <c r="BJ119" s="60"/>
      <c r="BK119" s="60"/>
      <c r="BL119" s="60"/>
      <c r="BM119" s="60"/>
      <c r="BN119" s="60"/>
      <c r="BO119" s="60"/>
      <c r="BP119" s="60">
        <v>20875</v>
      </c>
      <c r="BQ119" s="27"/>
    </row>
    <row r="120" spans="2:69" s="10" customFormat="1" x14ac:dyDescent="0.2">
      <c r="B120" s="80">
        <v>39630</v>
      </c>
      <c r="C120" s="60"/>
      <c r="D120" s="60"/>
      <c r="E120" s="60"/>
      <c r="F120" s="60"/>
      <c r="G120" s="60"/>
      <c r="H120" s="60"/>
      <c r="I120" s="60"/>
      <c r="J120" s="27">
        <v>50</v>
      </c>
      <c r="K120" s="60">
        <v>10</v>
      </c>
      <c r="L120" s="60">
        <v>675</v>
      </c>
      <c r="M120" s="60"/>
      <c r="N120" s="60">
        <v>19</v>
      </c>
      <c r="O120" s="60">
        <v>4</v>
      </c>
      <c r="P120" s="60"/>
      <c r="Q120" s="60">
        <v>207</v>
      </c>
      <c r="R120" s="60"/>
      <c r="S120" s="60"/>
      <c r="T120" s="60">
        <v>5421</v>
      </c>
      <c r="U120" s="60">
        <v>4008</v>
      </c>
      <c r="V120" s="60"/>
      <c r="W120" s="60">
        <v>36</v>
      </c>
      <c r="X120" s="60">
        <v>1</v>
      </c>
      <c r="Y120" s="60"/>
      <c r="Z120" s="60"/>
      <c r="AA120" s="60"/>
      <c r="AB120" s="60">
        <v>210</v>
      </c>
      <c r="AC120" s="60"/>
      <c r="AD120" s="60">
        <v>450</v>
      </c>
      <c r="AE120" s="60">
        <v>191</v>
      </c>
      <c r="AF120" s="60"/>
      <c r="AG120" s="60">
        <v>160</v>
      </c>
      <c r="AH120" s="60">
        <v>4</v>
      </c>
      <c r="AI120" s="60">
        <v>13</v>
      </c>
      <c r="AJ120" s="60">
        <v>69</v>
      </c>
      <c r="AK120" s="60">
        <v>957</v>
      </c>
      <c r="AL120" s="60"/>
      <c r="AM120" s="60">
        <v>1905</v>
      </c>
      <c r="AN120" s="60">
        <v>1</v>
      </c>
      <c r="AO120" s="60"/>
      <c r="AP120" s="60">
        <v>19</v>
      </c>
      <c r="AQ120" s="60"/>
      <c r="AR120" s="60"/>
      <c r="AS120" s="60">
        <v>2806</v>
      </c>
      <c r="AT120" s="60">
        <v>5844</v>
      </c>
      <c r="AU120" s="60"/>
      <c r="AV120" s="60">
        <v>55</v>
      </c>
      <c r="AW120" s="60"/>
      <c r="AX120" s="60"/>
      <c r="AY120" s="60"/>
      <c r="AZ120" s="60">
        <v>112</v>
      </c>
      <c r="BA120" s="60"/>
      <c r="BB120" s="60">
        <v>14</v>
      </c>
      <c r="BC120" s="60"/>
      <c r="BD120" s="60"/>
      <c r="BE120" s="27">
        <v>7</v>
      </c>
      <c r="BF120" s="60">
        <v>14</v>
      </c>
      <c r="BG120" s="60">
        <v>12</v>
      </c>
      <c r="BH120" s="60"/>
      <c r="BI120" s="27">
        <v>29</v>
      </c>
      <c r="BJ120" s="60"/>
      <c r="BK120" s="60"/>
      <c r="BL120" s="60"/>
      <c r="BM120" s="60"/>
      <c r="BN120" s="60"/>
      <c r="BO120" s="60"/>
      <c r="BP120" s="60">
        <v>23304</v>
      </c>
      <c r="BQ120" s="27"/>
    </row>
    <row r="121" spans="2:69" s="10" customFormat="1" x14ac:dyDescent="0.2">
      <c r="B121" s="80">
        <v>39661</v>
      </c>
      <c r="C121" s="60"/>
      <c r="D121" s="60"/>
      <c r="E121" s="60"/>
      <c r="F121" s="60"/>
      <c r="G121" s="60"/>
      <c r="H121" s="60"/>
      <c r="I121" s="60"/>
      <c r="J121" s="27">
        <v>25</v>
      </c>
      <c r="K121" s="60">
        <v>1</v>
      </c>
      <c r="L121" s="60">
        <v>477</v>
      </c>
      <c r="M121" s="60"/>
      <c r="N121" s="60">
        <v>3</v>
      </c>
      <c r="O121" s="60">
        <v>3</v>
      </c>
      <c r="P121" s="60"/>
      <c r="Q121" s="60">
        <v>162</v>
      </c>
      <c r="R121" s="60"/>
      <c r="S121" s="60"/>
      <c r="T121" s="60">
        <v>3670</v>
      </c>
      <c r="U121" s="60">
        <v>2263</v>
      </c>
      <c r="V121" s="60"/>
      <c r="W121" s="60">
        <v>17</v>
      </c>
      <c r="X121" s="60">
        <v>4</v>
      </c>
      <c r="Y121" s="60"/>
      <c r="Z121" s="60"/>
      <c r="AA121" s="60"/>
      <c r="AB121" s="60">
        <v>45</v>
      </c>
      <c r="AC121" s="60"/>
      <c r="AD121" s="60">
        <v>250</v>
      </c>
      <c r="AE121" s="60">
        <v>109</v>
      </c>
      <c r="AF121" s="60"/>
      <c r="AG121" s="60">
        <v>94</v>
      </c>
      <c r="AH121" s="60">
        <v>1</v>
      </c>
      <c r="AI121" s="60">
        <v>2</v>
      </c>
      <c r="AJ121" s="60">
        <v>37</v>
      </c>
      <c r="AK121" s="60">
        <v>891</v>
      </c>
      <c r="AL121" s="60"/>
      <c r="AM121" s="60">
        <v>1551</v>
      </c>
      <c r="AN121" s="60"/>
      <c r="AO121" s="60"/>
      <c r="AP121" s="60">
        <v>15</v>
      </c>
      <c r="AQ121" s="60"/>
      <c r="AR121" s="60"/>
      <c r="AS121" s="60">
        <v>1847</v>
      </c>
      <c r="AT121" s="60">
        <v>4034</v>
      </c>
      <c r="AU121" s="60"/>
      <c r="AV121" s="60">
        <v>70</v>
      </c>
      <c r="AW121" s="60"/>
      <c r="AX121" s="60"/>
      <c r="AY121" s="60"/>
      <c r="AZ121" s="60">
        <v>31</v>
      </c>
      <c r="BA121" s="60"/>
      <c r="BB121" s="60">
        <v>3</v>
      </c>
      <c r="BC121" s="60"/>
      <c r="BD121" s="60"/>
      <c r="BE121" s="27">
        <v>3</v>
      </c>
      <c r="BF121" s="60">
        <v>12</v>
      </c>
      <c r="BG121" s="60">
        <v>7</v>
      </c>
      <c r="BH121" s="60"/>
      <c r="BI121" s="27">
        <v>21</v>
      </c>
      <c r="BJ121" s="60"/>
      <c r="BK121" s="60"/>
      <c r="BL121" s="60"/>
      <c r="BM121" s="60"/>
      <c r="BN121" s="60"/>
      <c r="BO121" s="60"/>
      <c r="BP121" s="60">
        <v>15648</v>
      </c>
      <c r="BQ121" s="27"/>
    </row>
    <row r="122" spans="2:69" s="10" customFormat="1" x14ac:dyDescent="0.2">
      <c r="B122" s="80">
        <v>39692</v>
      </c>
      <c r="C122" s="60"/>
      <c r="D122" s="60"/>
      <c r="E122" s="60"/>
      <c r="F122" s="60"/>
      <c r="G122" s="60"/>
      <c r="H122" s="60"/>
      <c r="I122" s="60"/>
      <c r="J122" s="27">
        <v>37</v>
      </c>
      <c r="K122" s="60">
        <v>6</v>
      </c>
      <c r="L122" s="60">
        <v>692</v>
      </c>
      <c r="M122" s="60"/>
      <c r="N122" s="60">
        <v>18</v>
      </c>
      <c r="O122" s="60">
        <v>9</v>
      </c>
      <c r="P122" s="60"/>
      <c r="Q122" s="60">
        <v>258</v>
      </c>
      <c r="R122" s="60"/>
      <c r="S122" s="60"/>
      <c r="T122" s="60">
        <v>4892</v>
      </c>
      <c r="U122" s="60">
        <v>3314</v>
      </c>
      <c r="V122" s="60"/>
      <c r="W122" s="60">
        <v>162</v>
      </c>
      <c r="X122" s="60">
        <v>11</v>
      </c>
      <c r="Y122" s="60"/>
      <c r="Z122" s="60"/>
      <c r="AA122" s="60"/>
      <c r="AB122" s="60">
        <v>72</v>
      </c>
      <c r="AC122" s="60"/>
      <c r="AD122" s="60">
        <v>497</v>
      </c>
      <c r="AE122" s="60">
        <v>233</v>
      </c>
      <c r="AF122" s="60"/>
      <c r="AG122" s="60">
        <v>184</v>
      </c>
      <c r="AH122" s="60">
        <v>1</v>
      </c>
      <c r="AI122" s="60">
        <v>7</v>
      </c>
      <c r="AJ122" s="60">
        <v>81</v>
      </c>
      <c r="AK122" s="60">
        <v>914</v>
      </c>
      <c r="AL122" s="60"/>
      <c r="AM122" s="60">
        <v>1591</v>
      </c>
      <c r="AN122" s="60"/>
      <c r="AO122" s="60"/>
      <c r="AP122" s="60">
        <v>48</v>
      </c>
      <c r="AQ122" s="60"/>
      <c r="AR122" s="60"/>
      <c r="AS122" s="60">
        <v>4226</v>
      </c>
      <c r="AT122" s="60">
        <v>6203</v>
      </c>
      <c r="AU122" s="60"/>
      <c r="AV122" s="60">
        <v>68</v>
      </c>
      <c r="AW122" s="60"/>
      <c r="AX122" s="60"/>
      <c r="AY122" s="60"/>
      <c r="AZ122" s="60">
        <v>59</v>
      </c>
      <c r="BA122" s="60"/>
      <c r="BB122" s="60">
        <v>34</v>
      </c>
      <c r="BC122" s="60"/>
      <c r="BD122" s="60"/>
      <c r="BE122" s="27">
        <v>31</v>
      </c>
      <c r="BF122" s="60">
        <v>17</v>
      </c>
      <c r="BG122" s="60">
        <v>9</v>
      </c>
      <c r="BH122" s="60"/>
      <c r="BI122" s="27">
        <v>21</v>
      </c>
      <c r="BJ122" s="60"/>
      <c r="BK122" s="60"/>
      <c r="BL122" s="60"/>
      <c r="BM122" s="60"/>
      <c r="BN122" s="60"/>
      <c r="BO122" s="60"/>
      <c r="BP122" s="60">
        <v>23695</v>
      </c>
      <c r="BQ122" s="27"/>
    </row>
    <row r="123" spans="2:69" s="10" customFormat="1" x14ac:dyDescent="0.2">
      <c r="B123" s="80">
        <v>39722</v>
      </c>
      <c r="C123" s="60"/>
      <c r="D123" s="60"/>
      <c r="E123" s="60"/>
      <c r="F123" s="60"/>
      <c r="G123" s="60"/>
      <c r="H123" s="60"/>
      <c r="I123" s="60"/>
      <c r="J123" s="27">
        <v>35</v>
      </c>
      <c r="K123" s="60">
        <v>6</v>
      </c>
      <c r="L123" s="60">
        <v>687</v>
      </c>
      <c r="M123" s="60"/>
      <c r="N123" s="60">
        <v>15</v>
      </c>
      <c r="O123" s="60">
        <v>7</v>
      </c>
      <c r="P123" s="60"/>
      <c r="Q123" s="60">
        <v>313</v>
      </c>
      <c r="R123" s="60"/>
      <c r="S123" s="60"/>
      <c r="T123" s="60">
        <v>4940</v>
      </c>
      <c r="U123" s="60">
        <v>3537</v>
      </c>
      <c r="V123" s="60"/>
      <c r="W123" s="60">
        <v>82</v>
      </c>
      <c r="X123" s="60">
        <v>8</v>
      </c>
      <c r="Y123" s="60"/>
      <c r="Z123" s="60">
        <v>1</v>
      </c>
      <c r="AA123" s="60"/>
      <c r="AB123" s="60">
        <v>64</v>
      </c>
      <c r="AC123" s="60"/>
      <c r="AD123" s="60">
        <v>442</v>
      </c>
      <c r="AE123" s="60">
        <v>210</v>
      </c>
      <c r="AF123" s="60"/>
      <c r="AG123" s="60">
        <v>198</v>
      </c>
      <c r="AH123" s="60">
        <v>7</v>
      </c>
      <c r="AI123" s="60">
        <v>5</v>
      </c>
      <c r="AJ123" s="60">
        <v>83</v>
      </c>
      <c r="AK123" s="60">
        <v>852</v>
      </c>
      <c r="AL123" s="60"/>
      <c r="AM123" s="60">
        <v>1486</v>
      </c>
      <c r="AN123" s="60"/>
      <c r="AO123" s="60"/>
      <c r="AP123" s="60">
        <v>15</v>
      </c>
      <c r="AQ123" s="60"/>
      <c r="AR123" s="60"/>
      <c r="AS123" s="60">
        <v>4327</v>
      </c>
      <c r="AT123" s="60">
        <v>5443</v>
      </c>
      <c r="AU123" s="60"/>
      <c r="AV123" s="60">
        <v>101</v>
      </c>
      <c r="AW123" s="60"/>
      <c r="AX123" s="60"/>
      <c r="AY123" s="60"/>
      <c r="AZ123" s="60">
        <v>69</v>
      </c>
      <c r="BA123" s="60"/>
      <c r="BB123" s="60">
        <v>29</v>
      </c>
      <c r="BC123" s="60"/>
      <c r="BD123" s="60"/>
      <c r="BE123" s="27">
        <v>7</v>
      </c>
      <c r="BF123" s="60">
        <v>13</v>
      </c>
      <c r="BG123" s="60">
        <v>3</v>
      </c>
      <c r="BH123" s="60"/>
      <c r="BI123" s="27">
        <v>41</v>
      </c>
      <c r="BJ123" s="60"/>
      <c r="BK123" s="60"/>
      <c r="BL123" s="60"/>
      <c r="BM123" s="60"/>
      <c r="BN123" s="60"/>
      <c r="BO123" s="60"/>
      <c r="BP123" s="60">
        <v>23026</v>
      </c>
      <c r="BQ123" s="27"/>
    </row>
    <row r="124" spans="2:69" s="10" customFormat="1" x14ac:dyDescent="0.2">
      <c r="B124" s="80">
        <v>39753</v>
      </c>
      <c r="C124" s="60"/>
      <c r="D124" s="60"/>
      <c r="E124" s="60"/>
      <c r="F124" s="60"/>
      <c r="G124" s="60"/>
      <c r="H124" s="60"/>
      <c r="I124" s="60"/>
      <c r="J124" s="27">
        <v>40</v>
      </c>
      <c r="K124" s="60">
        <v>10</v>
      </c>
      <c r="L124" s="60">
        <v>588</v>
      </c>
      <c r="M124" s="60"/>
      <c r="N124" s="60">
        <v>68</v>
      </c>
      <c r="O124" s="60">
        <v>8</v>
      </c>
      <c r="P124" s="60"/>
      <c r="Q124" s="60">
        <v>210</v>
      </c>
      <c r="R124" s="60"/>
      <c r="S124" s="60"/>
      <c r="T124" s="60">
        <v>3779</v>
      </c>
      <c r="U124" s="60">
        <v>2584</v>
      </c>
      <c r="V124" s="60"/>
      <c r="W124" s="60">
        <v>23</v>
      </c>
      <c r="X124" s="60">
        <v>2</v>
      </c>
      <c r="Y124" s="60"/>
      <c r="Z124" s="60"/>
      <c r="AA124" s="60"/>
      <c r="AB124" s="60">
        <v>33</v>
      </c>
      <c r="AC124" s="60"/>
      <c r="AD124" s="60">
        <v>374</v>
      </c>
      <c r="AE124" s="60">
        <v>123</v>
      </c>
      <c r="AF124" s="60"/>
      <c r="AG124" s="60">
        <v>142</v>
      </c>
      <c r="AH124" s="60">
        <v>6</v>
      </c>
      <c r="AI124" s="60">
        <v>5</v>
      </c>
      <c r="AJ124" s="60">
        <v>82</v>
      </c>
      <c r="AK124" s="60">
        <v>718</v>
      </c>
      <c r="AL124" s="60"/>
      <c r="AM124" s="60">
        <v>1255</v>
      </c>
      <c r="AN124" s="60"/>
      <c r="AO124" s="60"/>
      <c r="AP124" s="60">
        <v>24</v>
      </c>
      <c r="AQ124" s="60"/>
      <c r="AR124" s="60"/>
      <c r="AS124" s="60">
        <v>3043</v>
      </c>
      <c r="AT124" s="60">
        <v>4352</v>
      </c>
      <c r="AU124" s="60"/>
      <c r="AV124" s="60">
        <v>66</v>
      </c>
      <c r="AW124" s="60"/>
      <c r="AX124" s="60"/>
      <c r="AY124" s="60"/>
      <c r="AZ124" s="60">
        <v>43</v>
      </c>
      <c r="BA124" s="60"/>
      <c r="BB124" s="60">
        <v>7</v>
      </c>
      <c r="BC124" s="60"/>
      <c r="BD124" s="60"/>
      <c r="BE124" s="27">
        <v>7</v>
      </c>
      <c r="BF124" s="60">
        <v>15</v>
      </c>
      <c r="BG124" s="60">
        <v>7</v>
      </c>
      <c r="BH124" s="60"/>
      <c r="BI124" s="27">
        <v>21</v>
      </c>
      <c r="BJ124" s="60"/>
      <c r="BK124" s="60"/>
      <c r="BL124" s="60"/>
      <c r="BM124" s="60"/>
      <c r="BN124" s="60"/>
      <c r="BO124" s="60"/>
      <c r="BP124" s="60">
        <v>17635</v>
      </c>
      <c r="BQ124" s="27"/>
    </row>
    <row r="125" spans="2:69" s="10" customFormat="1" x14ac:dyDescent="0.2">
      <c r="B125" s="80">
        <v>39783</v>
      </c>
      <c r="C125" s="60"/>
      <c r="D125" s="60"/>
      <c r="E125" s="60"/>
      <c r="F125" s="60"/>
      <c r="G125" s="60"/>
      <c r="H125" s="60"/>
      <c r="I125" s="60"/>
      <c r="J125" s="27">
        <v>15</v>
      </c>
      <c r="K125" s="60">
        <v>2</v>
      </c>
      <c r="L125" s="60">
        <v>506</v>
      </c>
      <c r="M125" s="60"/>
      <c r="N125" s="60">
        <v>18</v>
      </c>
      <c r="O125" s="60"/>
      <c r="P125" s="60">
        <v>2</v>
      </c>
      <c r="Q125" s="60">
        <v>187</v>
      </c>
      <c r="R125" s="60"/>
      <c r="S125" s="60"/>
      <c r="T125" s="60">
        <v>3653</v>
      </c>
      <c r="U125" s="60">
        <v>2858</v>
      </c>
      <c r="V125" s="60"/>
      <c r="W125" s="60">
        <v>36</v>
      </c>
      <c r="X125" s="60">
        <v>4</v>
      </c>
      <c r="Y125" s="60"/>
      <c r="Z125" s="60"/>
      <c r="AA125" s="60"/>
      <c r="AB125" s="60">
        <v>36</v>
      </c>
      <c r="AC125" s="60"/>
      <c r="AD125" s="60">
        <v>348</v>
      </c>
      <c r="AE125" s="60">
        <v>144</v>
      </c>
      <c r="AF125" s="60"/>
      <c r="AG125" s="60">
        <v>105</v>
      </c>
      <c r="AH125" s="60">
        <v>4</v>
      </c>
      <c r="AI125" s="60">
        <v>6</v>
      </c>
      <c r="AJ125" s="60">
        <v>108</v>
      </c>
      <c r="AK125" s="60">
        <v>813</v>
      </c>
      <c r="AL125" s="60"/>
      <c r="AM125" s="60">
        <v>1671</v>
      </c>
      <c r="AN125" s="60">
        <v>2</v>
      </c>
      <c r="AO125" s="60"/>
      <c r="AP125" s="60">
        <v>28</v>
      </c>
      <c r="AQ125" s="60"/>
      <c r="AR125" s="60"/>
      <c r="AS125" s="60">
        <v>2610</v>
      </c>
      <c r="AT125" s="60">
        <v>3976</v>
      </c>
      <c r="AU125" s="60"/>
      <c r="AV125" s="60">
        <v>47</v>
      </c>
      <c r="AW125" s="60"/>
      <c r="AX125" s="60"/>
      <c r="AY125" s="60"/>
      <c r="AZ125" s="60">
        <v>25</v>
      </c>
      <c r="BA125" s="60"/>
      <c r="BB125" s="60">
        <v>6</v>
      </c>
      <c r="BC125" s="60"/>
      <c r="BD125" s="60"/>
      <c r="BE125" s="27">
        <v>9</v>
      </c>
      <c r="BF125" s="60">
        <v>17</v>
      </c>
      <c r="BG125" s="60">
        <v>9</v>
      </c>
      <c r="BH125" s="60"/>
      <c r="BI125" s="27">
        <v>21</v>
      </c>
      <c r="BJ125" s="60"/>
      <c r="BK125" s="60"/>
      <c r="BL125" s="60"/>
      <c r="BM125" s="60"/>
      <c r="BN125" s="60"/>
      <c r="BO125" s="60"/>
      <c r="BP125" s="60">
        <v>17266</v>
      </c>
      <c r="BQ125" s="27"/>
    </row>
    <row r="126" spans="2:69" s="10" customFormat="1" x14ac:dyDescent="0.2">
      <c r="B126" s="80">
        <v>39814</v>
      </c>
      <c r="C126" s="60"/>
      <c r="D126" s="60"/>
      <c r="E126" s="60"/>
      <c r="F126" s="60"/>
      <c r="G126" s="60"/>
      <c r="H126" s="60"/>
      <c r="I126" s="60"/>
      <c r="J126" s="27">
        <v>17</v>
      </c>
      <c r="K126" s="60">
        <v>3</v>
      </c>
      <c r="L126" s="60">
        <v>437</v>
      </c>
      <c r="M126" s="60"/>
      <c r="N126" s="60">
        <v>17</v>
      </c>
      <c r="O126" s="60">
        <v>1</v>
      </c>
      <c r="P126" s="60"/>
      <c r="Q126" s="60">
        <v>191</v>
      </c>
      <c r="R126" s="60"/>
      <c r="S126" s="60"/>
      <c r="T126" s="60">
        <v>3089</v>
      </c>
      <c r="U126" s="60">
        <v>2152</v>
      </c>
      <c r="V126" s="60"/>
      <c r="W126" s="60">
        <v>42</v>
      </c>
      <c r="X126" s="60">
        <v>1</v>
      </c>
      <c r="Y126" s="60"/>
      <c r="Z126" s="60"/>
      <c r="AA126" s="60"/>
      <c r="AB126" s="60">
        <v>32</v>
      </c>
      <c r="AC126" s="60"/>
      <c r="AD126" s="20">
        <v>425</v>
      </c>
      <c r="AE126" s="60">
        <v>144</v>
      </c>
      <c r="AF126" s="60"/>
      <c r="AG126" s="60">
        <v>119</v>
      </c>
      <c r="AH126" s="60">
        <v>1</v>
      </c>
      <c r="AI126" s="60">
        <v>2</v>
      </c>
      <c r="AJ126" s="60">
        <v>50</v>
      </c>
      <c r="AK126" s="20">
        <v>713</v>
      </c>
      <c r="AL126" s="60"/>
      <c r="AM126" s="60">
        <v>1254</v>
      </c>
      <c r="AN126" s="60"/>
      <c r="AO126" s="60"/>
      <c r="AP126" s="60">
        <v>11</v>
      </c>
      <c r="AQ126" s="60"/>
      <c r="AR126" s="60"/>
      <c r="AS126" s="60">
        <v>1886</v>
      </c>
      <c r="AT126" s="60">
        <v>4404</v>
      </c>
      <c r="AU126" s="60"/>
      <c r="AV126" s="60">
        <v>36</v>
      </c>
      <c r="AW126" s="60"/>
      <c r="AX126" s="60"/>
      <c r="AY126" s="60"/>
      <c r="AZ126" s="60">
        <v>34</v>
      </c>
      <c r="BA126" s="60"/>
      <c r="BB126" s="60">
        <v>12</v>
      </c>
      <c r="BC126" s="60"/>
      <c r="BD126" s="60"/>
      <c r="BE126" s="27">
        <v>9</v>
      </c>
      <c r="BF126" s="60">
        <v>5</v>
      </c>
      <c r="BG126" s="60">
        <v>5</v>
      </c>
      <c r="BH126" s="60"/>
      <c r="BI126" s="27">
        <v>19</v>
      </c>
      <c r="BJ126" s="60"/>
      <c r="BK126" s="60"/>
      <c r="BL126" s="60"/>
      <c r="BM126" s="60"/>
      <c r="BN126" s="60"/>
      <c r="BO126" s="60"/>
      <c r="BP126" s="60">
        <v>15111</v>
      </c>
      <c r="BQ126" s="27"/>
    </row>
    <row r="127" spans="2:69" s="10" customFormat="1" x14ac:dyDescent="0.2">
      <c r="B127" s="80">
        <v>39845</v>
      </c>
      <c r="C127" s="60"/>
      <c r="D127" s="60"/>
      <c r="E127" s="60"/>
      <c r="F127" s="60"/>
      <c r="G127" s="60"/>
      <c r="H127" s="60"/>
      <c r="I127" s="60"/>
      <c r="J127" s="27">
        <v>50</v>
      </c>
      <c r="K127" s="60">
        <v>3</v>
      </c>
      <c r="L127" s="60">
        <v>434</v>
      </c>
      <c r="M127" s="60"/>
      <c r="N127" s="60">
        <v>11</v>
      </c>
      <c r="O127" s="60">
        <v>1</v>
      </c>
      <c r="P127" s="60"/>
      <c r="Q127" s="60">
        <v>201</v>
      </c>
      <c r="R127" s="60"/>
      <c r="S127" s="60"/>
      <c r="T127" s="60">
        <v>3298</v>
      </c>
      <c r="U127" s="60">
        <v>2149</v>
      </c>
      <c r="V127" s="60"/>
      <c r="W127" s="60">
        <v>30</v>
      </c>
      <c r="X127" s="60">
        <v>1</v>
      </c>
      <c r="Y127" s="60"/>
      <c r="Z127" s="60"/>
      <c r="AA127" s="60"/>
      <c r="AB127" s="60">
        <v>73</v>
      </c>
      <c r="AC127" s="60"/>
      <c r="AD127" s="20">
        <v>366</v>
      </c>
      <c r="AE127" s="60">
        <v>173</v>
      </c>
      <c r="AF127" s="60"/>
      <c r="AG127" s="60">
        <v>129</v>
      </c>
      <c r="AH127" s="60">
        <v>1</v>
      </c>
      <c r="AI127" s="60">
        <v>16</v>
      </c>
      <c r="AJ127" s="60">
        <v>54</v>
      </c>
      <c r="AK127" s="20">
        <v>667</v>
      </c>
      <c r="AL127" s="60"/>
      <c r="AM127" s="60">
        <v>1135</v>
      </c>
      <c r="AN127" s="60">
        <v>2</v>
      </c>
      <c r="AO127" s="60"/>
      <c r="AP127" s="60">
        <v>10</v>
      </c>
      <c r="AQ127" s="60"/>
      <c r="AR127" s="60"/>
      <c r="AS127" s="60">
        <v>1866</v>
      </c>
      <c r="AT127" s="60">
        <v>4125</v>
      </c>
      <c r="AU127" s="60"/>
      <c r="AV127" s="60">
        <v>50</v>
      </c>
      <c r="AW127" s="60"/>
      <c r="AX127" s="60"/>
      <c r="AY127" s="60"/>
      <c r="AZ127" s="60">
        <v>28</v>
      </c>
      <c r="BA127" s="60"/>
      <c r="BB127" s="60">
        <v>7</v>
      </c>
      <c r="BC127" s="60"/>
      <c r="BD127" s="60"/>
      <c r="BE127" s="27">
        <v>2</v>
      </c>
      <c r="BF127" s="60">
        <v>5</v>
      </c>
      <c r="BG127" s="60">
        <v>5</v>
      </c>
      <c r="BH127" s="60"/>
      <c r="BI127" s="27">
        <v>19</v>
      </c>
      <c r="BJ127" s="60"/>
      <c r="BK127" s="60"/>
      <c r="BL127" s="60"/>
      <c r="BM127" s="60"/>
      <c r="BN127" s="60"/>
      <c r="BO127" s="60"/>
      <c r="BP127" s="60">
        <v>14911</v>
      </c>
      <c r="BQ127" s="27"/>
    </row>
    <row r="128" spans="2:69" x14ac:dyDescent="0.2">
      <c r="B128" s="80">
        <v>39873</v>
      </c>
      <c r="C128" s="65"/>
      <c r="D128" s="65"/>
      <c r="E128" s="65"/>
      <c r="F128" s="65"/>
      <c r="G128" s="65"/>
      <c r="H128" s="65"/>
      <c r="I128" s="65"/>
      <c r="J128" s="65">
        <v>23</v>
      </c>
      <c r="K128" s="65">
        <v>2</v>
      </c>
      <c r="L128" s="65">
        <v>508</v>
      </c>
      <c r="M128" s="65"/>
      <c r="N128" s="27">
        <v>15</v>
      </c>
      <c r="O128" s="27">
        <v>0</v>
      </c>
      <c r="P128" s="27"/>
      <c r="Q128" s="27">
        <v>196</v>
      </c>
      <c r="R128" s="27"/>
      <c r="S128" s="27"/>
      <c r="T128" s="27">
        <v>3376</v>
      </c>
      <c r="U128" s="27">
        <v>2636</v>
      </c>
      <c r="V128" s="27"/>
      <c r="W128" s="27">
        <v>53</v>
      </c>
      <c r="X128" s="27">
        <v>3</v>
      </c>
      <c r="Y128" s="27"/>
      <c r="Z128" s="27"/>
      <c r="AA128" s="27"/>
      <c r="AB128" s="27">
        <v>57</v>
      </c>
      <c r="AC128" s="27"/>
      <c r="AD128" s="21">
        <v>349</v>
      </c>
      <c r="AE128" s="27">
        <v>151</v>
      </c>
      <c r="AF128" s="27"/>
      <c r="AG128" s="27">
        <v>126</v>
      </c>
      <c r="AH128" s="27"/>
      <c r="AI128" s="27">
        <v>6</v>
      </c>
      <c r="AJ128" s="27">
        <v>85</v>
      </c>
      <c r="AK128" s="21">
        <v>707</v>
      </c>
      <c r="AL128" s="27"/>
      <c r="AM128" s="27">
        <v>1254</v>
      </c>
      <c r="AN128" s="27">
        <v>2</v>
      </c>
      <c r="AO128" s="27"/>
      <c r="AP128" s="27">
        <v>19</v>
      </c>
      <c r="AQ128" s="27"/>
      <c r="AR128" s="27"/>
      <c r="AS128" s="27">
        <v>2387</v>
      </c>
      <c r="AT128" s="27">
        <v>4049</v>
      </c>
      <c r="AU128" s="27"/>
      <c r="AV128" s="27">
        <v>54</v>
      </c>
      <c r="AW128" s="27"/>
      <c r="AX128" s="27"/>
      <c r="AY128" s="27"/>
      <c r="AZ128" s="27">
        <v>29</v>
      </c>
      <c r="BA128" s="27"/>
      <c r="BB128" s="27">
        <v>8</v>
      </c>
      <c r="BC128" s="27"/>
      <c r="BD128" s="27"/>
      <c r="BE128" s="27">
        <v>1</v>
      </c>
      <c r="BF128" s="27">
        <v>12</v>
      </c>
      <c r="BG128" s="27">
        <v>10</v>
      </c>
      <c r="BH128" s="27"/>
      <c r="BI128" s="27">
        <v>17</v>
      </c>
      <c r="BJ128" s="27"/>
      <c r="BK128" s="27"/>
      <c r="BL128" s="27"/>
      <c r="BM128" s="27"/>
      <c r="BN128" s="27"/>
      <c r="BO128" s="27"/>
      <c r="BP128" s="60">
        <v>16135</v>
      </c>
      <c r="BQ128" s="27"/>
    </row>
    <row r="129" spans="2:69" x14ac:dyDescent="0.2">
      <c r="B129" s="80">
        <v>39904</v>
      </c>
      <c r="C129" s="65"/>
      <c r="D129" s="65"/>
      <c r="E129" s="65"/>
      <c r="F129" s="65"/>
      <c r="G129" s="65"/>
      <c r="H129" s="65"/>
      <c r="I129" s="65"/>
      <c r="J129" s="65">
        <v>17</v>
      </c>
      <c r="K129" s="65">
        <v>3</v>
      </c>
      <c r="L129" s="65">
        <v>462</v>
      </c>
      <c r="M129" s="65"/>
      <c r="N129" s="27">
        <v>6</v>
      </c>
      <c r="O129" s="27">
        <v>2</v>
      </c>
      <c r="P129" s="27"/>
      <c r="Q129" s="27">
        <v>174</v>
      </c>
      <c r="R129" s="27"/>
      <c r="S129" s="27"/>
      <c r="T129" s="27">
        <v>3750</v>
      </c>
      <c r="U129" s="27">
        <v>2947</v>
      </c>
      <c r="V129" s="27"/>
      <c r="W129" s="27">
        <v>28</v>
      </c>
      <c r="X129" s="27">
        <v>11</v>
      </c>
      <c r="Y129" s="27"/>
      <c r="Z129" s="27"/>
      <c r="AA129" s="27"/>
      <c r="AB129" s="27">
        <v>55</v>
      </c>
      <c r="AC129" s="27"/>
      <c r="AD129" s="21">
        <v>306</v>
      </c>
      <c r="AE129" s="27">
        <v>118</v>
      </c>
      <c r="AF129" s="27"/>
      <c r="AG129" s="27">
        <v>96</v>
      </c>
      <c r="AH129" s="27"/>
      <c r="AI129" s="27">
        <v>3</v>
      </c>
      <c r="AJ129" s="27">
        <v>75</v>
      </c>
      <c r="AK129" s="21">
        <v>727</v>
      </c>
      <c r="AL129" s="27"/>
      <c r="AM129" s="27">
        <v>1425</v>
      </c>
      <c r="AN129" s="27"/>
      <c r="AO129" s="27"/>
      <c r="AP129" s="27">
        <v>15</v>
      </c>
      <c r="AQ129" s="27"/>
      <c r="AR129" s="27"/>
      <c r="AS129" s="27">
        <v>1970</v>
      </c>
      <c r="AT129" s="27">
        <v>4207</v>
      </c>
      <c r="AU129" s="27"/>
      <c r="AV129" s="27">
        <v>44</v>
      </c>
      <c r="AW129" s="27"/>
      <c r="AX129" s="27"/>
      <c r="AY129" s="27"/>
      <c r="AZ129" s="27">
        <v>44</v>
      </c>
      <c r="BA129" s="27"/>
      <c r="BB129" s="27">
        <v>7</v>
      </c>
      <c r="BC129" s="27"/>
      <c r="BD129" s="27"/>
      <c r="BE129" s="27">
        <v>7</v>
      </c>
      <c r="BF129" s="27">
        <v>14</v>
      </c>
      <c r="BG129" s="27">
        <v>14</v>
      </c>
      <c r="BH129" s="27"/>
      <c r="BI129" s="27">
        <v>40</v>
      </c>
      <c r="BJ129" s="27"/>
      <c r="BK129" s="27"/>
      <c r="BL129" s="27"/>
      <c r="BM129" s="27"/>
      <c r="BN129" s="27"/>
      <c r="BO129" s="27"/>
      <c r="BP129" s="60">
        <v>16567</v>
      </c>
      <c r="BQ129" s="27"/>
    </row>
    <row r="130" spans="2:69" x14ac:dyDescent="0.2">
      <c r="B130" s="80">
        <v>39934</v>
      </c>
      <c r="C130" s="65"/>
      <c r="D130" s="65"/>
      <c r="E130" s="65"/>
      <c r="F130" s="65"/>
      <c r="G130" s="65"/>
      <c r="H130" s="65"/>
      <c r="I130" s="65"/>
      <c r="J130" s="65">
        <v>23</v>
      </c>
      <c r="K130" s="65">
        <v>4</v>
      </c>
      <c r="L130" s="65">
        <v>491</v>
      </c>
      <c r="M130" s="65"/>
      <c r="N130" s="27">
        <v>18</v>
      </c>
      <c r="O130" s="27">
        <v>1</v>
      </c>
      <c r="P130" s="27"/>
      <c r="Q130" s="27">
        <v>209</v>
      </c>
      <c r="R130" s="27"/>
      <c r="S130" s="27"/>
      <c r="T130" s="27">
        <v>3274</v>
      </c>
      <c r="U130" s="27">
        <v>2874</v>
      </c>
      <c r="V130" s="27"/>
      <c r="W130" s="27">
        <v>16</v>
      </c>
      <c r="X130" s="27"/>
      <c r="Y130" s="27"/>
      <c r="Z130" s="27"/>
      <c r="AA130" s="27"/>
      <c r="AB130" s="27">
        <v>34</v>
      </c>
      <c r="AC130" s="27"/>
      <c r="AD130" s="21">
        <v>297</v>
      </c>
      <c r="AE130" s="27">
        <v>141</v>
      </c>
      <c r="AF130" s="27"/>
      <c r="AG130" s="27">
        <v>130</v>
      </c>
      <c r="AH130" s="27">
        <v>1</v>
      </c>
      <c r="AI130" s="27">
        <v>5</v>
      </c>
      <c r="AJ130" s="27">
        <v>83</v>
      </c>
      <c r="AK130" s="21">
        <v>787</v>
      </c>
      <c r="AL130" s="27"/>
      <c r="AM130" s="27">
        <v>1274</v>
      </c>
      <c r="AN130" s="27">
        <v>4</v>
      </c>
      <c r="AO130" s="27"/>
      <c r="AP130" s="27">
        <v>12</v>
      </c>
      <c r="AQ130" s="27"/>
      <c r="AR130" s="27"/>
      <c r="AS130" s="27">
        <v>2081</v>
      </c>
      <c r="AT130" s="27">
        <v>4001</v>
      </c>
      <c r="AU130" s="27"/>
      <c r="AV130" s="27">
        <v>57</v>
      </c>
      <c r="AW130" s="27"/>
      <c r="AX130" s="27"/>
      <c r="AY130" s="27"/>
      <c r="AZ130" s="27">
        <v>85</v>
      </c>
      <c r="BA130" s="27"/>
      <c r="BB130" s="27">
        <v>7</v>
      </c>
      <c r="BC130" s="27"/>
      <c r="BD130" s="27"/>
      <c r="BE130" s="27">
        <v>3</v>
      </c>
      <c r="BF130" s="27">
        <v>7</v>
      </c>
      <c r="BG130" s="27">
        <v>4</v>
      </c>
      <c r="BH130" s="27"/>
      <c r="BI130" s="27">
        <v>19</v>
      </c>
      <c r="BJ130" s="27"/>
      <c r="BK130" s="27"/>
      <c r="BL130" s="27"/>
      <c r="BM130" s="27"/>
      <c r="BN130" s="27"/>
      <c r="BO130" s="27"/>
      <c r="BP130" s="60">
        <v>15942</v>
      </c>
      <c r="BQ130" s="27"/>
    </row>
    <row r="131" spans="2:69" x14ac:dyDescent="0.2">
      <c r="B131" s="80">
        <v>39965</v>
      </c>
      <c r="C131" s="65"/>
      <c r="D131" s="65"/>
      <c r="E131" s="65"/>
      <c r="F131" s="65"/>
      <c r="G131" s="65"/>
      <c r="H131" s="65"/>
      <c r="I131" s="65"/>
      <c r="J131" s="65">
        <v>17</v>
      </c>
      <c r="K131" s="65">
        <v>1</v>
      </c>
      <c r="L131" s="65">
        <v>450</v>
      </c>
      <c r="M131" s="65"/>
      <c r="N131" s="27">
        <v>8</v>
      </c>
      <c r="O131" s="27">
        <v>2</v>
      </c>
      <c r="P131" s="27"/>
      <c r="Q131" s="27">
        <v>166</v>
      </c>
      <c r="R131" s="27"/>
      <c r="S131" s="27"/>
      <c r="T131" s="27">
        <v>4113</v>
      </c>
      <c r="U131" s="27">
        <v>3329</v>
      </c>
      <c r="V131" s="27"/>
      <c r="W131" s="27">
        <v>19</v>
      </c>
      <c r="X131" s="27">
        <v>4</v>
      </c>
      <c r="Y131" s="27"/>
      <c r="Z131" s="27"/>
      <c r="AA131" s="27"/>
      <c r="AB131" s="27">
        <v>56</v>
      </c>
      <c r="AC131" s="27"/>
      <c r="AD131" s="21">
        <v>334</v>
      </c>
      <c r="AE131" s="27">
        <v>129</v>
      </c>
      <c r="AF131" s="27"/>
      <c r="AG131" s="27">
        <v>115</v>
      </c>
      <c r="AH131" s="27">
        <v>6</v>
      </c>
      <c r="AI131" s="27">
        <v>6</v>
      </c>
      <c r="AJ131" s="27">
        <v>83</v>
      </c>
      <c r="AK131" s="21">
        <v>969</v>
      </c>
      <c r="AL131" s="27"/>
      <c r="AM131" s="27">
        <v>1722</v>
      </c>
      <c r="AN131" s="27"/>
      <c r="AO131" s="27"/>
      <c r="AP131" s="27">
        <v>35</v>
      </c>
      <c r="AQ131" s="27"/>
      <c r="AR131" s="27"/>
      <c r="AS131" s="27">
        <v>2616</v>
      </c>
      <c r="AT131" s="27">
        <v>4143</v>
      </c>
      <c r="AU131" s="27"/>
      <c r="AV131" s="27">
        <v>37</v>
      </c>
      <c r="AW131" s="27"/>
      <c r="AX131" s="27"/>
      <c r="AY131" s="27"/>
      <c r="AZ131" s="27">
        <v>111</v>
      </c>
      <c r="BA131" s="27"/>
      <c r="BB131" s="27">
        <v>10</v>
      </c>
      <c r="BC131" s="27"/>
      <c r="BD131" s="27"/>
      <c r="BE131" s="27">
        <v>4</v>
      </c>
      <c r="BF131" s="27">
        <v>26</v>
      </c>
      <c r="BG131" s="27">
        <v>8</v>
      </c>
      <c r="BH131" s="27"/>
      <c r="BI131" s="27">
        <v>22</v>
      </c>
      <c r="BJ131" s="27"/>
      <c r="BK131" s="27"/>
      <c r="BL131" s="27"/>
      <c r="BM131" s="27"/>
      <c r="BN131" s="27"/>
      <c r="BO131" s="27"/>
      <c r="BP131" s="60">
        <v>18541</v>
      </c>
      <c r="BQ131" s="27"/>
    </row>
    <row r="132" spans="2:69" x14ac:dyDescent="0.2">
      <c r="B132" s="80">
        <v>39995</v>
      </c>
      <c r="C132" s="65"/>
      <c r="D132" s="65"/>
      <c r="E132" s="65"/>
      <c r="F132" s="65"/>
      <c r="G132" s="65"/>
      <c r="H132" s="65"/>
      <c r="I132" s="65"/>
      <c r="J132" s="65">
        <v>35</v>
      </c>
      <c r="K132" s="65">
        <v>5</v>
      </c>
      <c r="L132" s="65">
        <v>436</v>
      </c>
      <c r="M132" s="65"/>
      <c r="N132" s="65">
        <v>3</v>
      </c>
      <c r="O132" s="65">
        <v>1</v>
      </c>
      <c r="P132" s="65"/>
      <c r="Q132" s="65">
        <v>177</v>
      </c>
      <c r="R132" s="65"/>
      <c r="S132" s="65"/>
      <c r="T132" s="65">
        <v>4410</v>
      </c>
      <c r="U132" s="65">
        <v>3619</v>
      </c>
      <c r="V132" s="65"/>
      <c r="W132" s="65">
        <v>29</v>
      </c>
      <c r="X132" s="65">
        <v>3</v>
      </c>
      <c r="Y132" s="65"/>
      <c r="Z132" s="65"/>
      <c r="AA132" s="65"/>
      <c r="AB132" s="27">
        <v>190</v>
      </c>
      <c r="AC132" s="65"/>
      <c r="AD132" s="27">
        <v>282</v>
      </c>
      <c r="AE132" s="27">
        <v>168</v>
      </c>
      <c r="AF132" s="65"/>
      <c r="AG132" s="27">
        <v>115</v>
      </c>
      <c r="AH132" s="27">
        <v>2</v>
      </c>
      <c r="AI132" s="27">
        <v>10</v>
      </c>
      <c r="AJ132" s="27">
        <v>97</v>
      </c>
      <c r="AK132" s="27">
        <v>972</v>
      </c>
      <c r="AL132" s="65"/>
      <c r="AM132" s="27">
        <v>1809</v>
      </c>
      <c r="AN132" s="65"/>
      <c r="AO132" s="65"/>
      <c r="AP132" s="27">
        <v>19</v>
      </c>
      <c r="AQ132" s="65"/>
      <c r="AR132" s="65"/>
      <c r="AS132" s="27">
        <v>2586</v>
      </c>
      <c r="AT132" s="27">
        <v>4284</v>
      </c>
      <c r="AU132" s="65"/>
      <c r="AV132" s="27">
        <v>77</v>
      </c>
      <c r="AW132" s="65"/>
      <c r="AX132" s="65"/>
      <c r="AY132" s="65"/>
      <c r="AZ132" s="27">
        <v>77</v>
      </c>
      <c r="BA132" s="65"/>
      <c r="BB132" s="27">
        <v>13</v>
      </c>
      <c r="BC132" s="65"/>
      <c r="BD132" s="65"/>
      <c r="BE132" s="21">
        <v>4</v>
      </c>
      <c r="BF132" s="27">
        <v>22</v>
      </c>
      <c r="BG132" s="27">
        <v>6</v>
      </c>
      <c r="BH132" s="65"/>
      <c r="BI132" s="27">
        <v>22</v>
      </c>
      <c r="BJ132" s="65"/>
      <c r="BK132" s="27"/>
      <c r="BL132" s="27"/>
      <c r="BM132" s="27"/>
      <c r="BN132" s="27"/>
      <c r="BO132" s="27"/>
      <c r="BP132" s="27">
        <v>19473</v>
      </c>
      <c r="BQ132" s="27"/>
    </row>
    <row r="133" spans="2:69" x14ac:dyDescent="0.2">
      <c r="B133" s="80">
        <v>40026</v>
      </c>
      <c r="C133" s="65"/>
      <c r="D133" s="65"/>
      <c r="E133" s="65"/>
      <c r="F133" s="65"/>
      <c r="G133" s="65"/>
      <c r="H133" s="65"/>
      <c r="I133" s="65"/>
      <c r="J133" s="65">
        <v>16</v>
      </c>
      <c r="K133" s="65">
        <v>3</v>
      </c>
      <c r="L133" s="65">
        <v>278</v>
      </c>
      <c r="M133" s="65"/>
      <c r="N133" s="65">
        <v>3</v>
      </c>
      <c r="O133" s="65">
        <v>2</v>
      </c>
      <c r="P133" s="65"/>
      <c r="Q133" s="65">
        <v>107</v>
      </c>
      <c r="R133" s="65"/>
      <c r="S133" s="65"/>
      <c r="T133" s="65">
        <v>3440</v>
      </c>
      <c r="U133" s="65">
        <v>2535</v>
      </c>
      <c r="V133" s="65"/>
      <c r="W133" s="65">
        <v>15</v>
      </c>
      <c r="X133" s="65"/>
      <c r="Y133" s="65"/>
      <c r="Z133" s="65"/>
      <c r="AA133" s="65"/>
      <c r="AB133" s="27">
        <v>77</v>
      </c>
      <c r="AC133" s="65"/>
      <c r="AD133" s="27">
        <v>231</v>
      </c>
      <c r="AE133" s="27">
        <v>137</v>
      </c>
      <c r="AF133" s="65"/>
      <c r="AG133" s="27">
        <v>107</v>
      </c>
      <c r="AH133" s="27"/>
      <c r="AI133" s="27">
        <v>7</v>
      </c>
      <c r="AJ133" s="27">
        <v>74</v>
      </c>
      <c r="AK133" s="27">
        <v>899</v>
      </c>
      <c r="AL133" s="65"/>
      <c r="AM133" s="27">
        <v>1329</v>
      </c>
      <c r="AN133" s="65"/>
      <c r="AO133" s="65"/>
      <c r="AP133" s="27">
        <v>12</v>
      </c>
      <c r="AQ133" s="65"/>
      <c r="AR133" s="65"/>
      <c r="AS133" s="27">
        <v>1497</v>
      </c>
      <c r="AT133" s="27">
        <v>3460</v>
      </c>
      <c r="AU133" s="65"/>
      <c r="AV133" s="27">
        <v>43</v>
      </c>
      <c r="AW133" s="65"/>
      <c r="AX133" s="65"/>
      <c r="AY133" s="65"/>
      <c r="AZ133" s="27">
        <v>23</v>
      </c>
      <c r="BA133" s="65"/>
      <c r="BB133" s="27">
        <v>8</v>
      </c>
      <c r="BC133" s="65"/>
      <c r="BD133" s="65"/>
      <c r="BE133" s="21">
        <v>1</v>
      </c>
      <c r="BF133" s="27">
        <v>10</v>
      </c>
      <c r="BG133" s="27">
        <v>13</v>
      </c>
      <c r="BH133" s="65"/>
      <c r="BI133" s="27">
        <v>13</v>
      </c>
      <c r="BJ133" s="65"/>
      <c r="BK133" s="27"/>
      <c r="BL133" s="27"/>
      <c r="BM133" s="27"/>
      <c r="BN133" s="27"/>
      <c r="BO133" s="27"/>
      <c r="BP133" s="27">
        <v>14340</v>
      </c>
      <c r="BQ133" s="27"/>
    </row>
    <row r="134" spans="2:69" x14ac:dyDescent="0.2">
      <c r="B134" s="80">
        <v>40057</v>
      </c>
      <c r="C134" s="65"/>
      <c r="D134" s="65"/>
      <c r="E134" s="65"/>
      <c r="F134" s="65"/>
      <c r="G134" s="65"/>
      <c r="H134" s="65"/>
      <c r="I134" s="65"/>
      <c r="J134" s="65">
        <v>17</v>
      </c>
      <c r="K134" s="65"/>
      <c r="L134" s="65">
        <v>356</v>
      </c>
      <c r="M134" s="65"/>
      <c r="N134" s="65">
        <v>12</v>
      </c>
      <c r="O134" s="65">
        <v>4</v>
      </c>
      <c r="P134" s="65">
        <v>1</v>
      </c>
      <c r="Q134" s="65">
        <v>219</v>
      </c>
      <c r="R134" s="65"/>
      <c r="S134" s="65"/>
      <c r="T134" s="65">
        <v>4182</v>
      </c>
      <c r="U134" s="65">
        <v>3115</v>
      </c>
      <c r="V134" s="65"/>
      <c r="W134" s="65">
        <v>286</v>
      </c>
      <c r="X134" s="65">
        <v>99</v>
      </c>
      <c r="Y134" s="65"/>
      <c r="Z134" s="65"/>
      <c r="AA134" s="65"/>
      <c r="AB134" s="27">
        <v>40</v>
      </c>
      <c r="AC134" s="65"/>
      <c r="AD134" s="27">
        <v>381</v>
      </c>
      <c r="AE134" s="27">
        <v>199</v>
      </c>
      <c r="AF134" s="65"/>
      <c r="AG134" s="27">
        <v>115</v>
      </c>
      <c r="AH134" s="27">
        <v>5</v>
      </c>
      <c r="AI134" s="27">
        <v>15</v>
      </c>
      <c r="AJ134" s="27">
        <v>66</v>
      </c>
      <c r="AK134" s="27">
        <v>967</v>
      </c>
      <c r="AL134" s="65"/>
      <c r="AM134" s="27">
        <v>1381</v>
      </c>
      <c r="AN134" s="65"/>
      <c r="AO134" s="65"/>
      <c r="AP134" s="27">
        <v>46</v>
      </c>
      <c r="AQ134" s="65"/>
      <c r="AR134" s="65"/>
      <c r="AS134" s="27">
        <v>4221</v>
      </c>
      <c r="AT134" s="27">
        <v>4685</v>
      </c>
      <c r="AU134" s="65"/>
      <c r="AV134" s="27">
        <v>67</v>
      </c>
      <c r="AW134" s="65"/>
      <c r="AX134" s="65"/>
      <c r="AY134" s="65"/>
      <c r="AZ134" s="27">
        <v>63</v>
      </c>
      <c r="BA134" s="65"/>
      <c r="BB134" s="27">
        <v>22</v>
      </c>
      <c r="BC134" s="65"/>
      <c r="BD134" s="65"/>
      <c r="BE134" s="21">
        <v>25</v>
      </c>
      <c r="BF134" s="27">
        <v>19</v>
      </c>
      <c r="BG134" s="27">
        <v>9</v>
      </c>
      <c r="BH134" s="65"/>
      <c r="BI134" s="27">
        <v>10</v>
      </c>
      <c r="BJ134" s="65"/>
      <c r="BK134" s="27"/>
      <c r="BL134" s="27"/>
      <c r="BM134" s="27"/>
      <c r="BN134" s="27"/>
      <c r="BO134" s="27"/>
      <c r="BP134" s="27">
        <v>20627</v>
      </c>
      <c r="BQ134" s="27"/>
    </row>
    <row r="135" spans="2:69" x14ac:dyDescent="0.2">
      <c r="B135" s="80">
        <v>40087</v>
      </c>
      <c r="C135" s="65"/>
      <c r="D135" s="65"/>
      <c r="E135" s="65"/>
      <c r="F135" s="65"/>
      <c r="G135" s="65"/>
      <c r="H135" s="65"/>
      <c r="I135" s="65"/>
      <c r="J135" s="65">
        <v>31</v>
      </c>
      <c r="K135" s="65">
        <v>4</v>
      </c>
      <c r="L135" s="65">
        <v>462</v>
      </c>
      <c r="M135" s="65"/>
      <c r="N135" s="27">
        <v>2</v>
      </c>
      <c r="O135" s="27">
        <v>4</v>
      </c>
      <c r="P135" s="27">
        <v>1</v>
      </c>
      <c r="Q135" s="27">
        <v>202</v>
      </c>
      <c r="R135" s="27"/>
      <c r="S135" s="27"/>
      <c r="T135" s="27">
        <v>4020</v>
      </c>
      <c r="U135" s="27">
        <v>3709</v>
      </c>
      <c r="V135" s="27"/>
      <c r="W135" s="27">
        <v>91</v>
      </c>
      <c r="X135" s="27">
        <v>60</v>
      </c>
      <c r="Y135" s="27"/>
      <c r="Z135" s="27">
        <v>1</v>
      </c>
      <c r="AA135" s="27"/>
      <c r="AB135" s="27">
        <v>56</v>
      </c>
      <c r="AC135" s="27"/>
      <c r="AD135" s="21">
        <v>345</v>
      </c>
      <c r="AE135" s="65">
        <v>216</v>
      </c>
      <c r="AF135" s="65"/>
      <c r="AG135" s="65">
        <v>114</v>
      </c>
      <c r="AH135" s="65">
        <v>1</v>
      </c>
      <c r="AI135" s="65">
        <v>6</v>
      </c>
      <c r="AJ135" s="65">
        <v>75</v>
      </c>
      <c r="AK135" s="65">
        <v>873</v>
      </c>
      <c r="AL135" s="65"/>
      <c r="AM135" s="65">
        <v>1401</v>
      </c>
      <c r="AN135" s="65">
        <v>1</v>
      </c>
      <c r="AO135" s="65"/>
      <c r="AP135" s="65">
        <v>16</v>
      </c>
      <c r="AQ135" s="65"/>
      <c r="AR135" s="65"/>
      <c r="AS135" s="65">
        <v>4117</v>
      </c>
      <c r="AT135" s="65">
        <v>4781</v>
      </c>
      <c r="AU135" s="65"/>
      <c r="AV135" s="65">
        <v>50</v>
      </c>
      <c r="AW135" s="65"/>
      <c r="AX135" s="65"/>
      <c r="AY135" s="27"/>
      <c r="AZ135" s="27">
        <v>76</v>
      </c>
      <c r="BA135" s="27"/>
      <c r="BB135" s="27">
        <v>24</v>
      </c>
      <c r="BC135" s="27"/>
      <c r="BD135" s="27"/>
      <c r="BE135" s="27">
        <v>10</v>
      </c>
      <c r="BF135" s="27">
        <v>18</v>
      </c>
      <c r="BG135" s="27">
        <v>9</v>
      </c>
      <c r="BH135" s="27"/>
      <c r="BI135" s="27">
        <v>15</v>
      </c>
      <c r="BJ135" s="27"/>
      <c r="BK135" s="27"/>
      <c r="BL135" s="27"/>
      <c r="BM135" s="27"/>
      <c r="BN135" s="27"/>
      <c r="BO135" s="27"/>
      <c r="BP135" s="60">
        <v>20791</v>
      </c>
      <c r="BQ135" s="27"/>
    </row>
    <row r="136" spans="2:69" x14ac:dyDescent="0.2">
      <c r="B136" s="80">
        <v>40118</v>
      </c>
      <c r="C136" s="65"/>
      <c r="D136" s="65"/>
      <c r="E136" s="65"/>
      <c r="F136" s="65"/>
      <c r="G136" s="65"/>
      <c r="H136" s="65"/>
      <c r="I136" s="65"/>
      <c r="J136" s="65">
        <v>32</v>
      </c>
      <c r="K136" s="65">
        <v>1</v>
      </c>
      <c r="L136" s="65">
        <v>381</v>
      </c>
      <c r="M136" s="65"/>
      <c r="N136" s="27">
        <v>17</v>
      </c>
      <c r="O136" s="27">
        <v>2</v>
      </c>
      <c r="P136" s="27"/>
      <c r="Q136" s="27">
        <v>219</v>
      </c>
      <c r="R136" s="27"/>
      <c r="S136" s="27"/>
      <c r="T136" s="27">
        <v>3736</v>
      </c>
      <c r="U136" s="27">
        <v>3199</v>
      </c>
      <c r="V136" s="27"/>
      <c r="W136" s="27">
        <v>47</v>
      </c>
      <c r="X136" s="27">
        <v>3</v>
      </c>
      <c r="Y136" s="27"/>
      <c r="Z136" s="27">
        <v>1</v>
      </c>
      <c r="AA136" s="27"/>
      <c r="AB136" s="27">
        <v>39</v>
      </c>
      <c r="AC136" s="27"/>
      <c r="AD136" s="21">
        <v>373</v>
      </c>
      <c r="AE136" s="65">
        <v>166</v>
      </c>
      <c r="AF136" s="65"/>
      <c r="AG136" s="65">
        <v>132</v>
      </c>
      <c r="AH136" s="65">
        <v>4</v>
      </c>
      <c r="AI136" s="65">
        <v>6</v>
      </c>
      <c r="AJ136" s="65">
        <v>81</v>
      </c>
      <c r="AK136" s="65">
        <v>853</v>
      </c>
      <c r="AL136" s="65"/>
      <c r="AM136" s="65">
        <v>1447</v>
      </c>
      <c r="AN136" s="65"/>
      <c r="AO136" s="65"/>
      <c r="AP136" s="65">
        <v>29</v>
      </c>
      <c r="AQ136" s="65"/>
      <c r="AR136" s="65"/>
      <c r="AS136" s="65">
        <v>3190</v>
      </c>
      <c r="AT136" s="65">
        <v>4490</v>
      </c>
      <c r="AU136" s="65"/>
      <c r="AV136" s="65">
        <v>35</v>
      </c>
      <c r="AW136" s="65"/>
      <c r="AX136" s="65"/>
      <c r="AY136" s="27"/>
      <c r="AZ136" s="27">
        <v>28</v>
      </c>
      <c r="BA136" s="27"/>
      <c r="BB136" s="27">
        <v>8</v>
      </c>
      <c r="BC136" s="27"/>
      <c r="BD136" s="27"/>
      <c r="BE136" s="27">
        <v>9</v>
      </c>
      <c r="BF136" s="27">
        <v>15</v>
      </c>
      <c r="BG136" s="27">
        <v>4</v>
      </c>
      <c r="BH136" s="27"/>
      <c r="BI136" s="27">
        <v>7</v>
      </c>
      <c r="BJ136" s="27"/>
      <c r="BK136" s="27"/>
      <c r="BL136" s="27"/>
      <c r="BM136" s="27"/>
      <c r="BN136" s="27"/>
      <c r="BO136" s="27"/>
      <c r="BP136" s="60">
        <v>18554</v>
      </c>
      <c r="BQ136" s="27"/>
    </row>
    <row r="137" spans="2:69" x14ac:dyDescent="0.2">
      <c r="B137" s="80">
        <v>40148</v>
      </c>
      <c r="C137" s="65"/>
      <c r="D137" s="65"/>
      <c r="E137" s="65"/>
      <c r="F137" s="65"/>
      <c r="G137" s="65"/>
      <c r="H137" s="65"/>
      <c r="I137" s="65"/>
      <c r="J137" s="65">
        <v>19</v>
      </c>
      <c r="K137" s="65">
        <v>2</v>
      </c>
      <c r="L137" s="65">
        <v>304</v>
      </c>
      <c r="M137" s="65"/>
      <c r="N137" s="27">
        <v>12</v>
      </c>
      <c r="O137" s="27"/>
      <c r="P137" s="27"/>
      <c r="Q137" s="27">
        <v>134</v>
      </c>
      <c r="R137" s="27"/>
      <c r="S137" s="27"/>
      <c r="T137" s="27">
        <v>3526</v>
      </c>
      <c r="U137" s="27">
        <v>3330</v>
      </c>
      <c r="V137" s="27"/>
      <c r="W137" s="27">
        <v>28</v>
      </c>
      <c r="X137" s="27">
        <v>2</v>
      </c>
      <c r="Y137" s="27"/>
      <c r="Z137" s="27"/>
      <c r="AA137" s="27"/>
      <c r="AB137" s="27">
        <v>89</v>
      </c>
      <c r="AC137" s="27"/>
      <c r="AD137" s="21">
        <v>268</v>
      </c>
      <c r="AE137" s="65">
        <v>128</v>
      </c>
      <c r="AF137" s="65"/>
      <c r="AG137" s="65">
        <v>76</v>
      </c>
      <c r="AH137" s="65">
        <v>2</v>
      </c>
      <c r="AI137" s="65">
        <v>10</v>
      </c>
      <c r="AJ137" s="65">
        <v>60</v>
      </c>
      <c r="AK137" s="65">
        <v>905</v>
      </c>
      <c r="AL137" s="65"/>
      <c r="AM137" s="65">
        <v>1874</v>
      </c>
      <c r="AN137" s="65">
        <v>2</v>
      </c>
      <c r="AO137" s="65"/>
      <c r="AP137" s="65">
        <v>27</v>
      </c>
      <c r="AQ137" s="65"/>
      <c r="AR137" s="65"/>
      <c r="AS137" s="65">
        <v>2577</v>
      </c>
      <c r="AT137" s="65">
        <v>3288</v>
      </c>
      <c r="AU137" s="65"/>
      <c r="AV137" s="65">
        <v>37</v>
      </c>
      <c r="AW137" s="65"/>
      <c r="AX137" s="65"/>
      <c r="AY137" s="27"/>
      <c r="AZ137" s="27">
        <v>22</v>
      </c>
      <c r="BA137" s="27"/>
      <c r="BB137" s="27">
        <v>4</v>
      </c>
      <c r="BC137" s="27"/>
      <c r="BD137" s="27"/>
      <c r="BE137" s="27">
        <v>12</v>
      </c>
      <c r="BF137" s="27">
        <v>24</v>
      </c>
      <c r="BG137" s="27">
        <v>10</v>
      </c>
      <c r="BH137" s="27"/>
      <c r="BI137" s="27">
        <v>12</v>
      </c>
      <c r="BJ137" s="27"/>
      <c r="BK137" s="27"/>
      <c r="BL137" s="27"/>
      <c r="BM137" s="27"/>
      <c r="BN137" s="27"/>
      <c r="BO137" s="27"/>
      <c r="BP137" s="60">
        <v>16784</v>
      </c>
      <c r="BQ137" s="27"/>
    </row>
    <row r="138" spans="2:69" x14ac:dyDescent="0.2">
      <c r="B138" s="80">
        <v>40179</v>
      </c>
      <c r="C138" s="65">
        <v>1</v>
      </c>
      <c r="D138" s="65"/>
      <c r="E138" s="65"/>
      <c r="F138" s="65"/>
      <c r="G138" s="65"/>
      <c r="H138" s="65"/>
      <c r="I138" s="65"/>
      <c r="J138" s="65">
        <v>24</v>
      </c>
      <c r="K138" s="65">
        <v>1</v>
      </c>
      <c r="L138" s="65">
        <v>312</v>
      </c>
      <c r="M138" s="65">
        <v>5</v>
      </c>
      <c r="N138" s="27"/>
      <c r="O138" s="27">
        <v>3</v>
      </c>
      <c r="P138" s="27">
        <v>1</v>
      </c>
      <c r="Q138" s="27">
        <v>132</v>
      </c>
      <c r="R138" s="27"/>
      <c r="S138" s="27"/>
      <c r="T138" s="27">
        <v>2903</v>
      </c>
      <c r="U138" s="27">
        <v>2229</v>
      </c>
      <c r="V138" s="27"/>
      <c r="W138" s="27">
        <v>66</v>
      </c>
      <c r="X138" s="27">
        <v>3</v>
      </c>
      <c r="Y138" s="27"/>
      <c r="Z138" s="27"/>
      <c r="AA138" s="27"/>
      <c r="AB138" s="27">
        <v>75</v>
      </c>
      <c r="AC138" s="27"/>
      <c r="AD138" s="65">
        <v>366</v>
      </c>
      <c r="AE138" s="65">
        <v>138</v>
      </c>
      <c r="AF138" s="65"/>
      <c r="AG138" s="65">
        <v>109</v>
      </c>
      <c r="AH138" s="65"/>
      <c r="AI138" s="65">
        <v>3</v>
      </c>
      <c r="AJ138" s="65">
        <v>35</v>
      </c>
      <c r="AK138" s="65">
        <v>648</v>
      </c>
      <c r="AL138" s="65"/>
      <c r="AM138" s="65">
        <v>1332</v>
      </c>
      <c r="AN138" s="65">
        <v>1</v>
      </c>
      <c r="AO138" s="65"/>
      <c r="AP138" s="65">
        <v>24</v>
      </c>
      <c r="AQ138" s="65"/>
      <c r="AR138" s="65"/>
      <c r="AS138" s="65">
        <v>2286</v>
      </c>
      <c r="AT138" s="65">
        <v>3979</v>
      </c>
      <c r="AU138" s="65"/>
      <c r="AV138" s="65">
        <v>38</v>
      </c>
      <c r="AW138" s="65"/>
      <c r="AX138" s="65"/>
      <c r="AY138" s="27"/>
      <c r="AZ138" s="65">
        <v>26</v>
      </c>
      <c r="BA138" s="27"/>
      <c r="BB138" s="27">
        <v>6</v>
      </c>
      <c r="BC138" s="27"/>
      <c r="BD138" s="27"/>
      <c r="BE138" s="27">
        <v>3</v>
      </c>
      <c r="BF138" s="27">
        <v>9</v>
      </c>
      <c r="BG138" s="27">
        <v>3</v>
      </c>
      <c r="BH138" s="27"/>
      <c r="BI138" s="27">
        <v>11</v>
      </c>
      <c r="BJ138" s="27"/>
      <c r="BK138" s="27"/>
      <c r="BL138" s="27"/>
      <c r="BM138" s="27"/>
      <c r="BN138" s="27"/>
      <c r="BO138" s="27"/>
      <c r="BP138" s="60">
        <v>14772</v>
      </c>
      <c r="BQ138" s="27"/>
    </row>
    <row r="139" spans="2:69" x14ac:dyDescent="0.2">
      <c r="B139" s="80">
        <v>40210</v>
      </c>
      <c r="C139" s="65"/>
      <c r="D139" s="65"/>
      <c r="E139" s="65"/>
      <c r="F139" s="65"/>
      <c r="G139" s="65"/>
      <c r="H139" s="65"/>
      <c r="I139" s="65"/>
      <c r="J139" s="65">
        <v>19</v>
      </c>
      <c r="K139" s="65">
        <v>5</v>
      </c>
      <c r="L139" s="65">
        <v>333</v>
      </c>
      <c r="M139" s="65">
        <v>12</v>
      </c>
      <c r="N139" s="27"/>
      <c r="O139" s="27">
        <v>2</v>
      </c>
      <c r="P139" s="27"/>
      <c r="Q139" s="27">
        <v>147</v>
      </c>
      <c r="R139" s="27"/>
      <c r="S139" s="27"/>
      <c r="T139" s="27">
        <v>3176</v>
      </c>
      <c r="U139" s="27">
        <v>2402</v>
      </c>
      <c r="V139" s="27"/>
      <c r="W139" s="27">
        <v>42</v>
      </c>
      <c r="X139" s="27">
        <v>5</v>
      </c>
      <c r="Y139" s="27"/>
      <c r="Z139" s="27"/>
      <c r="AA139" s="27"/>
      <c r="AB139" s="27">
        <v>117</v>
      </c>
      <c r="AC139" s="27"/>
      <c r="AD139" s="65">
        <v>351</v>
      </c>
      <c r="AE139" s="65">
        <v>178</v>
      </c>
      <c r="AF139" s="65"/>
      <c r="AG139" s="65">
        <v>119</v>
      </c>
      <c r="AH139" s="65">
        <v>4</v>
      </c>
      <c r="AI139" s="65">
        <v>4</v>
      </c>
      <c r="AJ139" s="65">
        <v>74</v>
      </c>
      <c r="AK139" s="65">
        <v>681</v>
      </c>
      <c r="AL139" s="65"/>
      <c r="AM139" s="65">
        <v>1214</v>
      </c>
      <c r="AN139" s="65"/>
      <c r="AO139" s="65"/>
      <c r="AP139" s="65">
        <v>9</v>
      </c>
      <c r="AQ139" s="65"/>
      <c r="AR139" s="65"/>
      <c r="AS139" s="65">
        <v>2321</v>
      </c>
      <c r="AT139" s="65">
        <v>5410</v>
      </c>
      <c r="AU139" s="65"/>
      <c r="AV139" s="65">
        <v>55</v>
      </c>
      <c r="AW139" s="65"/>
      <c r="AX139" s="65"/>
      <c r="AY139" s="27"/>
      <c r="AZ139" s="65">
        <v>28</v>
      </c>
      <c r="BA139" s="27"/>
      <c r="BB139" s="27">
        <v>7</v>
      </c>
      <c r="BC139" s="27"/>
      <c r="BD139" s="27"/>
      <c r="BE139" s="27">
        <v>2</v>
      </c>
      <c r="BF139" s="27">
        <v>8</v>
      </c>
      <c r="BG139" s="27">
        <v>12</v>
      </c>
      <c r="BH139" s="27"/>
      <c r="BI139" s="27">
        <v>10</v>
      </c>
      <c r="BJ139" s="27"/>
      <c r="BK139" s="27"/>
      <c r="BL139" s="27"/>
      <c r="BM139" s="27"/>
      <c r="BN139" s="27"/>
      <c r="BO139" s="27"/>
      <c r="BP139" s="60">
        <v>16747</v>
      </c>
      <c r="BQ139" s="27"/>
    </row>
    <row r="140" spans="2:69" x14ac:dyDescent="0.2">
      <c r="B140" s="80">
        <v>40238</v>
      </c>
      <c r="C140" s="65"/>
      <c r="D140" s="65"/>
      <c r="E140" s="65"/>
      <c r="F140" s="65"/>
      <c r="G140" s="65"/>
      <c r="H140" s="65"/>
      <c r="I140" s="65"/>
      <c r="J140" s="65">
        <v>27</v>
      </c>
      <c r="K140" s="65">
        <v>3</v>
      </c>
      <c r="L140" s="65">
        <v>438</v>
      </c>
      <c r="M140" s="65">
        <v>22</v>
      </c>
      <c r="N140" s="27"/>
      <c r="O140" s="27">
        <v>3</v>
      </c>
      <c r="P140" s="27"/>
      <c r="Q140" s="27">
        <v>163</v>
      </c>
      <c r="R140" s="27"/>
      <c r="S140" s="27"/>
      <c r="T140" s="27">
        <v>3714</v>
      </c>
      <c r="U140" s="27">
        <v>3441</v>
      </c>
      <c r="V140" s="27"/>
      <c r="W140" s="27">
        <v>68</v>
      </c>
      <c r="X140" s="27">
        <v>12</v>
      </c>
      <c r="Y140" s="27"/>
      <c r="Z140" s="27"/>
      <c r="AA140" s="27"/>
      <c r="AB140" s="27">
        <v>67</v>
      </c>
      <c r="AC140" s="27"/>
      <c r="AD140" s="65">
        <v>374</v>
      </c>
      <c r="AE140" s="65">
        <v>210</v>
      </c>
      <c r="AF140" s="65"/>
      <c r="AG140" s="65">
        <v>141</v>
      </c>
      <c r="AH140" s="65">
        <v>5</v>
      </c>
      <c r="AI140" s="65">
        <v>11</v>
      </c>
      <c r="AJ140" s="65">
        <v>74</v>
      </c>
      <c r="AK140" s="65">
        <v>782</v>
      </c>
      <c r="AL140" s="65"/>
      <c r="AM140" s="65">
        <v>1257</v>
      </c>
      <c r="AN140" s="65"/>
      <c r="AO140" s="65"/>
      <c r="AP140" s="65">
        <v>11</v>
      </c>
      <c r="AQ140" s="65"/>
      <c r="AR140" s="65"/>
      <c r="AS140" s="65">
        <v>2405</v>
      </c>
      <c r="AT140" s="65">
        <v>4990</v>
      </c>
      <c r="AU140" s="65"/>
      <c r="AV140" s="65">
        <v>28</v>
      </c>
      <c r="AW140" s="65"/>
      <c r="AX140" s="65"/>
      <c r="AY140" s="27"/>
      <c r="AZ140" s="65">
        <v>26</v>
      </c>
      <c r="BA140" s="27"/>
      <c r="BB140" s="27">
        <v>10</v>
      </c>
      <c r="BC140" s="27"/>
      <c r="BD140" s="27"/>
      <c r="BE140" s="27">
        <v>1</v>
      </c>
      <c r="BF140" s="27">
        <v>11</v>
      </c>
      <c r="BG140" s="27">
        <v>18</v>
      </c>
      <c r="BH140" s="27"/>
      <c r="BI140" s="27">
        <v>20</v>
      </c>
      <c r="BJ140" s="27"/>
      <c r="BK140" s="27"/>
      <c r="BL140" s="27"/>
      <c r="BM140" s="27"/>
      <c r="BN140" s="27"/>
      <c r="BO140" s="27"/>
      <c r="BP140" s="60">
        <v>18332</v>
      </c>
      <c r="BQ140" s="27"/>
    </row>
    <row r="141" spans="2:69" x14ac:dyDescent="0.2">
      <c r="B141" s="80">
        <v>40269</v>
      </c>
      <c r="C141" s="65"/>
      <c r="D141" s="65"/>
      <c r="E141" s="65"/>
      <c r="F141" s="65"/>
      <c r="G141" s="65"/>
      <c r="H141" s="65"/>
      <c r="I141" s="65"/>
      <c r="J141" s="65">
        <v>9</v>
      </c>
      <c r="K141" s="65">
        <v>3</v>
      </c>
      <c r="L141" s="65">
        <v>381</v>
      </c>
      <c r="M141" s="65"/>
      <c r="N141" s="27">
        <v>2</v>
      </c>
      <c r="O141" s="27"/>
      <c r="P141" s="27"/>
      <c r="Q141" s="27">
        <v>206</v>
      </c>
      <c r="R141" s="27"/>
      <c r="S141" s="27"/>
      <c r="T141" s="27">
        <v>3676</v>
      </c>
      <c r="U141" s="27">
        <v>3218</v>
      </c>
      <c r="V141" s="27"/>
      <c r="W141" s="27">
        <v>101</v>
      </c>
      <c r="X141" s="27">
        <v>4</v>
      </c>
      <c r="Y141" s="27"/>
      <c r="Z141" s="27"/>
      <c r="AA141" s="27"/>
      <c r="AB141" s="27">
        <v>41</v>
      </c>
      <c r="AC141" s="27"/>
      <c r="AD141" s="65">
        <v>295</v>
      </c>
      <c r="AE141" s="65">
        <v>156</v>
      </c>
      <c r="AF141" s="65"/>
      <c r="AG141" s="65">
        <v>154</v>
      </c>
      <c r="AH141" s="65">
        <v>2</v>
      </c>
      <c r="AI141" s="65">
        <v>9</v>
      </c>
      <c r="AJ141" s="65">
        <v>78</v>
      </c>
      <c r="AK141" s="65">
        <v>762</v>
      </c>
      <c r="AL141" s="65"/>
      <c r="AM141" s="65">
        <v>1347</v>
      </c>
      <c r="AN141" s="65">
        <v>1</v>
      </c>
      <c r="AO141" s="65"/>
      <c r="AP141" s="65">
        <v>22</v>
      </c>
      <c r="AQ141" s="65"/>
      <c r="AR141" s="65"/>
      <c r="AS141" s="65">
        <v>2448</v>
      </c>
      <c r="AT141" s="65">
        <v>3709</v>
      </c>
      <c r="AU141" s="65"/>
      <c r="AV141" s="65">
        <v>21</v>
      </c>
      <c r="AW141" s="65"/>
      <c r="AX141" s="65"/>
      <c r="AY141" s="27"/>
      <c r="AZ141" s="65">
        <v>27</v>
      </c>
      <c r="BA141" s="27"/>
      <c r="BB141" s="27">
        <v>9</v>
      </c>
      <c r="BC141" s="27"/>
      <c r="BD141" s="27"/>
      <c r="BE141" s="27">
        <v>6</v>
      </c>
      <c r="BF141" s="27">
        <v>13</v>
      </c>
      <c r="BG141" s="27">
        <v>8</v>
      </c>
      <c r="BH141" s="27"/>
      <c r="BI141" s="27">
        <v>20</v>
      </c>
      <c r="BJ141" s="27"/>
      <c r="BK141" s="27"/>
      <c r="BL141" s="27"/>
      <c r="BM141" s="27"/>
      <c r="BN141" s="27"/>
      <c r="BO141" s="27"/>
      <c r="BP141" s="60">
        <v>16728</v>
      </c>
      <c r="BQ141" s="65"/>
    </row>
    <row r="142" spans="2:69" x14ac:dyDescent="0.2">
      <c r="B142" s="80">
        <v>40299</v>
      </c>
      <c r="C142" s="65"/>
      <c r="D142" s="65"/>
      <c r="E142" s="65"/>
      <c r="F142" s="65"/>
      <c r="G142" s="65"/>
      <c r="H142" s="65"/>
      <c r="I142" s="65"/>
      <c r="J142" s="65">
        <v>26</v>
      </c>
      <c r="K142" s="65">
        <v>1</v>
      </c>
      <c r="L142" s="65">
        <v>353</v>
      </c>
      <c r="M142" s="65"/>
      <c r="N142" s="27">
        <v>19</v>
      </c>
      <c r="O142" s="27">
        <v>1</v>
      </c>
      <c r="P142" s="27"/>
      <c r="Q142" s="27">
        <v>156</v>
      </c>
      <c r="R142" s="27"/>
      <c r="S142" s="27"/>
      <c r="T142" s="27">
        <v>3526</v>
      </c>
      <c r="U142" s="27">
        <v>3288</v>
      </c>
      <c r="V142" s="27"/>
      <c r="W142" s="27">
        <v>33</v>
      </c>
      <c r="X142" s="27">
        <v>4</v>
      </c>
      <c r="Y142" s="27"/>
      <c r="Z142" s="27"/>
      <c r="AA142" s="27"/>
      <c r="AB142" s="27">
        <v>58</v>
      </c>
      <c r="AC142" s="27"/>
      <c r="AD142" s="65">
        <v>310</v>
      </c>
      <c r="AE142" s="65">
        <v>141</v>
      </c>
      <c r="AF142" s="65"/>
      <c r="AG142" s="65">
        <v>130</v>
      </c>
      <c r="AH142" s="65">
        <v>1</v>
      </c>
      <c r="AI142" s="65">
        <v>7</v>
      </c>
      <c r="AJ142" s="65">
        <v>128</v>
      </c>
      <c r="AK142" s="65">
        <v>786</v>
      </c>
      <c r="AL142" s="65"/>
      <c r="AM142" s="65">
        <v>1368</v>
      </c>
      <c r="AN142" s="65"/>
      <c r="AO142" s="65"/>
      <c r="AP142" s="65">
        <v>32</v>
      </c>
      <c r="AQ142" s="65"/>
      <c r="AR142" s="65"/>
      <c r="AS142" s="65">
        <v>2349</v>
      </c>
      <c r="AT142" s="65">
        <v>3541</v>
      </c>
      <c r="AU142" s="65"/>
      <c r="AV142" s="65">
        <v>34</v>
      </c>
      <c r="AW142" s="65"/>
      <c r="AX142" s="65"/>
      <c r="AY142" s="27"/>
      <c r="AZ142" s="65">
        <v>52</v>
      </c>
      <c r="BA142" s="27"/>
      <c r="BB142" s="27">
        <v>11</v>
      </c>
      <c r="BC142" s="27"/>
      <c r="BD142" s="27"/>
      <c r="BE142" s="27">
        <v>13</v>
      </c>
      <c r="BF142" s="27">
        <v>19</v>
      </c>
      <c r="BG142" s="27">
        <v>15</v>
      </c>
      <c r="BH142" s="27"/>
      <c r="BI142" s="27">
        <v>17</v>
      </c>
      <c r="BJ142" s="27"/>
      <c r="BK142" s="27"/>
      <c r="BL142" s="27"/>
      <c r="BM142" s="27"/>
      <c r="BN142" s="27"/>
      <c r="BO142" s="27"/>
      <c r="BP142" s="60">
        <v>16419</v>
      </c>
      <c r="BQ142" s="65"/>
    </row>
    <row r="143" spans="2:69" x14ac:dyDescent="0.2">
      <c r="B143" s="80">
        <v>40330</v>
      </c>
      <c r="C143" s="65"/>
      <c r="D143" s="65"/>
      <c r="E143" s="65"/>
      <c r="F143" s="65"/>
      <c r="G143" s="65"/>
      <c r="H143" s="65"/>
      <c r="I143" s="65"/>
      <c r="J143" s="65">
        <v>17</v>
      </c>
      <c r="K143" s="65">
        <v>6</v>
      </c>
      <c r="L143" s="65">
        <v>308</v>
      </c>
      <c r="M143" s="65"/>
      <c r="N143" s="27">
        <v>15</v>
      </c>
      <c r="O143" s="27">
        <v>17</v>
      </c>
      <c r="P143" s="27">
        <v>1</v>
      </c>
      <c r="Q143" s="27">
        <v>195</v>
      </c>
      <c r="R143" s="27"/>
      <c r="S143" s="27"/>
      <c r="T143" s="27">
        <v>3737</v>
      </c>
      <c r="U143" s="27">
        <v>3990</v>
      </c>
      <c r="V143" s="27"/>
      <c r="W143" s="27">
        <v>22</v>
      </c>
      <c r="X143" s="27">
        <v>2</v>
      </c>
      <c r="Y143" s="27"/>
      <c r="Z143" s="27"/>
      <c r="AA143" s="27"/>
      <c r="AB143" s="27">
        <v>62</v>
      </c>
      <c r="AC143" s="27"/>
      <c r="AD143" s="21">
        <v>291</v>
      </c>
      <c r="AE143" s="65">
        <v>124</v>
      </c>
      <c r="AF143" s="65"/>
      <c r="AG143" s="65">
        <v>103</v>
      </c>
      <c r="AH143" s="65">
        <v>4</v>
      </c>
      <c r="AI143" s="65">
        <v>14</v>
      </c>
      <c r="AJ143" s="65">
        <v>78</v>
      </c>
      <c r="AK143" s="65">
        <v>904</v>
      </c>
      <c r="AL143" s="65"/>
      <c r="AM143" s="65">
        <v>1661</v>
      </c>
      <c r="AN143" s="65">
        <v>1</v>
      </c>
      <c r="AO143" s="65"/>
      <c r="AP143" s="65">
        <v>9</v>
      </c>
      <c r="AQ143" s="65"/>
      <c r="AR143" s="65"/>
      <c r="AS143" s="65">
        <v>2894</v>
      </c>
      <c r="AT143" s="65">
        <v>3915</v>
      </c>
      <c r="AU143" s="65"/>
      <c r="AV143" s="65">
        <v>166</v>
      </c>
      <c r="AW143" s="65"/>
      <c r="AX143" s="65"/>
      <c r="AY143" s="27"/>
      <c r="AZ143" s="27">
        <v>97</v>
      </c>
      <c r="BA143" s="27"/>
      <c r="BB143" s="27">
        <v>13</v>
      </c>
      <c r="BC143" s="27"/>
      <c r="BD143" s="27"/>
      <c r="BE143" s="27">
        <v>2</v>
      </c>
      <c r="BF143" s="27">
        <v>5</v>
      </c>
      <c r="BG143" s="27">
        <v>19</v>
      </c>
      <c r="BH143" s="27"/>
      <c r="BI143" s="27">
        <v>26</v>
      </c>
      <c r="BJ143" s="27"/>
      <c r="BK143" s="27"/>
      <c r="BL143" s="27"/>
      <c r="BM143" s="27"/>
      <c r="BN143" s="27"/>
      <c r="BO143" s="27"/>
      <c r="BP143" s="60">
        <v>18698</v>
      </c>
      <c r="BQ143" s="65"/>
    </row>
    <row r="144" spans="2:69" x14ac:dyDescent="0.2">
      <c r="B144" s="80">
        <v>40360</v>
      </c>
      <c r="C144" s="65"/>
      <c r="D144" s="65"/>
      <c r="E144" s="65"/>
      <c r="F144" s="65"/>
      <c r="G144" s="65"/>
      <c r="H144" s="65"/>
      <c r="I144" s="65"/>
      <c r="J144" s="65">
        <v>19</v>
      </c>
      <c r="K144" s="65">
        <v>3</v>
      </c>
      <c r="L144" s="65">
        <v>388</v>
      </c>
      <c r="M144" s="65"/>
      <c r="N144" s="65">
        <v>5</v>
      </c>
      <c r="O144" s="65">
        <v>5</v>
      </c>
      <c r="P144" s="65"/>
      <c r="Q144" s="65">
        <v>187</v>
      </c>
      <c r="R144" s="65"/>
      <c r="S144" s="65"/>
      <c r="T144" s="65">
        <v>4125</v>
      </c>
      <c r="U144" s="65">
        <v>4239</v>
      </c>
      <c r="V144" s="65"/>
      <c r="W144" s="65">
        <v>8</v>
      </c>
      <c r="X144" s="65"/>
      <c r="Y144" s="65"/>
      <c r="Z144" s="65"/>
      <c r="AA144" s="65"/>
      <c r="AB144" s="65">
        <v>189</v>
      </c>
      <c r="AC144" s="65"/>
      <c r="AD144" s="65">
        <v>338</v>
      </c>
      <c r="AE144" s="65">
        <v>188</v>
      </c>
      <c r="AF144" s="65"/>
      <c r="AG144" s="65">
        <v>26</v>
      </c>
      <c r="AH144" s="65"/>
      <c r="AI144" s="65">
        <v>5</v>
      </c>
      <c r="AJ144" s="65">
        <v>11</v>
      </c>
      <c r="AK144" s="65">
        <v>985</v>
      </c>
      <c r="AL144" s="65"/>
      <c r="AM144" s="65">
        <v>1640</v>
      </c>
      <c r="AN144" s="65">
        <v>1</v>
      </c>
      <c r="AO144" s="65"/>
      <c r="AP144" s="65">
        <v>14</v>
      </c>
      <c r="AQ144" s="65"/>
      <c r="AR144" s="65"/>
      <c r="AS144" s="65">
        <v>2854</v>
      </c>
      <c r="AT144" s="65">
        <v>3878</v>
      </c>
      <c r="AU144" s="65"/>
      <c r="AV144" s="65">
        <v>83</v>
      </c>
      <c r="AW144" s="65"/>
      <c r="AX144" s="65"/>
      <c r="AY144" s="65"/>
      <c r="AZ144" s="65">
        <v>63</v>
      </c>
      <c r="BA144" s="65"/>
      <c r="BB144" s="65">
        <v>11</v>
      </c>
      <c r="BC144" s="65"/>
      <c r="BD144" s="65"/>
      <c r="BE144" s="65">
        <v>1</v>
      </c>
      <c r="BF144" s="65">
        <v>9</v>
      </c>
      <c r="BG144" s="65">
        <v>15</v>
      </c>
      <c r="BH144" s="65"/>
      <c r="BI144" s="65">
        <v>16</v>
      </c>
      <c r="BJ144" s="65"/>
      <c r="BK144" s="65"/>
      <c r="BL144" s="65"/>
      <c r="BM144" s="65"/>
      <c r="BN144" s="65"/>
      <c r="BP144" s="65">
        <v>19306</v>
      </c>
      <c r="BQ144" s="65"/>
    </row>
    <row r="145" spans="2:68" x14ac:dyDescent="0.2">
      <c r="B145" s="80">
        <v>40391</v>
      </c>
      <c r="C145" s="65"/>
      <c r="D145" s="65"/>
      <c r="E145" s="65"/>
      <c r="F145" s="65"/>
      <c r="G145" s="65"/>
      <c r="H145" s="65"/>
      <c r="I145" s="65"/>
      <c r="J145" s="65">
        <v>14</v>
      </c>
      <c r="K145" s="65">
        <v>3</v>
      </c>
      <c r="L145" s="65">
        <v>298</v>
      </c>
      <c r="M145" s="65">
        <v>2</v>
      </c>
      <c r="N145" s="65">
        <v>5</v>
      </c>
      <c r="O145" s="65">
        <v>1</v>
      </c>
      <c r="P145" s="65"/>
      <c r="Q145" s="65">
        <v>151</v>
      </c>
      <c r="R145" s="65"/>
      <c r="S145" s="65"/>
      <c r="T145" s="65">
        <v>3440</v>
      </c>
      <c r="U145" s="65">
        <v>3050</v>
      </c>
      <c r="V145" s="65"/>
      <c r="W145" s="65">
        <v>21</v>
      </c>
      <c r="X145" s="65"/>
      <c r="Y145" s="65"/>
      <c r="Z145" s="65"/>
      <c r="AA145" s="65"/>
      <c r="AB145" s="65">
        <v>136</v>
      </c>
      <c r="AC145" s="65"/>
      <c r="AD145" s="65">
        <v>247</v>
      </c>
      <c r="AE145" s="65">
        <v>152</v>
      </c>
      <c r="AF145" s="65"/>
      <c r="AG145" s="65">
        <v>15</v>
      </c>
      <c r="AH145" s="65">
        <v>2</v>
      </c>
      <c r="AI145" s="65">
        <v>4</v>
      </c>
      <c r="AJ145" s="65">
        <v>6</v>
      </c>
      <c r="AK145" s="65">
        <v>1134</v>
      </c>
      <c r="AL145" s="65"/>
      <c r="AM145" s="65">
        <v>1290</v>
      </c>
      <c r="AN145" s="65"/>
      <c r="AO145" s="65"/>
      <c r="AP145" s="65">
        <v>11</v>
      </c>
      <c r="AQ145" s="65"/>
      <c r="AR145" s="65"/>
      <c r="AS145" s="65">
        <v>1754</v>
      </c>
      <c r="AT145" s="65">
        <v>3287</v>
      </c>
      <c r="AU145" s="65"/>
      <c r="AV145" s="65">
        <v>39</v>
      </c>
      <c r="AW145" s="65"/>
      <c r="AX145" s="65"/>
      <c r="AY145" s="65"/>
      <c r="AZ145" s="65">
        <v>26</v>
      </c>
      <c r="BA145" s="65"/>
      <c r="BB145" s="65">
        <v>9</v>
      </c>
      <c r="BC145" s="65"/>
      <c r="BD145" s="65"/>
      <c r="BE145" s="65">
        <v>3</v>
      </c>
      <c r="BF145" s="65">
        <v>7</v>
      </c>
      <c r="BG145" s="65">
        <v>12</v>
      </c>
      <c r="BH145" s="65"/>
      <c r="BI145" s="65">
        <v>9</v>
      </c>
      <c r="BJ145" s="65"/>
      <c r="BK145" s="65"/>
      <c r="BL145" s="65"/>
      <c r="BM145" s="65"/>
      <c r="BN145" s="65"/>
      <c r="BP145" s="65">
        <v>15128</v>
      </c>
    </row>
    <row r="146" spans="2:68" x14ac:dyDescent="0.2">
      <c r="B146" s="80">
        <v>40422</v>
      </c>
      <c r="C146" s="65"/>
      <c r="D146" s="65"/>
      <c r="E146" s="65"/>
      <c r="F146" s="65"/>
      <c r="G146" s="65"/>
      <c r="H146" s="65"/>
      <c r="I146" s="65"/>
      <c r="J146" s="65">
        <v>19</v>
      </c>
      <c r="K146" s="65">
        <v>4</v>
      </c>
      <c r="L146" s="65">
        <v>359</v>
      </c>
      <c r="M146" s="65"/>
      <c r="N146" s="65">
        <v>6</v>
      </c>
      <c r="O146" s="65">
        <v>11</v>
      </c>
      <c r="P146" s="65">
        <v>1</v>
      </c>
      <c r="Q146" s="65">
        <v>190</v>
      </c>
      <c r="R146" s="65"/>
      <c r="S146" s="65"/>
      <c r="T146" s="65">
        <v>3908</v>
      </c>
      <c r="U146" s="65">
        <v>4026</v>
      </c>
      <c r="V146" s="65"/>
      <c r="W146" s="65">
        <v>305</v>
      </c>
      <c r="X146" s="65">
        <v>14</v>
      </c>
      <c r="Y146" s="65"/>
      <c r="Z146" s="65">
        <v>4</v>
      </c>
      <c r="AA146" s="65"/>
      <c r="AB146" s="65">
        <v>73</v>
      </c>
      <c r="AC146" s="65"/>
      <c r="AD146" s="65">
        <v>368</v>
      </c>
      <c r="AE146" s="65">
        <v>229</v>
      </c>
      <c r="AF146" s="65"/>
      <c r="AG146" s="65">
        <v>19</v>
      </c>
      <c r="AH146" s="65">
        <v>4</v>
      </c>
      <c r="AI146" s="65">
        <v>6</v>
      </c>
      <c r="AJ146" s="65">
        <v>13</v>
      </c>
      <c r="AK146" s="65">
        <v>979</v>
      </c>
      <c r="AL146" s="65"/>
      <c r="AM146" s="65">
        <v>1547</v>
      </c>
      <c r="AN146" s="65">
        <v>1</v>
      </c>
      <c r="AO146" s="65"/>
      <c r="AP146" s="65">
        <v>19</v>
      </c>
      <c r="AQ146" s="65"/>
      <c r="AR146" s="65"/>
      <c r="AS146" s="65">
        <v>4169</v>
      </c>
      <c r="AT146" s="65">
        <v>3994</v>
      </c>
      <c r="AU146" s="65"/>
      <c r="AV146" s="65">
        <v>34</v>
      </c>
      <c r="AW146" s="65"/>
      <c r="AX146" s="65"/>
      <c r="AY146" s="65"/>
      <c r="AZ146" s="65">
        <v>85</v>
      </c>
      <c r="BA146" s="65"/>
      <c r="BB146" s="65">
        <v>40</v>
      </c>
      <c r="BC146" s="65"/>
      <c r="BD146" s="65"/>
      <c r="BE146" s="65">
        <v>4</v>
      </c>
      <c r="BF146" s="65">
        <v>13</v>
      </c>
      <c r="BG146" s="65">
        <v>22</v>
      </c>
      <c r="BH146" s="65"/>
      <c r="BI146" s="65">
        <v>12</v>
      </c>
      <c r="BJ146" s="65"/>
      <c r="BK146" s="65"/>
      <c r="BL146" s="65"/>
      <c r="BM146" s="65"/>
      <c r="BN146" s="65"/>
      <c r="BP146" s="65">
        <v>20478</v>
      </c>
    </row>
    <row r="147" spans="2:68" x14ac:dyDescent="0.2">
      <c r="B147" s="80">
        <v>40452</v>
      </c>
      <c r="C147" s="65"/>
      <c r="D147" s="65"/>
      <c r="E147" s="65"/>
      <c r="F147" s="65"/>
      <c r="G147" s="65"/>
      <c r="H147" s="65"/>
      <c r="I147" s="65"/>
      <c r="J147" s="65">
        <v>22</v>
      </c>
      <c r="K147" s="65">
        <v>1</v>
      </c>
      <c r="L147" s="65">
        <v>420</v>
      </c>
      <c r="M147" s="65"/>
      <c r="N147" s="65">
        <v>9</v>
      </c>
      <c r="O147" s="65">
        <v>6</v>
      </c>
      <c r="P147" s="65">
        <v>1</v>
      </c>
      <c r="Q147" s="65">
        <v>199</v>
      </c>
      <c r="R147" s="65"/>
      <c r="S147" s="65"/>
      <c r="T147" s="65">
        <v>3498</v>
      </c>
      <c r="U147" s="65">
        <v>3522</v>
      </c>
      <c r="V147" s="65"/>
      <c r="W147" s="65">
        <v>467</v>
      </c>
      <c r="X147" s="65"/>
      <c r="Y147" s="65"/>
      <c r="Z147" s="65">
        <v>15</v>
      </c>
      <c r="AA147" s="65"/>
      <c r="AB147" s="65">
        <v>68</v>
      </c>
      <c r="AC147" s="65"/>
      <c r="AD147" s="65">
        <v>352</v>
      </c>
      <c r="AE147" s="65">
        <v>251</v>
      </c>
      <c r="AF147" s="65"/>
      <c r="AG147" s="65">
        <v>15</v>
      </c>
      <c r="AH147" s="65">
        <v>1</v>
      </c>
      <c r="AI147" s="65">
        <v>5</v>
      </c>
      <c r="AJ147" s="65">
        <v>4</v>
      </c>
      <c r="AK147" s="65">
        <v>892</v>
      </c>
      <c r="AL147" s="65"/>
      <c r="AM147" s="65">
        <v>1421</v>
      </c>
      <c r="AN147" s="65">
        <v>4</v>
      </c>
      <c r="AO147" s="65"/>
      <c r="AP147" s="65">
        <v>17</v>
      </c>
      <c r="AQ147" s="65"/>
      <c r="AR147" s="65"/>
      <c r="AS147" s="65">
        <v>4240</v>
      </c>
      <c r="AT147" s="65">
        <v>3676</v>
      </c>
      <c r="AU147" s="65"/>
      <c r="AV147" s="65">
        <v>56</v>
      </c>
      <c r="AW147" s="65"/>
      <c r="AX147" s="65"/>
      <c r="AY147" s="65"/>
      <c r="AZ147" s="65">
        <v>56</v>
      </c>
      <c r="BA147" s="65"/>
      <c r="BB147" s="65">
        <v>19</v>
      </c>
      <c r="BC147" s="65"/>
      <c r="BD147" s="65"/>
      <c r="BE147" s="65">
        <v>1</v>
      </c>
      <c r="BF147" s="65">
        <v>9</v>
      </c>
      <c r="BG147" s="65">
        <v>28</v>
      </c>
      <c r="BH147" s="65"/>
      <c r="BI147" s="65">
        <v>15</v>
      </c>
      <c r="BJ147" s="65"/>
      <c r="BK147" s="65"/>
      <c r="BL147" s="65"/>
      <c r="BM147" s="65"/>
      <c r="BN147" s="65"/>
      <c r="BP147" s="65">
        <v>19290</v>
      </c>
    </row>
    <row r="148" spans="2:68" x14ac:dyDescent="0.2">
      <c r="B148" s="80">
        <v>40483</v>
      </c>
      <c r="C148" s="65"/>
      <c r="D148" s="65"/>
      <c r="E148" s="65"/>
      <c r="F148" s="65"/>
      <c r="G148" s="65"/>
      <c r="H148" s="65"/>
      <c r="I148" s="65"/>
      <c r="J148" s="65">
        <v>26</v>
      </c>
      <c r="K148" s="65">
        <v>4</v>
      </c>
      <c r="L148" s="65">
        <v>330</v>
      </c>
      <c r="M148" s="65"/>
      <c r="N148" s="65">
        <v>23</v>
      </c>
      <c r="O148" s="65">
        <v>7</v>
      </c>
      <c r="P148" s="65"/>
      <c r="Q148" s="65">
        <v>248</v>
      </c>
      <c r="R148" s="65"/>
      <c r="S148" s="65"/>
      <c r="T148" s="65">
        <v>3674</v>
      </c>
      <c r="U148" s="65">
        <v>3576</v>
      </c>
      <c r="V148" s="65"/>
      <c r="W148" s="65">
        <v>158</v>
      </c>
      <c r="X148" s="65">
        <v>1</v>
      </c>
      <c r="Y148" s="65"/>
      <c r="Z148" s="65"/>
      <c r="AA148" s="65"/>
      <c r="AB148" s="65">
        <v>99</v>
      </c>
      <c r="AC148" s="65"/>
      <c r="AD148" s="65">
        <v>415</v>
      </c>
      <c r="AE148" s="65">
        <v>200</v>
      </c>
      <c r="AF148" s="65"/>
      <c r="AG148" s="65">
        <v>58</v>
      </c>
      <c r="AH148" s="65">
        <v>5</v>
      </c>
      <c r="AI148" s="65">
        <v>8</v>
      </c>
      <c r="AJ148" s="65">
        <v>6</v>
      </c>
      <c r="AK148" s="65">
        <v>800</v>
      </c>
      <c r="AL148" s="65"/>
      <c r="AM148" s="65">
        <v>1518</v>
      </c>
      <c r="AN148" s="65"/>
      <c r="AO148" s="65"/>
      <c r="AP148" s="65">
        <v>17</v>
      </c>
      <c r="AQ148" s="65"/>
      <c r="AR148" s="65"/>
      <c r="AS148" s="65">
        <v>3953</v>
      </c>
      <c r="AT148" s="65">
        <v>3731</v>
      </c>
      <c r="AU148" s="65"/>
      <c r="AV148" s="65">
        <v>74</v>
      </c>
      <c r="AW148" s="65"/>
      <c r="AX148" s="65"/>
      <c r="AY148" s="65"/>
      <c r="AZ148" s="65">
        <v>51</v>
      </c>
      <c r="BA148" s="65"/>
      <c r="BB148" s="65">
        <v>15</v>
      </c>
      <c r="BC148" s="65"/>
      <c r="BD148" s="65"/>
      <c r="BE148" s="65">
        <v>4</v>
      </c>
      <c r="BF148" s="65">
        <v>9</v>
      </c>
      <c r="BG148" s="65">
        <v>11</v>
      </c>
      <c r="BH148" s="65"/>
      <c r="BI148" s="65">
        <v>18</v>
      </c>
      <c r="BJ148" s="65"/>
      <c r="BK148" s="65"/>
      <c r="BL148" s="65"/>
      <c r="BM148" s="65"/>
      <c r="BN148" s="65"/>
      <c r="BP148" s="65">
        <v>19039</v>
      </c>
    </row>
    <row r="149" spans="2:68" x14ac:dyDescent="0.2">
      <c r="B149" s="80">
        <v>40513</v>
      </c>
      <c r="C149" s="65"/>
      <c r="D149" s="65"/>
      <c r="E149" s="65"/>
      <c r="F149" s="65"/>
      <c r="G149" s="65"/>
      <c r="H149" s="65"/>
      <c r="I149" s="65"/>
      <c r="J149" s="65">
        <v>16</v>
      </c>
      <c r="K149" s="65">
        <v>2</v>
      </c>
      <c r="L149" s="65">
        <v>398</v>
      </c>
      <c r="M149" s="65"/>
      <c r="N149" s="65">
        <v>8</v>
      </c>
      <c r="O149" s="65">
        <v>5</v>
      </c>
      <c r="P149" s="65"/>
      <c r="Q149" s="65">
        <v>163</v>
      </c>
      <c r="R149" s="65"/>
      <c r="S149" s="65"/>
      <c r="T149" s="65">
        <v>3079</v>
      </c>
      <c r="U149" s="65">
        <v>3217</v>
      </c>
      <c r="V149" s="65"/>
      <c r="W149" s="65">
        <v>39</v>
      </c>
      <c r="X149" s="65"/>
      <c r="Y149" s="65"/>
      <c r="Z149" s="65"/>
      <c r="AA149" s="65"/>
      <c r="AB149" s="65">
        <v>75</v>
      </c>
      <c r="AC149" s="65"/>
      <c r="AD149" s="65">
        <v>304</v>
      </c>
      <c r="AE149" s="65">
        <v>174</v>
      </c>
      <c r="AF149" s="65"/>
      <c r="AG149" s="65">
        <v>11</v>
      </c>
      <c r="AH149" s="65"/>
      <c r="AI149" s="65">
        <v>4</v>
      </c>
      <c r="AJ149" s="65">
        <v>7</v>
      </c>
      <c r="AK149" s="65">
        <v>905</v>
      </c>
      <c r="AL149" s="65"/>
      <c r="AM149" s="65">
        <v>1540</v>
      </c>
      <c r="AN149" s="65">
        <v>2</v>
      </c>
      <c r="AO149" s="65"/>
      <c r="AP149" s="65">
        <v>24</v>
      </c>
      <c r="AQ149" s="65"/>
      <c r="AR149" s="65"/>
      <c r="AS149" s="65">
        <v>2596</v>
      </c>
      <c r="AT149" s="65">
        <v>3514</v>
      </c>
      <c r="AU149" s="65"/>
      <c r="AV149" s="65">
        <v>44</v>
      </c>
      <c r="AW149" s="65"/>
      <c r="AX149" s="65"/>
      <c r="AY149" s="65"/>
      <c r="AZ149" s="65">
        <v>23</v>
      </c>
      <c r="BA149" s="65"/>
      <c r="BB149" s="65">
        <v>17</v>
      </c>
      <c r="BC149" s="65"/>
      <c r="BD149" s="65"/>
      <c r="BE149" s="65">
        <v>6</v>
      </c>
      <c r="BF149" s="65">
        <v>6</v>
      </c>
      <c r="BG149" s="65">
        <v>7</v>
      </c>
      <c r="BH149" s="65"/>
      <c r="BI149" s="65">
        <v>6</v>
      </c>
      <c r="BJ149" s="65"/>
      <c r="BK149" s="65"/>
      <c r="BL149" s="65"/>
      <c r="BM149" s="65"/>
      <c r="BN149" s="65"/>
      <c r="BP149" s="65">
        <v>16192</v>
      </c>
    </row>
    <row r="150" spans="2:68" s="34" customFormat="1" x14ac:dyDescent="0.2">
      <c r="B150" s="80">
        <v>40544</v>
      </c>
      <c r="J150" s="34">
        <v>10</v>
      </c>
      <c r="K150" s="34">
        <v>5</v>
      </c>
      <c r="L150" s="34">
        <v>373</v>
      </c>
      <c r="N150" s="34">
        <v>22</v>
      </c>
      <c r="O150" s="34">
        <v>3</v>
      </c>
      <c r="Q150" s="34">
        <v>234</v>
      </c>
      <c r="T150" s="34">
        <v>2940</v>
      </c>
      <c r="U150" s="34">
        <v>2380</v>
      </c>
      <c r="W150" s="34">
        <v>56</v>
      </c>
      <c r="AB150" s="34">
        <v>97</v>
      </c>
      <c r="AD150" s="34">
        <v>437</v>
      </c>
      <c r="AE150" s="34">
        <v>201</v>
      </c>
      <c r="AG150" s="34">
        <v>11</v>
      </c>
      <c r="AH150" s="34">
        <v>4</v>
      </c>
      <c r="AI150" s="34">
        <v>9</v>
      </c>
      <c r="AJ150" s="34">
        <v>2</v>
      </c>
      <c r="AK150" s="34">
        <v>693</v>
      </c>
      <c r="AM150" s="34">
        <v>1301</v>
      </c>
      <c r="AN150" s="34">
        <v>3</v>
      </c>
      <c r="AP150" s="34">
        <v>31</v>
      </c>
      <c r="AS150" s="34">
        <v>2474</v>
      </c>
      <c r="AT150" s="34">
        <v>3101</v>
      </c>
      <c r="AV150" s="34">
        <v>48</v>
      </c>
      <c r="AZ150" s="34">
        <v>36</v>
      </c>
      <c r="BB150" s="34">
        <v>9</v>
      </c>
      <c r="BE150" s="34">
        <v>8</v>
      </c>
      <c r="BF150" s="34">
        <v>14</v>
      </c>
      <c r="BG150" s="34">
        <v>12</v>
      </c>
      <c r="BI150" s="34">
        <v>10</v>
      </c>
      <c r="BP150" s="34">
        <v>14525</v>
      </c>
    </row>
    <row r="151" spans="2:68" s="34" customFormat="1" x14ac:dyDescent="0.2">
      <c r="B151" s="80">
        <v>40575</v>
      </c>
      <c r="J151" s="34">
        <v>14</v>
      </c>
      <c r="K151" s="34">
        <v>2</v>
      </c>
      <c r="L151" s="34">
        <v>336</v>
      </c>
      <c r="N151" s="34">
        <v>24</v>
      </c>
      <c r="O151" s="34">
        <v>1</v>
      </c>
      <c r="P151" s="34">
        <v>3</v>
      </c>
      <c r="Q151" s="34">
        <v>153</v>
      </c>
      <c r="T151" s="34">
        <v>2780</v>
      </c>
      <c r="U151" s="34">
        <v>2730</v>
      </c>
      <c r="W151" s="34">
        <v>29</v>
      </c>
      <c r="AB151" s="34">
        <v>42</v>
      </c>
      <c r="AD151" s="34">
        <v>426</v>
      </c>
      <c r="AE151" s="34">
        <v>225</v>
      </c>
      <c r="AG151" s="34">
        <v>37</v>
      </c>
      <c r="AH151" s="34">
        <v>1</v>
      </c>
      <c r="AI151" s="34">
        <v>8</v>
      </c>
      <c r="AJ151" s="34">
        <v>5</v>
      </c>
      <c r="AK151" s="34">
        <v>714</v>
      </c>
      <c r="AM151" s="34">
        <v>1134</v>
      </c>
      <c r="AP151" s="34">
        <v>15</v>
      </c>
      <c r="AS151" s="34">
        <v>1995</v>
      </c>
      <c r="AT151" s="34">
        <v>3115</v>
      </c>
      <c r="AV151" s="34">
        <v>85</v>
      </c>
      <c r="AZ151" s="34">
        <v>32</v>
      </c>
      <c r="BB151" s="34">
        <v>11</v>
      </c>
      <c r="BE151" s="34">
        <v>3</v>
      </c>
      <c r="BF151" s="34">
        <v>3</v>
      </c>
      <c r="BG151" s="34">
        <v>6</v>
      </c>
      <c r="BI151" s="34">
        <v>19</v>
      </c>
      <c r="BP151" s="34">
        <v>13948</v>
      </c>
    </row>
    <row r="152" spans="2:68" s="34" customFormat="1" x14ac:dyDescent="0.2">
      <c r="B152" s="80">
        <v>40603</v>
      </c>
      <c r="J152" s="34">
        <v>27</v>
      </c>
      <c r="K152" s="34">
        <v>3</v>
      </c>
      <c r="L152" s="34">
        <v>432</v>
      </c>
      <c r="M152" s="34">
        <v>6</v>
      </c>
      <c r="N152" s="34">
        <v>21</v>
      </c>
      <c r="O152" s="34">
        <v>6</v>
      </c>
      <c r="P152" s="34">
        <v>2</v>
      </c>
      <c r="Q152" s="34">
        <v>260</v>
      </c>
      <c r="T152" s="34">
        <v>3475</v>
      </c>
      <c r="U152" s="34">
        <v>3391</v>
      </c>
      <c r="W152" s="34">
        <v>47</v>
      </c>
      <c r="X152" s="34">
        <v>3</v>
      </c>
      <c r="AB152" s="34">
        <v>45</v>
      </c>
      <c r="AD152" s="34">
        <v>402</v>
      </c>
      <c r="AE152" s="34">
        <v>276</v>
      </c>
      <c r="AG152" s="34">
        <v>36</v>
      </c>
      <c r="AH152" s="34">
        <v>3</v>
      </c>
      <c r="AI152" s="34">
        <v>3</v>
      </c>
      <c r="AJ152" s="34">
        <v>15</v>
      </c>
      <c r="AK152" s="34">
        <v>771</v>
      </c>
      <c r="AM152" s="34">
        <v>1276</v>
      </c>
      <c r="AP152" s="34">
        <v>21</v>
      </c>
      <c r="AS152" s="34">
        <v>2601</v>
      </c>
      <c r="AT152" s="34">
        <v>3474</v>
      </c>
      <c r="AV152" s="34">
        <v>61</v>
      </c>
      <c r="AZ152" s="34">
        <v>48</v>
      </c>
      <c r="BB152" s="34">
        <v>14</v>
      </c>
      <c r="BE152" s="34">
        <v>6</v>
      </c>
      <c r="BF152" s="34">
        <v>6</v>
      </c>
      <c r="BG152" s="34">
        <v>12</v>
      </c>
      <c r="BI152" s="34">
        <v>14</v>
      </c>
      <c r="BP152" s="34">
        <v>16757</v>
      </c>
    </row>
    <row r="153" spans="2:68" s="34" customFormat="1" x14ac:dyDescent="0.2">
      <c r="B153" s="80">
        <v>40634</v>
      </c>
      <c r="J153" s="34">
        <v>22</v>
      </c>
      <c r="K153" s="34">
        <v>1</v>
      </c>
      <c r="L153" s="34">
        <v>424</v>
      </c>
      <c r="N153" s="34">
        <v>34</v>
      </c>
      <c r="O153" s="34">
        <v>7</v>
      </c>
      <c r="Q153" s="34">
        <v>229</v>
      </c>
      <c r="T153" s="34">
        <v>3386</v>
      </c>
      <c r="U153" s="34">
        <v>3595</v>
      </c>
      <c r="W153" s="34">
        <v>22</v>
      </c>
      <c r="X153" s="34">
        <v>1</v>
      </c>
      <c r="AB153" s="34">
        <v>58</v>
      </c>
      <c r="AD153" s="34">
        <v>303</v>
      </c>
      <c r="AE153" s="34">
        <v>196</v>
      </c>
      <c r="AG153" s="34">
        <v>18</v>
      </c>
      <c r="AH153" s="34">
        <v>2</v>
      </c>
      <c r="AI153" s="34">
        <v>8</v>
      </c>
      <c r="AJ153" s="34">
        <v>7</v>
      </c>
      <c r="AK153" s="34">
        <v>590</v>
      </c>
      <c r="AM153" s="34">
        <v>1109</v>
      </c>
      <c r="AP153" s="34">
        <v>15</v>
      </c>
      <c r="AS153" s="34">
        <v>2817</v>
      </c>
      <c r="AT153" s="34">
        <v>3168</v>
      </c>
      <c r="AV153" s="34">
        <v>39</v>
      </c>
      <c r="AZ153" s="34">
        <v>22</v>
      </c>
      <c r="BB153" s="34">
        <v>13</v>
      </c>
      <c r="BE153" s="34">
        <v>5</v>
      </c>
      <c r="BF153" s="34">
        <v>4</v>
      </c>
      <c r="BG153" s="34">
        <v>33</v>
      </c>
      <c r="BI153" s="34">
        <v>24</v>
      </c>
      <c r="BP153" s="34">
        <v>16152</v>
      </c>
    </row>
    <row r="154" spans="2:68" s="34" customFormat="1" x14ac:dyDescent="0.2">
      <c r="B154" s="80">
        <v>40664</v>
      </c>
      <c r="C154" s="34">
        <v>0</v>
      </c>
      <c r="J154" s="34">
        <v>16</v>
      </c>
      <c r="K154" s="34">
        <v>2</v>
      </c>
      <c r="L154" s="34">
        <v>376</v>
      </c>
      <c r="N154" s="34">
        <v>13</v>
      </c>
      <c r="O154" s="34">
        <v>3</v>
      </c>
      <c r="Q154" s="34">
        <v>184</v>
      </c>
      <c r="T154" s="34">
        <v>3441</v>
      </c>
      <c r="U154" s="34">
        <v>4182</v>
      </c>
      <c r="W154" s="34">
        <v>71</v>
      </c>
      <c r="AB154" s="34">
        <v>109</v>
      </c>
      <c r="AD154" s="34">
        <v>316</v>
      </c>
      <c r="AE154" s="34">
        <v>189</v>
      </c>
      <c r="AG154" s="34">
        <v>17</v>
      </c>
      <c r="AH154" s="34">
        <v>5</v>
      </c>
      <c r="AI154" s="34">
        <v>7</v>
      </c>
      <c r="AJ154" s="34">
        <v>3</v>
      </c>
      <c r="AK154" s="34">
        <v>786</v>
      </c>
      <c r="AM154" s="34">
        <v>1509</v>
      </c>
      <c r="AN154" s="34">
        <v>5</v>
      </c>
      <c r="AP154" s="34">
        <v>21</v>
      </c>
      <c r="AS154" s="34">
        <v>2799</v>
      </c>
      <c r="AT154" s="34">
        <v>3570</v>
      </c>
      <c r="AV154" s="34">
        <v>142</v>
      </c>
      <c r="AZ154" s="34">
        <v>33</v>
      </c>
      <c r="BB154" s="34">
        <v>15</v>
      </c>
      <c r="BE154" s="34">
        <v>5</v>
      </c>
      <c r="BF154" s="34">
        <v>9</v>
      </c>
      <c r="BG154" s="34">
        <v>5</v>
      </c>
      <c r="BI154" s="34">
        <v>23</v>
      </c>
      <c r="BP154" s="34">
        <v>17856</v>
      </c>
    </row>
    <row r="155" spans="2:68" x14ac:dyDescent="0.2">
      <c r="B155" s="80">
        <v>40695</v>
      </c>
      <c r="C155" s="65"/>
      <c r="D155" s="65"/>
      <c r="E155" s="65"/>
      <c r="F155" s="65"/>
      <c r="G155" s="65"/>
      <c r="H155" s="65"/>
      <c r="I155" s="65"/>
      <c r="J155" s="65">
        <v>20</v>
      </c>
      <c r="K155" s="65">
        <v>4</v>
      </c>
      <c r="L155" s="65">
        <v>401</v>
      </c>
      <c r="M155" s="65">
        <v>4</v>
      </c>
      <c r="N155" s="65">
        <v>35</v>
      </c>
      <c r="O155" s="65">
        <v>6</v>
      </c>
      <c r="P155" s="65">
        <v>1</v>
      </c>
      <c r="Q155" s="65">
        <v>151</v>
      </c>
      <c r="R155" s="65"/>
      <c r="S155" s="65"/>
      <c r="T155" s="65">
        <v>3867</v>
      </c>
      <c r="U155" s="65">
        <v>4553</v>
      </c>
      <c r="V155" s="65"/>
      <c r="W155" s="65">
        <v>17</v>
      </c>
      <c r="X155" s="65">
        <v>0</v>
      </c>
      <c r="Y155" s="65"/>
      <c r="Z155" s="65"/>
      <c r="AA155" s="65"/>
      <c r="AB155" s="65">
        <v>111</v>
      </c>
      <c r="AC155" s="65"/>
      <c r="AD155" s="65">
        <v>338</v>
      </c>
      <c r="AE155" s="65">
        <v>192</v>
      </c>
      <c r="AF155" s="65"/>
      <c r="AG155" s="65">
        <v>11</v>
      </c>
      <c r="AH155" s="65">
        <v>8</v>
      </c>
      <c r="AI155" s="65">
        <v>5</v>
      </c>
      <c r="AJ155" s="65">
        <v>5</v>
      </c>
      <c r="AK155" s="65">
        <v>805</v>
      </c>
      <c r="AL155" s="65"/>
      <c r="AM155" s="65">
        <v>1598</v>
      </c>
      <c r="AN155" s="65">
        <v>1</v>
      </c>
      <c r="AO155" s="65"/>
      <c r="AP155" s="65">
        <v>19</v>
      </c>
      <c r="AQ155" s="65"/>
      <c r="AR155" s="65"/>
      <c r="AS155" s="65">
        <v>2889</v>
      </c>
      <c r="AT155" s="65">
        <v>3289</v>
      </c>
      <c r="AU155" s="65"/>
      <c r="AV155" s="65">
        <v>100</v>
      </c>
      <c r="AW155" s="65"/>
      <c r="AX155" s="65"/>
      <c r="AY155" s="65"/>
      <c r="AZ155" s="65">
        <v>100</v>
      </c>
      <c r="BA155" s="65"/>
      <c r="BB155" s="65">
        <v>18</v>
      </c>
      <c r="BC155" s="65"/>
      <c r="BD155" s="65"/>
      <c r="BE155" s="65">
        <v>2</v>
      </c>
      <c r="BF155" s="65">
        <v>12</v>
      </c>
      <c r="BG155" s="65">
        <v>11</v>
      </c>
      <c r="BH155" s="65"/>
      <c r="BI155" s="65">
        <v>19</v>
      </c>
      <c r="BJ155" s="65"/>
      <c r="BK155" s="65"/>
      <c r="BL155" s="65"/>
      <c r="BM155" s="65"/>
      <c r="BN155" s="65">
        <v>3</v>
      </c>
      <c r="BP155" s="65">
        <v>18595</v>
      </c>
    </row>
    <row r="156" spans="2:68" x14ac:dyDescent="0.2">
      <c r="B156" s="80">
        <v>40725</v>
      </c>
      <c r="C156" s="65"/>
      <c r="D156" s="65"/>
      <c r="E156" s="65"/>
      <c r="F156" s="65"/>
      <c r="G156" s="65"/>
      <c r="H156" s="65"/>
      <c r="I156" s="65"/>
      <c r="J156" s="65">
        <v>27</v>
      </c>
      <c r="K156" s="65"/>
      <c r="L156" s="65">
        <v>351</v>
      </c>
      <c r="M156" s="65">
        <v>1</v>
      </c>
      <c r="N156" s="65">
        <v>13</v>
      </c>
      <c r="O156" s="65">
        <v>2</v>
      </c>
      <c r="P156" s="65">
        <v>1</v>
      </c>
      <c r="Q156" s="65">
        <v>181</v>
      </c>
      <c r="R156" s="65"/>
      <c r="S156" s="65"/>
      <c r="T156" s="65">
        <v>4326</v>
      </c>
      <c r="U156" s="65">
        <v>5122</v>
      </c>
      <c r="V156" s="65"/>
      <c r="W156" s="65">
        <v>27</v>
      </c>
      <c r="X156" s="65"/>
      <c r="Y156" s="65"/>
      <c r="Z156" s="65"/>
      <c r="AA156" s="65"/>
      <c r="AB156" s="65">
        <v>204</v>
      </c>
      <c r="AC156" s="65"/>
      <c r="AD156" s="65">
        <v>331</v>
      </c>
      <c r="AE156" s="65">
        <v>176</v>
      </c>
      <c r="AF156" s="65"/>
      <c r="AG156" s="65">
        <v>3</v>
      </c>
      <c r="AH156" s="65">
        <v>2</v>
      </c>
      <c r="AI156" s="65">
        <v>14</v>
      </c>
      <c r="AJ156" s="65">
        <v>4</v>
      </c>
      <c r="AK156" s="65">
        <v>968</v>
      </c>
      <c r="AL156" s="65"/>
      <c r="AM156" s="65">
        <v>2069</v>
      </c>
      <c r="AN156" s="65">
        <v>1</v>
      </c>
      <c r="AO156" s="65"/>
      <c r="AP156" s="65">
        <v>20</v>
      </c>
      <c r="AQ156" s="65"/>
      <c r="AR156" s="65"/>
      <c r="AS156" s="65">
        <v>2751</v>
      </c>
      <c r="AT156" s="65">
        <v>3774</v>
      </c>
      <c r="AU156" s="65"/>
      <c r="AV156" s="65">
        <v>60</v>
      </c>
      <c r="AW156" s="65"/>
      <c r="AX156" s="65"/>
      <c r="AY156" s="65"/>
      <c r="AZ156" s="65">
        <v>66</v>
      </c>
      <c r="BA156" s="65"/>
      <c r="BB156" s="65">
        <v>18</v>
      </c>
      <c r="BC156" s="65"/>
      <c r="BD156" s="65"/>
      <c r="BE156" s="65">
        <v>4</v>
      </c>
      <c r="BF156" s="65">
        <v>14</v>
      </c>
      <c r="BG156" s="65">
        <v>18</v>
      </c>
      <c r="BH156" s="65"/>
      <c r="BI156" s="65">
        <v>13</v>
      </c>
      <c r="BJ156" s="65"/>
      <c r="BK156" s="65"/>
      <c r="BL156" s="65"/>
      <c r="BM156" s="65">
        <v>2</v>
      </c>
      <c r="BN156" s="65"/>
      <c r="BP156" s="65">
        <v>20563</v>
      </c>
    </row>
    <row r="157" spans="2:68" x14ac:dyDescent="0.2">
      <c r="B157" s="80">
        <v>40756</v>
      </c>
      <c r="C157" s="65"/>
      <c r="D157" s="65"/>
      <c r="E157" s="65"/>
      <c r="F157" s="65"/>
      <c r="G157" s="65"/>
      <c r="H157" s="65"/>
      <c r="I157" s="65"/>
      <c r="J157" s="65">
        <v>10</v>
      </c>
      <c r="K157" s="65"/>
      <c r="L157" s="65">
        <v>303</v>
      </c>
      <c r="M157" s="65"/>
      <c r="N157" s="65">
        <v>13</v>
      </c>
      <c r="O157" s="65">
        <v>2</v>
      </c>
      <c r="P157" s="65"/>
      <c r="Q157" s="65">
        <v>138</v>
      </c>
      <c r="R157" s="65"/>
      <c r="S157" s="65"/>
      <c r="T157" s="65">
        <v>3556</v>
      </c>
      <c r="U157" s="65">
        <v>3739</v>
      </c>
      <c r="V157" s="65"/>
      <c r="W157" s="65">
        <v>33</v>
      </c>
      <c r="X157" s="65"/>
      <c r="Y157" s="65"/>
      <c r="Z157" s="65"/>
      <c r="AA157" s="65"/>
      <c r="AB157" s="65">
        <v>43</v>
      </c>
      <c r="AC157" s="65"/>
      <c r="AD157" s="65">
        <v>241</v>
      </c>
      <c r="AE157" s="65">
        <v>121</v>
      </c>
      <c r="AF157" s="65"/>
      <c r="AG157" s="65">
        <v>11</v>
      </c>
      <c r="AH157" s="65"/>
      <c r="AI157" s="65">
        <v>7</v>
      </c>
      <c r="AJ157" s="65">
        <v>2</v>
      </c>
      <c r="AK157" s="65">
        <v>878</v>
      </c>
      <c r="AL157" s="65"/>
      <c r="AM157" s="65">
        <v>1613</v>
      </c>
      <c r="AN157" s="65">
        <v>1</v>
      </c>
      <c r="AO157" s="65"/>
      <c r="AP157" s="65">
        <v>10</v>
      </c>
      <c r="AQ157" s="65"/>
      <c r="AR157" s="65"/>
      <c r="AS157" s="65">
        <v>1953</v>
      </c>
      <c r="AT157" s="65">
        <v>3082</v>
      </c>
      <c r="AU157" s="65"/>
      <c r="AV157" s="65">
        <v>43</v>
      </c>
      <c r="AW157" s="65"/>
      <c r="AX157" s="65"/>
      <c r="AY157" s="65"/>
      <c r="AZ157" s="65">
        <v>21</v>
      </c>
      <c r="BA157" s="65"/>
      <c r="BB157" s="65">
        <v>5</v>
      </c>
      <c r="BC157" s="65"/>
      <c r="BD157" s="65"/>
      <c r="BE157" s="65"/>
      <c r="BF157" s="65">
        <v>6</v>
      </c>
      <c r="BG157" s="65">
        <v>7</v>
      </c>
      <c r="BH157" s="65"/>
      <c r="BI157" s="65">
        <v>13</v>
      </c>
      <c r="BJ157" s="65"/>
      <c r="BK157" s="65"/>
      <c r="BL157" s="65"/>
      <c r="BM157" s="65">
        <v>2</v>
      </c>
      <c r="BN157" s="65"/>
      <c r="BP157" s="65">
        <v>15853</v>
      </c>
    </row>
    <row r="158" spans="2:68" x14ac:dyDescent="0.2">
      <c r="B158" s="80">
        <v>40787</v>
      </c>
      <c r="C158" s="65"/>
      <c r="D158" s="65"/>
      <c r="E158" s="65"/>
      <c r="F158" s="65"/>
      <c r="G158" s="65"/>
      <c r="H158" s="65"/>
      <c r="I158" s="65"/>
      <c r="J158" s="65">
        <v>22</v>
      </c>
      <c r="K158" s="65">
        <v>1</v>
      </c>
      <c r="L158" s="65">
        <v>269</v>
      </c>
      <c r="M158" s="65">
        <v>3</v>
      </c>
      <c r="N158" s="65">
        <v>8</v>
      </c>
      <c r="O158" s="65">
        <v>3</v>
      </c>
      <c r="P158" s="65">
        <v>2</v>
      </c>
      <c r="Q158" s="65">
        <v>153</v>
      </c>
      <c r="R158" s="65"/>
      <c r="S158" s="65"/>
      <c r="T158" s="65">
        <v>3755</v>
      </c>
      <c r="U158" s="65">
        <v>4619</v>
      </c>
      <c r="V158" s="65"/>
      <c r="W158" s="65">
        <v>350</v>
      </c>
      <c r="X158" s="65"/>
      <c r="Y158" s="65"/>
      <c r="Z158" s="65"/>
      <c r="AA158" s="65"/>
      <c r="AB158" s="65">
        <v>53</v>
      </c>
      <c r="AC158" s="65"/>
      <c r="AD158" s="65">
        <v>298</v>
      </c>
      <c r="AE158" s="65">
        <v>201</v>
      </c>
      <c r="AF158" s="65"/>
      <c r="AG158" s="65">
        <v>16</v>
      </c>
      <c r="AH158" s="65">
        <v>4</v>
      </c>
      <c r="AI158" s="65">
        <v>12</v>
      </c>
      <c r="AJ158" s="65">
        <v>4</v>
      </c>
      <c r="AK158" s="65">
        <v>933</v>
      </c>
      <c r="AL158" s="65"/>
      <c r="AM158" s="65">
        <v>1741</v>
      </c>
      <c r="AN158" s="65">
        <v>1</v>
      </c>
      <c r="AO158" s="65"/>
      <c r="AP158" s="65">
        <v>26</v>
      </c>
      <c r="AQ158" s="65"/>
      <c r="AR158" s="65"/>
      <c r="AS158" s="65">
        <v>4609</v>
      </c>
      <c r="AT158" s="65">
        <v>3180</v>
      </c>
      <c r="AU158" s="65"/>
      <c r="AV158" s="65">
        <v>51</v>
      </c>
      <c r="AW158" s="65"/>
      <c r="AX158" s="65"/>
      <c r="AY158" s="65"/>
      <c r="AZ158" s="65">
        <v>50</v>
      </c>
      <c r="BA158" s="65"/>
      <c r="BB158" s="65">
        <v>50</v>
      </c>
      <c r="BC158" s="65"/>
      <c r="BD158" s="65"/>
      <c r="BE158" s="65">
        <v>24</v>
      </c>
      <c r="BF158" s="65">
        <v>7</v>
      </c>
      <c r="BG158" s="65">
        <v>14</v>
      </c>
      <c r="BH158" s="65"/>
      <c r="BI158" s="65">
        <v>16</v>
      </c>
      <c r="BJ158" s="65"/>
      <c r="BK158" s="65"/>
      <c r="BL158" s="65"/>
      <c r="BM158" s="65">
        <v>1</v>
      </c>
      <c r="BN158" s="65"/>
      <c r="BP158" s="65">
        <v>20476</v>
      </c>
    </row>
    <row r="159" spans="2:68" x14ac:dyDescent="0.2">
      <c r="B159" s="80">
        <v>40817</v>
      </c>
      <c r="C159" s="65"/>
      <c r="D159" s="65"/>
      <c r="E159" s="65"/>
      <c r="F159" s="65"/>
      <c r="G159" s="65"/>
      <c r="H159" s="65"/>
      <c r="I159" s="65"/>
      <c r="J159" s="65">
        <v>16</v>
      </c>
      <c r="K159" s="65">
        <v>3</v>
      </c>
      <c r="L159" s="65">
        <v>299</v>
      </c>
      <c r="M159" s="65"/>
      <c r="N159" s="65">
        <v>34</v>
      </c>
      <c r="O159" s="65">
        <v>6</v>
      </c>
      <c r="P159" s="65">
        <v>1</v>
      </c>
      <c r="Q159" s="65">
        <v>216</v>
      </c>
      <c r="R159" s="65"/>
      <c r="S159" s="65"/>
      <c r="T159" s="65">
        <v>3799</v>
      </c>
      <c r="U159" s="65">
        <v>4414</v>
      </c>
      <c r="V159" s="65"/>
      <c r="W159" s="65">
        <v>99</v>
      </c>
      <c r="X159" s="65"/>
      <c r="Y159" s="65"/>
      <c r="Z159" s="65">
        <v>1</v>
      </c>
      <c r="AA159" s="65"/>
      <c r="AB159" s="65">
        <v>91</v>
      </c>
      <c r="AC159" s="65"/>
      <c r="AD159" s="65">
        <v>298</v>
      </c>
      <c r="AE159" s="65">
        <v>289</v>
      </c>
      <c r="AF159" s="65"/>
      <c r="AG159" s="65">
        <v>6</v>
      </c>
      <c r="AH159" s="65">
        <v>3</v>
      </c>
      <c r="AI159" s="65">
        <v>8</v>
      </c>
      <c r="AJ159" s="65">
        <v>4</v>
      </c>
      <c r="AK159" s="65">
        <v>785</v>
      </c>
      <c r="AL159" s="65"/>
      <c r="AM159" s="65">
        <v>1592</v>
      </c>
      <c r="AN159" s="65"/>
      <c r="AO159" s="65"/>
      <c r="AP159" s="65">
        <v>24</v>
      </c>
      <c r="AQ159" s="65"/>
      <c r="AR159" s="65"/>
      <c r="AS159" s="65">
        <v>4887</v>
      </c>
      <c r="AT159" s="65">
        <v>3691</v>
      </c>
      <c r="AU159" s="65"/>
      <c r="AV159" s="65">
        <v>50</v>
      </c>
      <c r="AW159" s="65"/>
      <c r="AX159" s="65"/>
      <c r="AY159" s="65"/>
      <c r="AZ159" s="65">
        <v>74</v>
      </c>
      <c r="BA159" s="65"/>
      <c r="BB159" s="65">
        <v>23</v>
      </c>
      <c r="BC159" s="65"/>
      <c r="BD159" s="65"/>
      <c r="BE159" s="65">
        <v>6</v>
      </c>
      <c r="BF159" s="65">
        <v>18</v>
      </c>
      <c r="BG159" s="65">
        <v>10</v>
      </c>
      <c r="BH159" s="65"/>
      <c r="BI159" s="65">
        <v>12</v>
      </c>
      <c r="BJ159" s="65"/>
      <c r="BK159" s="65"/>
      <c r="BL159" s="65"/>
      <c r="BM159" s="65"/>
      <c r="BN159" s="65"/>
      <c r="BP159" s="65">
        <v>20759</v>
      </c>
    </row>
    <row r="160" spans="2:68" x14ac:dyDescent="0.2">
      <c r="B160" s="80">
        <v>40848</v>
      </c>
      <c r="C160" s="65"/>
      <c r="D160" s="65"/>
      <c r="E160" s="65"/>
      <c r="F160" s="65"/>
      <c r="G160" s="65"/>
      <c r="H160" s="65"/>
      <c r="I160" s="65"/>
      <c r="J160" s="65">
        <v>11</v>
      </c>
      <c r="K160" s="65">
        <v>2</v>
      </c>
      <c r="L160" s="65">
        <v>253</v>
      </c>
      <c r="M160" s="65">
        <v>1</v>
      </c>
      <c r="N160" s="65">
        <v>2</v>
      </c>
      <c r="O160" s="65">
        <v>1</v>
      </c>
      <c r="P160" s="65"/>
      <c r="Q160" s="65">
        <v>206</v>
      </c>
      <c r="R160" s="65"/>
      <c r="S160" s="65"/>
      <c r="T160" s="65">
        <v>3687</v>
      </c>
      <c r="U160" s="65">
        <v>4183</v>
      </c>
      <c r="V160" s="65"/>
      <c r="W160" s="65">
        <v>22</v>
      </c>
      <c r="X160" s="65"/>
      <c r="Y160" s="65"/>
      <c r="Z160" s="65">
        <v>1</v>
      </c>
      <c r="AA160" s="65"/>
      <c r="AB160" s="65">
        <v>66</v>
      </c>
      <c r="AC160" s="65"/>
      <c r="AD160" s="65">
        <v>298</v>
      </c>
      <c r="AE160" s="65">
        <v>148</v>
      </c>
      <c r="AF160" s="65"/>
      <c r="AG160" s="65">
        <v>7</v>
      </c>
      <c r="AH160" s="65">
        <v>3</v>
      </c>
      <c r="AI160" s="65">
        <v>3</v>
      </c>
      <c r="AJ160" s="65">
        <v>8</v>
      </c>
      <c r="AK160" s="65">
        <v>786</v>
      </c>
      <c r="AL160" s="65"/>
      <c r="AM160" s="65">
        <v>1658</v>
      </c>
      <c r="AN160" s="65">
        <v>3</v>
      </c>
      <c r="AO160" s="65"/>
      <c r="AP160" s="65">
        <v>14</v>
      </c>
      <c r="AQ160" s="65"/>
      <c r="AR160" s="65"/>
      <c r="AS160" s="65">
        <v>4186</v>
      </c>
      <c r="AT160" s="65">
        <v>4579</v>
      </c>
      <c r="AU160" s="65"/>
      <c r="AV160" s="65">
        <v>50</v>
      </c>
      <c r="AW160" s="65"/>
      <c r="AX160" s="65"/>
      <c r="AY160" s="65"/>
      <c r="AZ160" s="65">
        <v>40</v>
      </c>
      <c r="BA160" s="65"/>
      <c r="BB160" s="65">
        <v>15</v>
      </c>
      <c r="BC160" s="65"/>
      <c r="BD160" s="65"/>
      <c r="BE160" s="65">
        <v>5</v>
      </c>
      <c r="BF160" s="65">
        <v>7</v>
      </c>
      <c r="BG160" s="65">
        <v>11</v>
      </c>
      <c r="BH160" s="65"/>
      <c r="BI160" s="65">
        <v>18</v>
      </c>
      <c r="BJ160" s="65"/>
      <c r="BK160" s="65"/>
      <c r="BL160" s="65"/>
      <c r="BM160" s="65">
        <v>1</v>
      </c>
      <c r="BN160" s="65"/>
      <c r="BP160" s="65">
        <v>20275</v>
      </c>
    </row>
    <row r="161" spans="2:68" x14ac:dyDescent="0.2">
      <c r="B161" s="80">
        <v>40878</v>
      </c>
      <c r="C161" s="65"/>
      <c r="D161" s="65"/>
      <c r="E161" s="65"/>
      <c r="F161" s="65"/>
      <c r="G161" s="65"/>
      <c r="H161" s="65"/>
      <c r="I161" s="65"/>
      <c r="J161" s="65">
        <v>10</v>
      </c>
      <c r="K161" s="65">
        <v>5</v>
      </c>
      <c r="L161" s="65">
        <v>315</v>
      </c>
      <c r="M161" s="65"/>
      <c r="N161" s="65">
        <v>2</v>
      </c>
      <c r="O161" s="65">
        <v>2</v>
      </c>
      <c r="P161" s="65"/>
      <c r="Q161" s="65">
        <v>116</v>
      </c>
      <c r="R161" s="65"/>
      <c r="S161" s="65"/>
      <c r="T161" s="65">
        <v>3576</v>
      </c>
      <c r="U161" s="65">
        <v>4337</v>
      </c>
      <c r="V161" s="65"/>
      <c r="W161" s="65">
        <v>19</v>
      </c>
      <c r="X161" s="65"/>
      <c r="Y161" s="65"/>
      <c r="Z161" s="65"/>
      <c r="AA161" s="65"/>
      <c r="AB161" s="65">
        <v>41</v>
      </c>
      <c r="AC161" s="65"/>
      <c r="AD161" s="65">
        <v>212</v>
      </c>
      <c r="AE161" s="65">
        <v>203</v>
      </c>
      <c r="AF161" s="65"/>
      <c r="AG161" s="65">
        <v>5</v>
      </c>
      <c r="AH161" s="65">
        <v>3</v>
      </c>
      <c r="AI161" s="65">
        <v>6</v>
      </c>
      <c r="AJ161" s="65">
        <v>3</v>
      </c>
      <c r="AK161" s="65">
        <v>796</v>
      </c>
      <c r="AL161" s="65"/>
      <c r="AM161" s="65">
        <v>1628</v>
      </c>
      <c r="AN161" s="65">
        <v>3</v>
      </c>
      <c r="AO161" s="65"/>
      <c r="AP161" s="65">
        <v>23</v>
      </c>
      <c r="AQ161" s="65"/>
      <c r="AR161" s="65"/>
      <c r="AS161" s="65">
        <v>2606</v>
      </c>
      <c r="AT161" s="65">
        <v>3880</v>
      </c>
      <c r="AU161" s="65"/>
      <c r="AV161" s="65">
        <v>25</v>
      </c>
      <c r="AW161" s="65"/>
      <c r="AX161" s="65"/>
      <c r="AY161" s="65"/>
      <c r="AZ161" s="65">
        <v>13</v>
      </c>
      <c r="BA161" s="65"/>
      <c r="BB161" s="65">
        <v>8</v>
      </c>
      <c r="BC161" s="65"/>
      <c r="BD161" s="65"/>
      <c r="BE161" s="65">
        <v>8</v>
      </c>
      <c r="BF161" s="65">
        <v>13</v>
      </c>
      <c r="BG161" s="65">
        <v>14</v>
      </c>
      <c r="BH161" s="65"/>
      <c r="BI161" s="65">
        <v>11</v>
      </c>
      <c r="BJ161" s="65"/>
      <c r="BK161" s="65"/>
      <c r="BL161" s="65"/>
      <c r="BM161" s="65"/>
      <c r="BN161" s="65"/>
      <c r="BP161" s="65">
        <v>17883</v>
      </c>
    </row>
    <row r="162" spans="2:68" x14ac:dyDescent="0.2">
      <c r="B162" s="80">
        <v>40909</v>
      </c>
      <c r="C162" s="65"/>
      <c r="D162" s="65"/>
      <c r="E162" s="65"/>
      <c r="F162" s="65"/>
      <c r="G162" s="65"/>
      <c r="H162" s="65"/>
      <c r="I162" s="65"/>
      <c r="J162" s="65">
        <v>9</v>
      </c>
      <c r="K162" s="65">
        <v>3</v>
      </c>
      <c r="L162" s="65">
        <v>222</v>
      </c>
      <c r="M162" s="65"/>
      <c r="N162" s="65">
        <v>11</v>
      </c>
      <c r="O162" s="65">
        <v>1</v>
      </c>
      <c r="P162" s="65"/>
      <c r="Q162" s="65">
        <v>189</v>
      </c>
      <c r="R162" s="65"/>
      <c r="S162" s="65"/>
      <c r="T162" s="1">
        <v>3555</v>
      </c>
      <c r="U162" s="1">
        <v>3214</v>
      </c>
      <c r="V162" s="65"/>
      <c r="W162" s="65">
        <v>22</v>
      </c>
      <c r="X162" s="65">
        <v>6</v>
      </c>
      <c r="Y162" s="65"/>
      <c r="Z162" s="65">
        <v>3</v>
      </c>
      <c r="AA162" s="65"/>
      <c r="AB162" s="65">
        <v>43</v>
      </c>
      <c r="AC162" s="65"/>
      <c r="AD162" s="65">
        <v>294</v>
      </c>
      <c r="AE162" s="65">
        <v>155</v>
      </c>
      <c r="AF162" s="65"/>
      <c r="AG162" s="65">
        <v>3</v>
      </c>
      <c r="AH162" s="65">
        <v>4</v>
      </c>
      <c r="AI162" s="65">
        <v>3</v>
      </c>
      <c r="AJ162" s="65">
        <v>2</v>
      </c>
      <c r="AK162" s="65">
        <v>590</v>
      </c>
      <c r="AL162" s="65"/>
      <c r="AM162" s="1">
        <v>1212</v>
      </c>
      <c r="AN162" s="65">
        <v>1</v>
      </c>
      <c r="AO162" s="65"/>
      <c r="AP162" s="65">
        <v>20</v>
      </c>
      <c r="AQ162" s="65"/>
      <c r="AR162" s="65"/>
      <c r="AS162" s="1">
        <v>2887</v>
      </c>
      <c r="AT162" s="1">
        <v>4339</v>
      </c>
      <c r="AU162" s="65"/>
      <c r="AV162" s="65">
        <v>66</v>
      </c>
      <c r="AW162" s="65"/>
      <c r="AX162" s="65"/>
      <c r="AY162" s="65"/>
      <c r="AZ162" s="65">
        <v>27</v>
      </c>
      <c r="BA162" s="65"/>
      <c r="BB162" s="65">
        <v>14</v>
      </c>
      <c r="BC162" s="65"/>
      <c r="BD162" s="65"/>
      <c r="BE162" s="65">
        <v>3</v>
      </c>
      <c r="BF162" s="65">
        <v>15</v>
      </c>
      <c r="BG162" s="65">
        <v>6</v>
      </c>
      <c r="BH162" s="65"/>
      <c r="BI162" s="65">
        <v>5</v>
      </c>
      <c r="BJ162" s="65"/>
      <c r="BK162" s="65"/>
      <c r="BL162" s="65"/>
      <c r="BM162" s="65"/>
      <c r="BN162" s="65"/>
      <c r="BP162" s="1">
        <v>16924</v>
      </c>
    </row>
    <row r="163" spans="2:68" x14ac:dyDescent="0.2">
      <c r="B163" s="80">
        <v>40940</v>
      </c>
      <c r="C163" s="65"/>
      <c r="D163" s="65"/>
      <c r="E163" s="65"/>
      <c r="F163" s="65"/>
      <c r="G163" s="65"/>
      <c r="H163" s="65"/>
      <c r="I163" s="65"/>
      <c r="J163" s="65">
        <v>6</v>
      </c>
      <c r="K163" s="65"/>
      <c r="L163" s="65">
        <v>239</v>
      </c>
      <c r="M163" s="65"/>
      <c r="N163" s="65">
        <v>2</v>
      </c>
      <c r="O163" s="65">
        <v>2</v>
      </c>
      <c r="P163" s="65"/>
      <c r="Q163" s="65">
        <v>115</v>
      </c>
      <c r="R163" s="65"/>
      <c r="S163" s="65"/>
      <c r="T163" s="1">
        <v>3027</v>
      </c>
      <c r="U163" s="1">
        <v>3151</v>
      </c>
      <c r="V163" s="65"/>
      <c r="W163" s="65">
        <v>22</v>
      </c>
      <c r="X163" s="65"/>
      <c r="Y163" s="65"/>
      <c r="Z163" s="65"/>
      <c r="AA163" s="65"/>
      <c r="AB163" s="65">
        <v>22</v>
      </c>
      <c r="AC163" s="65"/>
      <c r="AD163" s="65">
        <v>269</v>
      </c>
      <c r="AE163" s="65">
        <v>223</v>
      </c>
      <c r="AF163" s="65"/>
      <c r="AG163" s="65">
        <v>1</v>
      </c>
      <c r="AH163" s="65">
        <v>4</v>
      </c>
      <c r="AI163" s="65">
        <v>1</v>
      </c>
      <c r="AJ163" s="65">
        <v>1</v>
      </c>
      <c r="AK163" s="65">
        <v>693</v>
      </c>
      <c r="AL163" s="65"/>
      <c r="AM163" s="1">
        <v>1136</v>
      </c>
      <c r="AN163" s="65">
        <v>1</v>
      </c>
      <c r="AO163" s="65"/>
      <c r="AP163" s="65">
        <v>26</v>
      </c>
      <c r="AQ163" s="65"/>
      <c r="AR163" s="65"/>
      <c r="AS163" s="1">
        <v>2558</v>
      </c>
      <c r="AT163" s="1">
        <v>3732</v>
      </c>
      <c r="AU163" s="65"/>
      <c r="AV163" s="65">
        <v>31</v>
      </c>
      <c r="AW163" s="65"/>
      <c r="AX163" s="65"/>
      <c r="AY163" s="65"/>
      <c r="AZ163" s="65">
        <v>25</v>
      </c>
      <c r="BA163" s="65"/>
      <c r="BB163" s="65">
        <v>21</v>
      </c>
      <c r="BC163" s="65"/>
      <c r="BD163" s="65"/>
      <c r="BE163" s="65">
        <v>11</v>
      </c>
      <c r="BF163" s="65">
        <v>5</v>
      </c>
      <c r="BG163" s="65">
        <v>22</v>
      </c>
      <c r="BH163" s="65"/>
      <c r="BI163" s="65">
        <v>6</v>
      </c>
      <c r="BJ163" s="65"/>
      <c r="BK163" s="65"/>
      <c r="BL163" s="65"/>
      <c r="BM163" s="65"/>
      <c r="BN163" s="65"/>
      <c r="BP163" s="1">
        <v>15352</v>
      </c>
    </row>
    <row r="164" spans="2:68" x14ac:dyDescent="0.2">
      <c r="B164" s="80">
        <v>40969</v>
      </c>
      <c r="C164" s="65"/>
      <c r="D164" s="65"/>
      <c r="E164" s="65"/>
      <c r="F164" s="65"/>
      <c r="G164" s="65"/>
      <c r="H164" s="65"/>
      <c r="I164" s="65"/>
      <c r="J164" s="65">
        <v>11</v>
      </c>
      <c r="K164" s="65">
        <v>5</v>
      </c>
      <c r="L164" s="65">
        <v>340</v>
      </c>
      <c r="M164" s="65"/>
      <c r="N164" s="65">
        <v>4</v>
      </c>
      <c r="O164" s="65">
        <v>1</v>
      </c>
      <c r="P164" s="65">
        <v>2</v>
      </c>
      <c r="Q164" s="65">
        <v>174</v>
      </c>
      <c r="R164" s="65"/>
      <c r="S164" s="65"/>
      <c r="T164" s="1">
        <v>3585</v>
      </c>
      <c r="U164" s="1">
        <v>3889</v>
      </c>
      <c r="V164" s="65"/>
      <c r="W164" s="65">
        <v>29</v>
      </c>
      <c r="X164" s="65"/>
      <c r="Y164" s="65"/>
      <c r="Z164" s="65">
        <v>1</v>
      </c>
      <c r="AA164" s="65"/>
      <c r="AB164" s="65">
        <v>97</v>
      </c>
      <c r="AC164" s="65"/>
      <c r="AD164" s="65">
        <v>318</v>
      </c>
      <c r="AE164" s="65">
        <v>208</v>
      </c>
      <c r="AF164" s="65"/>
      <c r="AG164" s="65">
        <v>59</v>
      </c>
      <c r="AH164" s="65">
        <v>3</v>
      </c>
      <c r="AI164" s="65">
        <v>5</v>
      </c>
      <c r="AJ164" s="65">
        <v>1</v>
      </c>
      <c r="AK164" s="65">
        <v>720</v>
      </c>
      <c r="AL164" s="65"/>
      <c r="AM164" s="1">
        <v>1323</v>
      </c>
      <c r="AN164" s="65">
        <v>2</v>
      </c>
      <c r="AO164" s="65"/>
      <c r="AP164" s="65">
        <v>37</v>
      </c>
      <c r="AQ164" s="65"/>
      <c r="AR164" s="65"/>
      <c r="AS164" s="1">
        <v>3077</v>
      </c>
      <c r="AT164" s="1">
        <v>3624</v>
      </c>
      <c r="AU164" s="65"/>
      <c r="AV164" s="65">
        <v>30</v>
      </c>
      <c r="AW164" s="65"/>
      <c r="AX164" s="65"/>
      <c r="AY164" s="65"/>
      <c r="AZ164" s="65">
        <v>22</v>
      </c>
      <c r="BA164" s="65"/>
      <c r="BB164" s="65">
        <v>19</v>
      </c>
      <c r="BC164" s="65"/>
      <c r="BD164" s="65"/>
      <c r="BE164" s="65">
        <v>11</v>
      </c>
      <c r="BF164" s="65">
        <v>26</v>
      </c>
      <c r="BG164" s="65">
        <v>15</v>
      </c>
      <c r="BH164" s="65"/>
      <c r="BI164" s="65">
        <v>7</v>
      </c>
      <c r="BJ164" s="65"/>
      <c r="BK164" s="65"/>
      <c r="BL164" s="65"/>
      <c r="BM164" s="65"/>
      <c r="BN164" s="65"/>
      <c r="BP164" s="1">
        <v>17645</v>
      </c>
    </row>
    <row r="165" spans="2:68" x14ac:dyDescent="0.2">
      <c r="B165" s="80">
        <v>41000</v>
      </c>
      <c r="C165" s="65"/>
      <c r="D165" s="65"/>
      <c r="E165" s="65"/>
      <c r="F165" s="65"/>
      <c r="G165" s="65"/>
      <c r="H165" s="65"/>
      <c r="I165" s="65"/>
      <c r="J165" s="93">
        <v>443</v>
      </c>
      <c r="K165" s="93"/>
      <c r="L165" s="93"/>
      <c r="M165" s="93"/>
      <c r="N165" s="93"/>
      <c r="O165" s="93"/>
      <c r="P165" s="93"/>
      <c r="Q165" s="93"/>
      <c r="R165" s="65"/>
      <c r="S165" s="65"/>
      <c r="T165" s="93">
        <v>7784</v>
      </c>
      <c r="U165" s="93"/>
      <c r="V165" s="65"/>
      <c r="W165" s="65"/>
      <c r="X165" s="65"/>
      <c r="Y165" s="65"/>
      <c r="Z165" s="65"/>
      <c r="AA165" s="65"/>
      <c r="AB165" s="65">
        <v>92</v>
      </c>
      <c r="AC165" s="65"/>
      <c r="AD165" s="93">
        <v>596</v>
      </c>
      <c r="AE165" s="93"/>
      <c r="AF165" s="65"/>
      <c r="AG165" s="65"/>
      <c r="AH165" s="65"/>
      <c r="AI165" s="65">
        <v>8</v>
      </c>
      <c r="AJ165" s="65"/>
      <c r="AK165" s="65"/>
      <c r="AL165" s="65"/>
      <c r="AM165" s="65">
        <v>1810</v>
      </c>
      <c r="AN165" s="65">
        <v>2</v>
      </c>
      <c r="AO165" s="65"/>
      <c r="AP165" s="65">
        <v>22</v>
      </c>
      <c r="AQ165" s="65"/>
      <c r="AR165" s="65"/>
      <c r="AS165" s="93">
        <v>5800</v>
      </c>
      <c r="AT165" s="93"/>
      <c r="AU165" s="65"/>
      <c r="AV165" s="65">
        <v>27</v>
      </c>
      <c r="AW165" s="65"/>
      <c r="AX165" s="65"/>
      <c r="AY165" s="65"/>
      <c r="AZ165" s="65">
        <v>35</v>
      </c>
      <c r="BA165" s="65"/>
      <c r="BB165" s="65"/>
      <c r="BC165" s="65"/>
      <c r="BD165" s="65"/>
      <c r="BE165" s="65"/>
      <c r="BF165" s="65">
        <v>21</v>
      </c>
      <c r="BG165" s="65"/>
      <c r="BH165" s="65"/>
      <c r="BI165" s="65">
        <v>13</v>
      </c>
      <c r="BJ165" s="65"/>
      <c r="BK165" s="65"/>
      <c r="BL165" s="65"/>
      <c r="BM165" s="65"/>
      <c r="BN165" s="65"/>
      <c r="BP165" s="65">
        <v>16653</v>
      </c>
    </row>
    <row r="166" spans="2:68" x14ac:dyDescent="0.2">
      <c r="B166" s="80">
        <v>41030</v>
      </c>
      <c r="C166" s="65"/>
      <c r="D166" s="65"/>
      <c r="E166" s="65"/>
      <c r="F166" s="65"/>
      <c r="G166" s="65"/>
      <c r="H166" s="65"/>
      <c r="I166" s="65"/>
      <c r="J166" s="93">
        <v>584</v>
      </c>
      <c r="K166" s="93"/>
      <c r="L166" s="93"/>
      <c r="M166" s="93"/>
      <c r="N166" s="93"/>
      <c r="O166" s="93"/>
      <c r="P166" s="93"/>
      <c r="Q166" s="93"/>
      <c r="R166" s="65"/>
      <c r="S166" s="65"/>
      <c r="T166" s="93">
        <v>7580</v>
      </c>
      <c r="U166" s="93"/>
      <c r="V166" s="65"/>
      <c r="W166" s="65"/>
      <c r="X166" s="65"/>
      <c r="Y166" s="65"/>
      <c r="Z166" s="65"/>
      <c r="AA166" s="65"/>
      <c r="AB166" s="65">
        <v>120</v>
      </c>
      <c r="AC166" s="65"/>
      <c r="AD166" s="93">
        <v>664</v>
      </c>
      <c r="AE166" s="93"/>
      <c r="AF166" s="65"/>
      <c r="AG166" s="65"/>
      <c r="AH166" s="65"/>
      <c r="AI166" s="65">
        <v>11</v>
      </c>
      <c r="AJ166" s="65"/>
      <c r="AK166" s="65"/>
      <c r="AL166" s="65"/>
      <c r="AM166" s="65">
        <v>2125</v>
      </c>
      <c r="AN166" s="65">
        <v>3</v>
      </c>
      <c r="AO166" s="65"/>
      <c r="AP166" s="65">
        <v>31</v>
      </c>
      <c r="AQ166" s="65"/>
      <c r="AR166" s="65"/>
      <c r="AS166" s="93">
        <v>6743</v>
      </c>
      <c r="AT166" s="93"/>
      <c r="AU166" s="65"/>
      <c r="AV166" s="65">
        <v>132</v>
      </c>
      <c r="AW166" s="65"/>
      <c r="AX166" s="65"/>
      <c r="AY166" s="65"/>
      <c r="AZ166" s="65">
        <v>38</v>
      </c>
      <c r="BA166" s="65"/>
      <c r="BB166" s="65"/>
      <c r="BC166" s="65"/>
      <c r="BD166" s="65"/>
      <c r="BE166" s="65"/>
      <c r="BF166" s="65">
        <v>23</v>
      </c>
      <c r="BG166" s="65"/>
      <c r="BH166" s="65"/>
      <c r="BI166" s="65">
        <v>44</v>
      </c>
      <c r="BJ166" s="65"/>
      <c r="BK166" s="65"/>
      <c r="BL166" s="65"/>
      <c r="BM166" s="65"/>
      <c r="BN166" s="65"/>
      <c r="BP166" s="65">
        <v>18098</v>
      </c>
    </row>
    <row r="167" spans="2:68" x14ac:dyDescent="0.2">
      <c r="B167" s="80">
        <v>41061</v>
      </c>
      <c r="C167" s="65"/>
      <c r="D167" s="65"/>
      <c r="E167" s="65"/>
      <c r="F167" s="65"/>
      <c r="G167" s="65"/>
      <c r="H167" s="65"/>
      <c r="I167" s="65"/>
      <c r="J167" s="93">
        <v>496</v>
      </c>
      <c r="K167" s="93"/>
      <c r="L167" s="93"/>
      <c r="M167" s="93"/>
      <c r="N167" s="93"/>
      <c r="O167" s="93"/>
      <c r="P167" s="93"/>
      <c r="Q167" s="93"/>
      <c r="R167" s="65"/>
      <c r="S167" s="65"/>
      <c r="T167" s="93">
        <v>8068</v>
      </c>
      <c r="U167" s="93"/>
      <c r="V167" s="65"/>
      <c r="W167" s="65"/>
      <c r="X167" s="65"/>
      <c r="Y167" s="65"/>
      <c r="Z167" s="65"/>
      <c r="AA167" s="65"/>
      <c r="AB167" s="65">
        <v>103</v>
      </c>
      <c r="AC167" s="65"/>
      <c r="AD167" s="93">
        <v>619</v>
      </c>
      <c r="AE167" s="93"/>
      <c r="AF167" s="65"/>
      <c r="AG167" s="65"/>
      <c r="AH167" s="65"/>
      <c r="AI167" s="65">
        <v>8</v>
      </c>
      <c r="AJ167" s="65"/>
      <c r="AK167" s="65"/>
      <c r="AL167" s="65"/>
      <c r="AM167" s="65">
        <v>2149</v>
      </c>
      <c r="AN167" s="65">
        <v>3</v>
      </c>
      <c r="AO167" s="65"/>
      <c r="AP167" s="65">
        <v>19</v>
      </c>
      <c r="AQ167" s="65"/>
      <c r="AR167" s="65"/>
      <c r="AS167" s="93">
        <v>5704</v>
      </c>
      <c r="AT167" s="93"/>
      <c r="AU167" s="65"/>
      <c r="AV167" s="65">
        <v>106</v>
      </c>
      <c r="AW167" s="65"/>
      <c r="AX167" s="65"/>
      <c r="AY167" s="65"/>
      <c r="AZ167" s="65">
        <v>50</v>
      </c>
      <c r="BA167" s="65"/>
      <c r="BB167" s="65"/>
      <c r="BC167" s="65"/>
      <c r="BD167" s="65"/>
      <c r="BE167" s="65"/>
      <c r="BF167" s="65">
        <v>20</v>
      </c>
      <c r="BG167" s="65"/>
      <c r="BH167" s="65"/>
      <c r="BI167" s="65">
        <v>32</v>
      </c>
      <c r="BJ167" s="65"/>
      <c r="BK167" s="65"/>
      <c r="BL167" s="65"/>
      <c r="BM167" s="65"/>
      <c r="BN167" s="65"/>
      <c r="BP167" s="65">
        <v>17377</v>
      </c>
    </row>
    <row r="168" spans="2:68" x14ac:dyDescent="0.2">
      <c r="B168" s="80">
        <v>41091</v>
      </c>
      <c r="C168" s="65"/>
      <c r="D168" s="65"/>
      <c r="E168" s="65"/>
      <c r="F168" s="65"/>
      <c r="G168" s="65"/>
      <c r="H168" s="65"/>
      <c r="I168" s="65"/>
      <c r="J168" s="65">
        <v>6</v>
      </c>
      <c r="K168" s="65">
        <v>3</v>
      </c>
      <c r="L168" s="65">
        <v>285</v>
      </c>
      <c r="M168" s="65"/>
      <c r="N168" s="65">
        <v>6</v>
      </c>
      <c r="O168" s="65">
        <v>3</v>
      </c>
      <c r="P168" s="65">
        <v>2</v>
      </c>
      <c r="Q168" s="65">
        <v>199</v>
      </c>
      <c r="R168" s="65"/>
      <c r="S168" s="65"/>
      <c r="T168" s="65">
        <v>4020</v>
      </c>
      <c r="U168" s="65">
        <v>5210</v>
      </c>
      <c r="V168" s="65"/>
      <c r="W168" s="65">
        <v>25</v>
      </c>
      <c r="X168" s="65"/>
      <c r="Y168" s="65"/>
      <c r="Z168" s="65"/>
      <c r="AA168" s="65"/>
      <c r="AB168" s="65">
        <v>91</v>
      </c>
      <c r="AC168" s="65"/>
      <c r="AD168" s="65">
        <v>331</v>
      </c>
      <c r="AE168" s="65">
        <v>199</v>
      </c>
      <c r="AF168" s="65"/>
      <c r="AG168" s="65">
        <v>40</v>
      </c>
      <c r="AH168" s="65">
        <v>1</v>
      </c>
      <c r="AI168" s="65">
        <v>9</v>
      </c>
      <c r="AJ168" s="65"/>
      <c r="AK168" s="65">
        <v>824</v>
      </c>
      <c r="AL168" s="65"/>
      <c r="AM168" s="65">
        <v>1730</v>
      </c>
      <c r="AN168" s="65"/>
      <c r="AO168" s="65">
        <v>2</v>
      </c>
      <c r="AP168" s="65">
        <v>26</v>
      </c>
      <c r="AQ168" s="65"/>
      <c r="AR168" s="65"/>
      <c r="AS168" s="65">
        <v>2978</v>
      </c>
      <c r="AT168" s="65">
        <v>3007</v>
      </c>
      <c r="AU168" s="65"/>
      <c r="AV168" s="65">
        <v>34</v>
      </c>
      <c r="AW168" s="65"/>
      <c r="AX168" s="65"/>
      <c r="AY168" s="65"/>
      <c r="AZ168" s="65">
        <v>48</v>
      </c>
      <c r="BA168" s="65"/>
      <c r="BB168" s="65">
        <v>23</v>
      </c>
      <c r="BC168" s="65"/>
      <c r="BD168" s="65"/>
      <c r="BE168" s="65">
        <v>10</v>
      </c>
      <c r="BF168" s="65">
        <v>5</v>
      </c>
      <c r="BG168" s="65">
        <v>15</v>
      </c>
      <c r="BH168" s="65"/>
      <c r="BI168" s="65">
        <v>5</v>
      </c>
      <c r="BJ168" s="65"/>
      <c r="BK168" s="65"/>
      <c r="BL168" s="65"/>
      <c r="BM168" s="65"/>
      <c r="BN168" s="65"/>
      <c r="BP168" s="65">
        <v>19137</v>
      </c>
    </row>
    <row r="169" spans="2:68" x14ac:dyDescent="0.2">
      <c r="B169" s="80">
        <v>41122</v>
      </c>
      <c r="C169" s="65"/>
      <c r="D169" s="65"/>
      <c r="E169" s="65"/>
      <c r="F169" s="65"/>
      <c r="G169" s="65"/>
      <c r="H169" s="65"/>
      <c r="I169" s="65"/>
      <c r="J169" s="65">
        <v>1</v>
      </c>
      <c r="K169" s="65">
        <v>3</v>
      </c>
      <c r="L169" s="65">
        <v>257</v>
      </c>
      <c r="M169" s="65"/>
      <c r="N169" s="65">
        <v>5</v>
      </c>
      <c r="O169" s="65">
        <v>3</v>
      </c>
      <c r="P169" s="65"/>
      <c r="Q169" s="65">
        <v>106</v>
      </c>
      <c r="R169" s="65"/>
      <c r="S169" s="65"/>
      <c r="T169" s="65">
        <v>3708</v>
      </c>
      <c r="U169" s="65">
        <v>4159</v>
      </c>
      <c r="V169" s="65"/>
      <c r="W169" s="65">
        <v>17</v>
      </c>
      <c r="X169" s="65">
        <v>2</v>
      </c>
      <c r="Y169" s="65"/>
      <c r="Z169" s="65"/>
      <c r="AA169" s="65"/>
      <c r="AB169" s="65">
        <v>88</v>
      </c>
      <c r="AC169" s="65"/>
      <c r="AD169" s="65">
        <v>178</v>
      </c>
      <c r="AE169" s="65">
        <v>115</v>
      </c>
      <c r="AF169" s="65"/>
      <c r="AG169" s="65">
        <v>26</v>
      </c>
      <c r="AH169" s="65">
        <v>4</v>
      </c>
      <c r="AI169" s="65">
        <v>2</v>
      </c>
      <c r="AJ169" s="65">
        <v>2</v>
      </c>
      <c r="AK169" s="65">
        <v>837</v>
      </c>
      <c r="AL169" s="65"/>
      <c r="AM169" s="65">
        <v>1386</v>
      </c>
      <c r="AN169" s="65"/>
      <c r="AO169" s="65">
        <v>2</v>
      </c>
      <c r="AP169" s="65">
        <v>18</v>
      </c>
      <c r="AQ169" s="65"/>
      <c r="AR169" s="65"/>
      <c r="AS169" s="65">
        <v>2225</v>
      </c>
      <c r="AT169" s="65">
        <v>2625</v>
      </c>
      <c r="AU169" s="65"/>
      <c r="AV169" s="65">
        <v>31</v>
      </c>
      <c r="AW169" s="65"/>
      <c r="AX169" s="65"/>
      <c r="AY169" s="65"/>
      <c r="AZ169" s="65">
        <v>15</v>
      </c>
      <c r="BA169" s="65"/>
      <c r="BB169" s="65">
        <v>10</v>
      </c>
      <c r="BC169" s="65"/>
      <c r="BD169" s="65"/>
      <c r="BE169" s="65">
        <v>4</v>
      </c>
      <c r="BF169" s="65">
        <v>4</v>
      </c>
      <c r="BG169" s="65">
        <v>7</v>
      </c>
      <c r="BH169" s="65"/>
      <c r="BI169" s="65">
        <v>12</v>
      </c>
      <c r="BJ169" s="65"/>
      <c r="BK169" s="65"/>
      <c r="BL169" s="65"/>
      <c r="BM169" s="65"/>
      <c r="BN169" s="65"/>
      <c r="BP169" s="65">
        <v>15852</v>
      </c>
    </row>
    <row r="170" spans="2:68" x14ac:dyDescent="0.2">
      <c r="B170" s="80">
        <v>41153</v>
      </c>
      <c r="C170" s="65"/>
      <c r="D170" s="65"/>
      <c r="E170" s="65"/>
      <c r="F170" s="65"/>
      <c r="G170" s="65"/>
      <c r="H170" s="65"/>
      <c r="I170" s="65"/>
      <c r="J170" s="65">
        <v>6</v>
      </c>
      <c r="K170" s="65"/>
      <c r="L170" s="65">
        <v>203</v>
      </c>
      <c r="M170" s="65"/>
      <c r="N170" s="65">
        <v>1</v>
      </c>
      <c r="O170" s="65">
        <v>2</v>
      </c>
      <c r="P170" s="65"/>
      <c r="Q170" s="65">
        <v>179</v>
      </c>
      <c r="R170" s="65"/>
      <c r="S170" s="65"/>
      <c r="T170" s="65">
        <v>3398</v>
      </c>
      <c r="U170" s="65">
        <v>4273</v>
      </c>
      <c r="V170" s="65"/>
      <c r="W170" s="65">
        <v>285</v>
      </c>
      <c r="X170" s="65"/>
      <c r="Y170" s="65"/>
      <c r="Z170" s="65">
        <v>3</v>
      </c>
      <c r="AA170" s="65"/>
      <c r="AB170" s="65">
        <v>128</v>
      </c>
      <c r="AC170" s="65"/>
      <c r="AD170" s="65">
        <v>273</v>
      </c>
      <c r="AE170" s="65">
        <v>253</v>
      </c>
      <c r="AF170" s="65"/>
      <c r="AG170" s="65">
        <v>31</v>
      </c>
      <c r="AH170" s="65">
        <v>1</v>
      </c>
      <c r="AI170" s="65">
        <v>4</v>
      </c>
      <c r="AJ170" s="65"/>
      <c r="AK170" s="65">
        <v>763</v>
      </c>
      <c r="AL170" s="65"/>
      <c r="AM170" s="65">
        <v>1175</v>
      </c>
      <c r="AN170" s="65"/>
      <c r="AO170" s="65">
        <v>6</v>
      </c>
      <c r="AP170" s="65">
        <v>30</v>
      </c>
      <c r="AQ170" s="65"/>
      <c r="AR170" s="65"/>
      <c r="AS170" s="65">
        <v>4467</v>
      </c>
      <c r="AT170" s="65">
        <v>2952</v>
      </c>
      <c r="AU170" s="65"/>
      <c r="AV170" s="65">
        <v>22</v>
      </c>
      <c r="AW170" s="65"/>
      <c r="AX170" s="65"/>
      <c r="AY170" s="65"/>
      <c r="AZ170" s="65">
        <v>47</v>
      </c>
      <c r="BA170" s="65"/>
      <c r="BB170" s="65">
        <v>50</v>
      </c>
      <c r="BC170" s="65"/>
      <c r="BD170" s="65"/>
      <c r="BE170" s="65">
        <v>17</v>
      </c>
      <c r="BF170" s="65">
        <v>7</v>
      </c>
      <c r="BG170" s="65">
        <v>9</v>
      </c>
      <c r="BH170" s="65"/>
      <c r="BI170" s="65">
        <v>20</v>
      </c>
      <c r="BJ170" s="65"/>
      <c r="BK170" s="65"/>
      <c r="BL170" s="65"/>
      <c r="BM170" s="65"/>
      <c r="BN170" s="65"/>
      <c r="BP170" s="65">
        <v>18605</v>
      </c>
    </row>
    <row r="171" spans="2:68" x14ac:dyDescent="0.2">
      <c r="B171" s="80">
        <v>41183</v>
      </c>
      <c r="C171" s="65"/>
      <c r="D171" s="65"/>
      <c r="E171" s="65"/>
      <c r="F171" s="65"/>
      <c r="G171" s="65"/>
      <c r="H171" s="65"/>
      <c r="I171" s="65"/>
      <c r="J171" s="65"/>
      <c r="K171" s="65"/>
      <c r="L171" s="65">
        <v>541</v>
      </c>
      <c r="M171" s="65"/>
      <c r="N171" s="65"/>
      <c r="O171" s="65"/>
      <c r="P171" s="65"/>
      <c r="Q171" s="65"/>
      <c r="R171" s="65"/>
      <c r="S171" s="65"/>
      <c r="T171" s="93">
        <v>8212</v>
      </c>
      <c r="U171" s="93"/>
      <c r="V171" s="65"/>
      <c r="W171" s="65"/>
      <c r="X171" s="65"/>
      <c r="Y171" s="65"/>
      <c r="Z171" s="65"/>
      <c r="AA171" s="65"/>
      <c r="AB171" s="65">
        <v>125</v>
      </c>
      <c r="AC171" s="65"/>
      <c r="AD171" s="65">
        <v>850</v>
      </c>
      <c r="AE171" s="65"/>
      <c r="AF171" s="65"/>
      <c r="AG171" s="65"/>
      <c r="AH171" s="65">
        <v>7</v>
      </c>
      <c r="AI171" s="65"/>
      <c r="AJ171" s="65"/>
      <c r="AK171" s="65"/>
      <c r="AL171" s="65"/>
      <c r="AM171" s="65">
        <v>2073</v>
      </c>
      <c r="AN171" s="65"/>
      <c r="AO171" s="65">
        <v>5</v>
      </c>
      <c r="AP171" s="65">
        <v>24</v>
      </c>
      <c r="AQ171" s="65"/>
      <c r="AR171" s="65"/>
      <c r="AS171" s="92">
        <v>8035</v>
      </c>
      <c r="AT171" s="92"/>
      <c r="AU171" s="65"/>
      <c r="AV171" s="65">
        <v>30</v>
      </c>
      <c r="AW171" s="65"/>
      <c r="AX171" s="65"/>
      <c r="AY171" s="65"/>
      <c r="AZ171" s="65">
        <v>61</v>
      </c>
      <c r="BA171" s="65"/>
      <c r="BB171" s="65"/>
      <c r="BC171" s="65"/>
      <c r="BD171" s="65"/>
      <c r="BE171" s="93">
        <v>18</v>
      </c>
      <c r="BF171" s="93"/>
      <c r="BG171" s="65">
        <v>30</v>
      </c>
      <c r="BH171" s="65"/>
      <c r="BI171" s="65"/>
      <c r="BJ171" s="65"/>
      <c r="BK171" s="65"/>
      <c r="BL171" s="65"/>
      <c r="BM171" s="65"/>
      <c r="BN171" s="65"/>
      <c r="BP171" s="65">
        <v>20011</v>
      </c>
    </row>
    <row r="172" spans="2:68" x14ac:dyDescent="0.2">
      <c r="B172" s="80">
        <v>41214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>
        <v>405</v>
      </c>
      <c r="M172" s="65"/>
      <c r="N172" s="65"/>
      <c r="O172" s="65"/>
      <c r="P172" s="65"/>
      <c r="Q172" s="65"/>
      <c r="R172" s="65"/>
      <c r="S172" s="65"/>
      <c r="T172" s="93">
        <v>6811</v>
      </c>
      <c r="U172" s="93"/>
      <c r="V172" s="65"/>
      <c r="W172" s="65"/>
      <c r="X172" s="65"/>
      <c r="Y172" s="65"/>
      <c r="Z172" s="65"/>
      <c r="AA172" s="65"/>
      <c r="AB172" s="65">
        <v>128</v>
      </c>
      <c r="AC172" s="65"/>
      <c r="AD172" s="65">
        <v>673</v>
      </c>
      <c r="AE172" s="65"/>
      <c r="AF172" s="65"/>
      <c r="AG172" s="65"/>
      <c r="AH172" s="65">
        <v>9</v>
      </c>
      <c r="AI172" s="65"/>
      <c r="AJ172" s="65"/>
      <c r="AK172" s="65"/>
      <c r="AL172" s="65"/>
      <c r="AM172" s="65">
        <v>1637</v>
      </c>
      <c r="AN172" s="65"/>
      <c r="AO172" s="65">
        <v>4</v>
      </c>
      <c r="AP172" s="65">
        <v>29</v>
      </c>
      <c r="AQ172" s="65"/>
      <c r="AR172" s="65"/>
      <c r="AS172" s="92">
        <v>6428</v>
      </c>
      <c r="AT172" s="92"/>
      <c r="AU172" s="65"/>
      <c r="AV172" s="65">
        <v>23</v>
      </c>
      <c r="AW172" s="65"/>
      <c r="AX172" s="65"/>
      <c r="AY172" s="65"/>
      <c r="AZ172" s="65">
        <v>44</v>
      </c>
      <c r="BA172" s="65"/>
      <c r="BB172" s="65"/>
      <c r="BC172" s="65"/>
      <c r="BD172" s="65"/>
      <c r="BE172" s="93">
        <v>17</v>
      </c>
      <c r="BF172" s="93"/>
      <c r="BG172" s="65">
        <v>22</v>
      </c>
      <c r="BH172" s="65"/>
      <c r="BI172" s="65"/>
      <c r="BJ172" s="65"/>
      <c r="BK172" s="65"/>
      <c r="BL172" s="65"/>
      <c r="BM172" s="65"/>
      <c r="BN172" s="65"/>
      <c r="BP172" s="65">
        <v>16230</v>
      </c>
    </row>
    <row r="173" spans="2:68" x14ac:dyDescent="0.2">
      <c r="B173" s="80">
        <v>41244</v>
      </c>
      <c r="C173" s="65"/>
      <c r="D173" s="65"/>
      <c r="E173" s="65"/>
      <c r="F173" s="65"/>
      <c r="G173" s="65"/>
      <c r="H173" s="65"/>
      <c r="I173" s="65"/>
      <c r="J173" s="65"/>
      <c r="K173" s="65"/>
      <c r="L173" s="65">
        <v>295</v>
      </c>
      <c r="M173" s="65"/>
      <c r="N173" s="65"/>
      <c r="O173" s="65"/>
      <c r="P173" s="65">
        <v>1</v>
      </c>
      <c r="Q173" s="65"/>
      <c r="R173" s="65"/>
      <c r="S173" s="65"/>
      <c r="T173" s="93">
        <v>6526</v>
      </c>
      <c r="U173" s="93"/>
      <c r="V173" s="65"/>
      <c r="W173" s="65"/>
      <c r="X173" s="65"/>
      <c r="Y173" s="65"/>
      <c r="Z173" s="65"/>
      <c r="AA173" s="65"/>
      <c r="AB173" s="65">
        <v>109</v>
      </c>
      <c r="AC173" s="65"/>
      <c r="AD173" s="65">
        <v>515</v>
      </c>
      <c r="AE173" s="65"/>
      <c r="AF173" s="65"/>
      <c r="AG173" s="65"/>
      <c r="AH173" s="65">
        <v>6</v>
      </c>
      <c r="AI173" s="65"/>
      <c r="AJ173" s="65"/>
      <c r="AK173" s="65"/>
      <c r="AL173" s="65"/>
      <c r="AM173" s="65">
        <v>2105</v>
      </c>
      <c r="AN173" s="65"/>
      <c r="AO173" s="65">
        <v>5</v>
      </c>
      <c r="AP173" s="65">
        <v>40</v>
      </c>
      <c r="AQ173" s="65"/>
      <c r="AR173" s="65"/>
      <c r="AS173" s="92">
        <v>5017</v>
      </c>
      <c r="AT173" s="92"/>
      <c r="AU173" s="65"/>
      <c r="AV173" s="65">
        <v>33</v>
      </c>
      <c r="AW173" s="65"/>
      <c r="AX173" s="65"/>
      <c r="AY173" s="65"/>
      <c r="AZ173" s="65">
        <v>42</v>
      </c>
      <c r="BA173" s="65"/>
      <c r="BB173" s="65"/>
      <c r="BC173" s="65"/>
      <c r="BD173" s="65"/>
      <c r="BE173" s="93">
        <v>33</v>
      </c>
      <c r="BF173" s="93"/>
      <c r="BG173" s="65">
        <v>21</v>
      </c>
      <c r="BH173" s="65"/>
      <c r="BI173" s="65"/>
      <c r="BJ173" s="65"/>
      <c r="BK173" s="65"/>
      <c r="BL173" s="65"/>
      <c r="BM173" s="65"/>
      <c r="BN173" s="65"/>
      <c r="BP173" s="65">
        <v>14748</v>
      </c>
    </row>
    <row r="174" spans="2:68" x14ac:dyDescent="0.2">
      <c r="B174" s="80">
        <v>41275</v>
      </c>
      <c r="C174" s="65"/>
      <c r="D174" s="65"/>
      <c r="E174" s="65"/>
      <c r="F174" s="65"/>
      <c r="G174" s="65"/>
      <c r="H174" s="65"/>
      <c r="I174" s="65"/>
      <c r="J174" s="65"/>
      <c r="K174" s="65"/>
      <c r="L174" s="65">
        <v>491</v>
      </c>
      <c r="M174" s="65"/>
      <c r="N174" s="65"/>
      <c r="O174" s="65"/>
      <c r="P174" s="65"/>
      <c r="Q174" s="65"/>
      <c r="R174" s="65"/>
      <c r="S174" s="65"/>
      <c r="T174" s="92">
        <v>6796</v>
      </c>
      <c r="U174" s="92"/>
      <c r="V174" s="65"/>
      <c r="W174" s="65"/>
      <c r="X174" s="65"/>
      <c r="Y174" s="65"/>
      <c r="Z174" s="65"/>
      <c r="AA174" s="65"/>
      <c r="AB174" s="65">
        <v>134</v>
      </c>
      <c r="AC174" s="65"/>
      <c r="AD174" s="65">
        <v>654</v>
      </c>
      <c r="AE174" s="65"/>
      <c r="AF174" s="65"/>
      <c r="AG174" s="65"/>
      <c r="AH174" s="65"/>
      <c r="AI174" s="65">
        <v>9</v>
      </c>
      <c r="AJ174" s="65"/>
      <c r="AK174" s="65"/>
      <c r="AL174" s="65"/>
      <c r="AM174" s="1">
        <v>1414</v>
      </c>
      <c r="AN174" s="65"/>
      <c r="AO174" s="65"/>
      <c r="AP174" s="65">
        <v>6</v>
      </c>
      <c r="AQ174" s="65"/>
      <c r="AR174" s="65"/>
      <c r="AS174" s="92">
        <v>5556</v>
      </c>
      <c r="AT174" s="92"/>
      <c r="AU174" s="65"/>
      <c r="AV174" s="65">
        <v>58</v>
      </c>
      <c r="AW174" s="65"/>
      <c r="AX174" s="65"/>
      <c r="AY174" s="65"/>
      <c r="AZ174" s="65">
        <v>37</v>
      </c>
      <c r="BA174" s="65"/>
      <c r="BB174" s="65"/>
      <c r="BC174" s="65"/>
      <c r="BD174" s="65"/>
      <c r="BE174" s="93">
        <v>8</v>
      </c>
      <c r="BF174" s="93"/>
      <c r="BG174" s="65"/>
      <c r="BH174" s="65"/>
      <c r="BI174" s="65">
        <v>35</v>
      </c>
      <c r="BJ174" s="65"/>
      <c r="BK174" s="65"/>
      <c r="BL174" s="65"/>
      <c r="BM174" s="65"/>
      <c r="BN174" s="65"/>
      <c r="BP174" s="1">
        <v>15198</v>
      </c>
    </row>
    <row r="175" spans="2:68" x14ac:dyDescent="0.2">
      <c r="B175" s="80">
        <v>41306</v>
      </c>
      <c r="C175" s="65"/>
      <c r="D175" s="65"/>
      <c r="E175" s="65"/>
      <c r="F175" s="65"/>
      <c r="G175" s="65"/>
      <c r="H175" s="65"/>
      <c r="I175" s="65"/>
      <c r="J175" s="65"/>
      <c r="K175" s="65"/>
      <c r="L175" s="65">
        <v>398</v>
      </c>
      <c r="M175" s="65"/>
      <c r="N175" s="65"/>
      <c r="O175" s="65"/>
      <c r="P175" s="65"/>
      <c r="Q175" s="65"/>
      <c r="R175" s="65"/>
      <c r="S175" s="65"/>
      <c r="T175" s="92">
        <v>5796</v>
      </c>
      <c r="U175" s="92"/>
      <c r="V175" s="65"/>
      <c r="W175" s="65"/>
      <c r="X175" s="65"/>
      <c r="Y175" s="65"/>
      <c r="Z175" s="65"/>
      <c r="AA175" s="65"/>
      <c r="AB175" s="65">
        <v>136</v>
      </c>
      <c r="AC175" s="65"/>
      <c r="AD175" s="65">
        <v>629</v>
      </c>
      <c r="AE175" s="65"/>
      <c r="AF175" s="65"/>
      <c r="AG175" s="65"/>
      <c r="AH175" s="65"/>
      <c r="AI175" s="65">
        <v>8</v>
      </c>
      <c r="AJ175" s="65"/>
      <c r="AK175" s="65"/>
      <c r="AL175" s="65"/>
      <c r="AM175" s="1">
        <v>1245</v>
      </c>
      <c r="AN175" s="65"/>
      <c r="AO175" s="65"/>
      <c r="AP175" s="65">
        <v>13</v>
      </c>
      <c r="AQ175" s="65"/>
      <c r="AR175" s="65"/>
      <c r="AS175" s="92">
        <v>4902</v>
      </c>
      <c r="AT175" s="92"/>
      <c r="AU175" s="65"/>
      <c r="AV175" s="65">
        <v>50</v>
      </c>
      <c r="AW175" s="65"/>
      <c r="AX175" s="65"/>
      <c r="AY175" s="65"/>
      <c r="AZ175" s="65">
        <v>39</v>
      </c>
      <c r="BA175" s="65"/>
      <c r="BB175" s="65"/>
      <c r="BC175" s="65"/>
      <c r="BD175" s="65"/>
      <c r="BE175" s="93">
        <v>11</v>
      </c>
      <c r="BF175" s="93"/>
      <c r="BG175" s="65"/>
      <c r="BH175" s="65"/>
      <c r="BI175" s="65">
        <v>14</v>
      </c>
      <c r="BJ175" s="65"/>
      <c r="BK175" s="65"/>
      <c r="BL175" s="65"/>
      <c r="BM175" s="65"/>
      <c r="BN175" s="65"/>
      <c r="BP175" s="1">
        <v>13241</v>
      </c>
    </row>
    <row r="176" spans="2:68" x14ac:dyDescent="0.2">
      <c r="B176" s="80">
        <v>41334</v>
      </c>
      <c r="C176" s="65"/>
      <c r="D176" s="65"/>
      <c r="E176" s="65"/>
      <c r="F176" s="65"/>
      <c r="G176" s="65"/>
      <c r="H176" s="65"/>
      <c r="I176" s="65"/>
      <c r="J176" s="65"/>
      <c r="K176" s="65"/>
      <c r="L176" s="65">
        <v>429</v>
      </c>
      <c r="M176" s="65"/>
      <c r="N176" s="65"/>
      <c r="O176" s="65"/>
      <c r="P176" s="65"/>
      <c r="Q176" s="65"/>
      <c r="R176" s="65"/>
      <c r="S176" s="65"/>
      <c r="T176" s="92">
        <v>6640</v>
      </c>
      <c r="U176" s="92"/>
      <c r="V176" s="65"/>
      <c r="W176" s="65"/>
      <c r="X176" s="65"/>
      <c r="Y176" s="65"/>
      <c r="Z176" s="65"/>
      <c r="AA176" s="65"/>
      <c r="AB176" s="65">
        <v>187</v>
      </c>
      <c r="AC176" s="65"/>
      <c r="AD176" s="65">
        <v>684</v>
      </c>
      <c r="AE176" s="65"/>
      <c r="AF176" s="65"/>
      <c r="AG176" s="65"/>
      <c r="AH176" s="65"/>
      <c r="AI176" s="65">
        <v>8</v>
      </c>
      <c r="AJ176" s="65"/>
      <c r="AK176" s="65"/>
      <c r="AL176" s="65"/>
      <c r="AM176" s="1">
        <v>1516</v>
      </c>
      <c r="AN176" s="65"/>
      <c r="AO176" s="65"/>
      <c r="AP176" s="65">
        <v>21</v>
      </c>
      <c r="AQ176" s="65"/>
      <c r="AR176" s="65"/>
      <c r="AS176" s="92">
        <v>5041</v>
      </c>
      <c r="AT176" s="92"/>
      <c r="AU176" s="65"/>
      <c r="AV176" s="65">
        <v>19</v>
      </c>
      <c r="AW176" s="65"/>
      <c r="AX176" s="65"/>
      <c r="AY176" s="65"/>
      <c r="AZ176" s="65">
        <v>33</v>
      </c>
      <c r="BA176" s="65"/>
      <c r="BB176" s="65"/>
      <c r="BC176" s="65"/>
      <c r="BD176" s="65"/>
      <c r="BE176" s="93">
        <v>29</v>
      </c>
      <c r="BF176" s="93"/>
      <c r="BG176" s="65"/>
      <c r="BH176" s="65"/>
      <c r="BI176" s="65">
        <v>19</v>
      </c>
      <c r="BJ176" s="65"/>
      <c r="BK176" s="65"/>
      <c r="BL176" s="65"/>
      <c r="BM176" s="65"/>
      <c r="BN176" s="65"/>
      <c r="BP176" s="1">
        <v>14626</v>
      </c>
    </row>
    <row r="177" spans="2:68" x14ac:dyDescent="0.2">
      <c r="B177" s="80">
        <v>41365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>
        <v>556</v>
      </c>
      <c r="M177" s="65"/>
      <c r="N177" s="65"/>
      <c r="O177" s="65"/>
      <c r="P177" s="65"/>
      <c r="Q177" s="65"/>
      <c r="R177" s="65"/>
      <c r="S177" s="65"/>
      <c r="T177" s="93">
        <v>7649</v>
      </c>
      <c r="U177" s="93"/>
      <c r="V177" s="65"/>
      <c r="W177" s="65"/>
      <c r="X177" s="65"/>
      <c r="Y177" s="65"/>
      <c r="Z177" s="65"/>
      <c r="AA177" s="65"/>
      <c r="AB177" s="65">
        <v>249</v>
      </c>
      <c r="AC177" s="65"/>
      <c r="AD177" s="65">
        <v>667</v>
      </c>
      <c r="AE177" s="65"/>
      <c r="AF177" s="65"/>
      <c r="AG177" s="65"/>
      <c r="AH177" s="65"/>
      <c r="AI177" s="65">
        <v>8</v>
      </c>
      <c r="AJ177" s="65"/>
      <c r="AK177" s="65"/>
      <c r="AL177" s="65"/>
      <c r="AM177" s="1">
        <v>1660</v>
      </c>
      <c r="AN177" s="65"/>
      <c r="AO177" s="65"/>
      <c r="AP177" s="65">
        <v>5</v>
      </c>
      <c r="AQ177" s="65"/>
      <c r="AR177" s="65"/>
      <c r="AS177" s="92">
        <v>5900</v>
      </c>
      <c r="AT177" s="92"/>
      <c r="AU177" s="65"/>
      <c r="AV177" s="65">
        <v>28</v>
      </c>
      <c r="AW177" s="65"/>
      <c r="AX177" s="65"/>
      <c r="AY177" s="65"/>
      <c r="AZ177" s="65">
        <v>40</v>
      </c>
      <c r="BA177" s="65"/>
      <c r="BB177" s="65"/>
      <c r="BC177" s="65"/>
      <c r="BD177" s="65"/>
      <c r="BE177" s="93">
        <v>6</v>
      </c>
      <c r="BF177" s="93"/>
      <c r="BG177" s="65"/>
      <c r="BH177" s="65"/>
      <c r="BI177" s="65">
        <v>31</v>
      </c>
      <c r="BJ177" s="65"/>
      <c r="BK177" s="65"/>
      <c r="BL177" s="65"/>
      <c r="BM177" s="65"/>
      <c r="BN177" s="65"/>
      <c r="BP177" s="1">
        <v>16799</v>
      </c>
    </row>
    <row r="178" spans="2:68" x14ac:dyDescent="0.2">
      <c r="B178" s="80">
        <v>41395</v>
      </c>
      <c r="C178" s="65"/>
      <c r="D178" s="65"/>
      <c r="E178" s="65"/>
      <c r="F178" s="65"/>
      <c r="G178" s="65"/>
      <c r="H178" s="65"/>
      <c r="I178" s="65"/>
      <c r="J178" s="65"/>
      <c r="K178" s="65"/>
      <c r="L178" s="65">
        <v>496</v>
      </c>
      <c r="M178" s="65"/>
      <c r="N178" s="65"/>
      <c r="O178" s="65"/>
      <c r="P178" s="65"/>
      <c r="Q178" s="65"/>
      <c r="R178" s="65"/>
      <c r="S178" s="65"/>
      <c r="T178" s="93">
        <v>8718</v>
      </c>
      <c r="U178" s="93"/>
      <c r="V178" s="65"/>
      <c r="W178" s="65"/>
      <c r="X178" s="65"/>
      <c r="Y178" s="65"/>
      <c r="Z178" s="65"/>
      <c r="AA178" s="65"/>
      <c r="AB178" s="65">
        <v>247</v>
      </c>
      <c r="AC178" s="65"/>
      <c r="AD178" s="65">
        <v>729</v>
      </c>
      <c r="AE178" s="65"/>
      <c r="AF178" s="65"/>
      <c r="AG178" s="65"/>
      <c r="AH178" s="65"/>
      <c r="AI178" s="65">
        <v>12</v>
      </c>
      <c r="AJ178" s="65"/>
      <c r="AK178" s="65"/>
      <c r="AL178" s="65"/>
      <c r="AM178" s="1">
        <v>1690</v>
      </c>
      <c r="AN178" s="65"/>
      <c r="AO178" s="65"/>
      <c r="AP178" s="65">
        <v>4</v>
      </c>
      <c r="AQ178" s="65"/>
      <c r="AR178" s="65"/>
      <c r="AS178" s="92">
        <v>6519</v>
      </c>
      <c r="AT178" s="92"/>
      <c r="AU178" s="65"/>
      <c r="AV178" s="65">
        <v>26</v>
      </c>
      <c r="AW178" s="65"/>
      <c r="AX178" s="65"/>
      <c r="AY178" s="65"/>
      <c r="AZ178" s="65">
        <v>29</v>
      </c>
      <c r="BA178" s="65"/>
      <c r="BB178" s="65"/>
      <c r="BC178" s="65"/>
      <c r="BD178" s="65"/>
      <c r="BE178" s="93">
        <v>5</v>
      </c>
      <c r="BF178" s="93"/>
      <c r="BG178" s="65"/>
      <c r="BH178" s="65"/>
      <c r="BI178" s="65">
        <v>41</v>
      </c>
      <c r="BJ178" s="65"/>
      <c r="BK178" s="65"/>
      <c r="BL178" s="65"/>
      <c r="BM178" s="65"/>
      <c r="BN178" s="65"/>
      <c r="BP178" s="1">
        <v>18516</v>
      </c>
    </row>
    <row r="179" spans="2:68" x14ac:dyDescent="0.2">
      <c r="B179" s="80">
        <v>41426</v>
      </c>
      <c r="C179" s="65"/>
      <c r="D179" s="65"/>
      <c r="E179" s="65"/>
      <c r="F179" s="65"/>
      <c r="G179" s="65"/>
      <c r="H179" s="65"/>
      <c r="I179" s="65"/>
      <c r="J179" s="65"/>
      <c r="K179" s="65"/>
      <c r="L179" s="65">
        <v>433</v>
      </c>
      <c r="M179" s="65"/>
      <c r="N179" s="65"/>
      <c r="O179" s="65"/>
      <c r="P179" s="65"/>
      <c r="Q179" s="65"/>
      <c r="R179" s="65"/>
      <c r="S179" s="65"/>
      <c r="T179" s="93">
        <v>8061</v>
      </c>
      <c r="U179" s="93"/>
      <c r="V179" s="65"/>
      <c r="W179" s="65"/>
      <c r="X179" s="65"/>
      <c r="Y179" s="65"/>
      <c r="Z179" s="65"/>
      <c r="AA179" s="65"/>
      <c r="AB179" s="65">
        <v>309</v>
      </c>
      <c r="AC179" s="65"/>
      <c r="AD179" s="65">
        <v>603</v>
      </c>
      <c r="AE179" s="65"/>
      <c r="AF179" s="65"/>
      <c r="AG179" s="65"/>
      <c r="AH179" s="65"/>
      <c r="AI179" s="65">
        <v>16</v>
      </c>
      <c r="AJ179" s="65"/>
      <c r="AK179" s="65"/>
      <c r="AL179" s="65"/>
      <c r="AM179" s="1">
        <v>1547</v>
      </c>
      <c r="AN179" s="65"/>
      <c r="AO179" s="65"/>
      <c r="AP179" s="65">
        <v>6</v>
      </c>
      <c r="AQ179" s="65"/>
      <c r="AR179" s="65"/>
      <c r="AS179" s="92">
        <v>6265</v>
      </c>
      <c r="AT179" s="92"/>
      <c r="AU179" s="65"/>
      <c r="AV179" s="65">
        <v>148</v>
      </c>
      <c r="AW179" s="65"/>
      <c r="AX179" s="65"/>
      <c r="AY179" s="65"/>
      <c r="AZ179" s="65">
        <v>51</v>
      </c>
      <c r="BA179" s="65"/>
      <c r="BB179" s="65"/>
      <c r="BC179" s="65"/>
      <c r="BD179" s="65"/>
      <c r="BE179" s="93">
        <v>8</v>
      </c>
      <c r="BF179" s="93"/>
      <c r="BG179" s="65"/>
      <c r="BH179" s="65"/>
      <c r="BI179" s="65">
        <v>50</v>
      </c>
      <c r="BJ179" s="65"/>
      <c r="BK179" s="65"/>
      <c r="BL179" s="65"/>
      <c r="BM179" s="65"/>
      <c r="BN179" s="65"/>
      <c r="BP179" s="1">
        <v>17497</v>
      </c>
    </row>
    <row r="180" spans="2:68" x14ac:dyDescent="0.2">
      <c r="B180" s="80">
        <v>41456</v>
      </c>
      <c r="C180" s="65"/>
      <c r="D180" s="65"/>
      <c r="E180" s="65"/>
      <c r="F180" s="65"/>
      <c r="G180" s="65"/>
      <c r="H180" s="65"/>
      <c r="I180" s="65"/>
      <c r="J180" s="65"/>
      <c r="K180" s="65"/>
      <c r="L180" s="65">
        <v>487</v>
      </c>
      <c r="M180" s="65"/>
      <c r="N180" s="65"/>
      <c r="O180" s="65"/>
      <c r="P180" s="65"/>
      <c r="Q180" s="65"/>
      <c r="R180" s="65"/>
      <c r="S180" s="65"/>
      <c r="T180" s="92">
        <v>9451</v>
      </c>
      <c r="U180" s="92"/>
      <c r="V180" s="65"/>
      <c r="W180" s="65"/>
      <c r="X180" s="65"/>
      <c r="Y180" s="65"/>
      <c r="Z180" s="65"/>
      <c r="AA180" s="65"/>
      <c r="AB180" s="65">
        <v>356</v>
      </c>
      <c r="AC180" s="65"/>
      <c r="AD180" s="65">
        <v>703</v>
      </c>
      <c r="AE180" s="65"/>
      <c r="AF180" s="65"/>
      <c r="AG180" s="65"/>
      <c r="AH180" s="65"/>
      <c r="AI180" s="65">
        <v>12</v>
      </c>
      <c r="AJ180" s="65"/>
      <c r="AK180" s="65"/>
      <c r="AL180" s="65"/>
      <c r="AM180" s="1">
        <v>2081</v>
      </c>
      <c r="AN180" s="65"/>
      <c r="AO180" s="65"/>
      <c r="AP180" s="65">
        <v>7</v>
      </c>
      <c r="AQ180" s="65"/>
      <c r="AR180" s="65"/>
      <c r="AS180" s="92">
        <v>7367</v>
      </c>
      <c r="AT180" s="92"/>
      <c r="AU180" s="65"/>
      <c r="AV180" s="65">
        <v>47</v>
      </c>
      <c r="AW180" s="65"/>
      <c r="AX180" s="65"/>
      <c r="AY180" s="65"/>
      <c r="AZ180" s="65">
        <v>89</v>
      </c>
      <c r="BA180" s="65"/>
      <c r="BB180" s="65"/>
      <c r="BC180" s="65"/>
      <c r="BD180" s="65"/>
      <c r="BE180" s="93">
        <v>4</v>
      </c>
      <c r="BF180" s="93"/>
      <c r="BG180" s="65"/>
      <c r="BH180" s="65"/>
      <c r="BI180" s="65">
        <v>47</v>
      </c>
      <c r="BJ180" s="65"/>
      <c r="BK180" s="65"/>
      <c r="BL180" s="65"/>
      <c r="BM180" s="65"/>
      <c r="BN180" s="65"/>
      <c r="BP180" s="1">
        <v>20651</v>
      </c>
    </row>
    <row r="181" spans="2:68" x14ac:dyDescent="0.2">
      <c r="B181" s="80">
        <v>41487</v>
      </c>
      <c r="C181" s="65"/>
      <c r="D181" s="65"/>
      <c r="E181" s="65"/>
      <c r="F181" s="65"/>
      <c r="G181" s="65"/>
      <c r="H181" s="65"/>
      <c r="I181" s="65"/>
      <c r="J181" s="65"/>
      <c r="K181" s="65"/>
      <c r="L181" s="65">
        <v>326</v>
      </c>
      <c r="M181" s="65"/>
      <c r="N181" s="65"/>
      <c r="O181" s="65"/>
      <c r="P181" s="65"/>
      <c r="Q181" s="65"/>
      <c r="R181" s="65"/>
      <c r="S181" s="65"/>
      <c r="T181" s="92">
        <v>8056</v>
      </c>
      <c r="U181" s="92"/>
      <c r="V181" s="65"/>
      <c r="W181" s="65"/>
      <c r="X181" s="65"/>
      <c r="Y181" s="65"/>
      <c r="Z181" s="65"/>
      <c r="AA181" s="65"/>
      <c r="AB181" s="65">
        <v>278</v>
      </c>
      <c r="AC181" s="65"/>
      <c r="AD181" s="65">
        <v>466</v>
      </c>
      <c r="AE181" s="65"/>
      <c r="AF181" s="65"/>
      <c r="AG181" s="65"/>
      <c r="AH181" s="65"/>
      <c r="AI181" s="65">
        <v>11</v>
      </c>
      <c r="AJ181" s="65"/>
      <c r="AK181" s="65"/>
      <c r="AL181" s="65"/>
      <c r="AM181" s="1">
        <v>2238</v>
      </c>
      <c r="AN181" s="65"/>
      <c r="AO181" s="65"/>
      <c r="AP181" s="65">
        <v>15</v>
      </c>
      <c r="AQ181" s="65"/>
      <c r="AR181" s="65"/>
      <c r="AS181" s="92">
        <v>5514</v>
      </c>
      <c r="AT181" s="92"/>
      <c r="AU181" s="65"/>
      <c r="AV181" s="65">
        <v>36</v>
      </c>
      <c r="AW181" s="65"/>
      <c r="AX181" s="65"/>
      <c r="AY181" s="65"/>
      <c r="AZ181" s="65">
        <v>40</v>
      </c>
      <c r="BA181" s="65"/>
      <c r="BB181" s="65"/>
      <c r="BC181" s="65"/>
      <c r="BD181" s="65"/>
      <c r="BE181" s="93">
        <v>8</v>
      </c>
      <c r="BF181" s="93"/>
      <c r="BG181" s="65"/>
      <c r="BH181" s="65"/>
      <c r="BI181" s="65">
        <v>28</v>
      </c>
      <c r="BJ181" s="65"/>
      <c r="BK181" s="65"/>
      <c r="BL181" s="65"/>
      <c r="BM181" s="65"/>
      <c r="BN181" s="65"/>
      <c r="BP181" s="1">
        <v>17016</v>
      </c>
    </row>
    <row r="182" spans="2:68" x14ac:dyDescent="0.2">
      <c r="B182" s="80">
        <v>41518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65">
        <v>519</v>
      </c>
      <c r="M182" s="65"/>
      <c r="N182" s="65"/>
      <c r="O182" s="65"/>
      <c r="P182" s="65"/>
      <c r="Q182" s="65"/>
      <c r="R182" s="65"/>
      <c r="S182" s="65"/>
      <c r="T182" s="92">
        <v>8165</v>
      </c>
      <c r="U182" s="92"/>
      <c r="V182" s="65"/>
      <c r="W182" s="65"/>
      <c r="X182" s="65"/>
      <c r="Y182" s="65"/>
      <c r="Z182" s="65"/>
      <c r="AA182" s="65"/>
      <c r="AB182" s="65">
        <v>319</v>
      </c>
      <c r="AC182" s="65"/>
      <c r="AD182" s="65">
        <v>646</v>
      </c>
      <c r="AE182" s="65"/>
      <c r="AF182" s="65"/>
      <c r="AG182" s="65"/>
      <c r="AH182" s="65"/>
      <c r="AI182" s="65">
        <v>12</v>
      </c>
      <c r="AJ182" s="65"/>
      <c r="AK182" s="65"/>
      <c r="AL182" s="65"/>
      <c r="AM182" s="1">
        <v>1745</v>
      </c>
      <c r="AN182" s="65"/>
      <c r="AO182" s="65"/>
      <c r="AP182" s="65">
        <v>28</v>
      </c>
      <c r="AQ182" s="65"/>
      <c r="AR182" s="65"/>
      <c r="AS182" s="92">
        <v>7821</v>
      </c>
      <c r="AT182" s="92"/>
      <c r="AU182" s="65"/>
      <c r="AV182" s="65">
        <v>26</v>
      </c>
      <c r="AW182" s="65"/>
      <c r="AX182" s="65"/>
      <c r="AY182" s="65"/>
      <c r="AZ182" s="65">
        <v>106</v>
      </c>
      <c r="BA182" s="65"/>
      <c r="BB182" s="65"/>
      <c r="BC182" s="65"/>
      <c r="BD182" s="65"/>
      <c r="BE182" s="93">
        <v>20</v>
      </c>
      <c r="BF182" s="93"/>
      <c r="BG182" s="65"/>
      <c r="BH182" s="65"/>
      <c r="BI182" s="65">
        <v>48</v>
      </c>
      <c r="BJ182" s="65"/>
      <c r="BK182" s="65"/>
      <c r="BL182" s="65"/>
      <c r="BM182" s="65"/>
      <c r="BN182" s="65"/>
      <c r="BP182" s="1">
        <v>19455</v>
      </c>
    </row>
    <row r="183" spans="2:68" x14ac:dyDescent="0.2">
      <c r="B183" s="80">
        <v>41548</v>
      </c>
      <c r="C183" s="65"/>
      <c r="D183" s="65"/>
      <c r="E183" s="65"/>
      <c r="F183" s="65"/>
      <c r="G183" s="65"/>
      <c r="H183" s="65"/>
      <c r="I183" s="65"/>
      <c r="J183" s="65"/>
      <c r="K183" s="65"/>
      <c r="L183" s="65">
        <v>579</v>
      </c>
      <c r="M183" s="65"/>
      <c r="N183" s="65"/>
      <c r="O183" s="65"/>
      <c r="P183" s="65"/>
      <c r="Q183" s="65"/>
      <c r="R183" s="65"/>
      <c r="S183" s="65"/>
      <c r="T183" s="92">
        <v>8742</v>
      </c>
      <c r="U183" s="92"/>
      <c r="V183" s="65"/>
      <c r="W183" s="65"/>
      <c r="X183" s="65"/>
      <c r="Y183" s="65"/>
      <c r="Z183" s="65"/>
      <c r="AA183" s="65"/>
      <c r="AB183" s="65">
        <v>327</v>
      </c>
      <c r="AC183" s="65"/>
      <c r="AD183" s="65">
        <v>811</v>
      </c>
      <c r="AE183" s="65"/>
      <c r="AF183" s="65"/>
      <c r="AG183" s="65"/>
      <c r="AH183" s="65"/>
      <c r="AI183" s="65">
        <v>24</v>
      </c>
      <c r="AJ183" s="65"/>
      <c r="AK183" s="65"/>
      <c r="AL183" s="65"/>
      <c r="AM183" s="1">
        <v>1776</v>
      </c>
      <c r="AN183" s="65"/>
      <c r="AO183" s="65"/>
      <c r="AP183" s="65">
        <v>16</v>
      </c>
      <c r="AQ183" s="65"/>
      <c r="AR183" s="65"/>
      <c r="AS183" s="92">
        <v>8066</v>
      </c>
      <c r="AT183" s="92"/>
      <c r="AU183" s="65"/>
      <c r="AV183" s="65">
        <v>83</v>
      </c>
      <c r="AW183" s="65"/>
      <c r="AX183" s="65"/>
      <c r="AY183" s="65"/>
      <c r="AZ183" s="65">
        <v>116</v>
      </c>
      <c r="BA183" s="65"/>
      <c r="BB183" s="65"/>
      <c r="BC183" s="65"/>
      <c r="BD183" s="65"/>
      <c r="BE183" s="93">
        <v>16</v>
      </c>
      <c r="BF183" s="93"/>
      <c r="BG183" s="65"/>
      <c r="BH183" s="65"/>
      <c r="BI183" s="65">
        <v>22</v>
      </c>
      <c r="BJ183" s="65"/>
      <c r="BK183" s="65"/>
      <c r="BL183" s="65"/>
      <c r="BM183" s="65"/>
      <c r="BN183" s="65"/>
      <c r="BP183" s="1">
        <v>20578</v>
      </c>
    </row>
    <row r="184" spans="2:68" x14ac:dyDescent="0.2">
      <c r="B184" s="80">
        <v>41579</v>
      </c>
      <c r="C184" s="65"/>
      <c r="D184" s="65"/>
      <c r="E184" s="65"/>
      <c r="F184" s="65"/>
      <c r="G184" s="65"/>
      <c r="H184" s="65"/>
      <c r="I184" s="65"/>
      <c r="J184" s="65"/>
      <c r="K184" s="65"/>
      <c r="L184" s="65">
        <v>520</v>
      </c>
      <c r="M184" s="65"/>
      <c r="N184" s="65"/>
      <c r="O184" s="65"/>
      <c r="P184" s="65"/>
      <c r="Q184" s="65"/>
      <c r="R184" s="65"/>
      <c r="S184" s="65"/>
      <c r="T184" s="92">
        <v>7031</v>
      </c>
      <c r="U184" s="92"/>
      <c r="V184" s="65"/>
      <c r="W184" s="65"/>
      <c r="X184" s="65"/>
      <c r="Y184" s="65"/>
      <c r="Z184" s="65"/>
      <c r="AA184" s="65"/>
      <c r="AB184" s="65">
        <v>436</v>
      </c>
      <c r="AC184" s="65"/>
      <c r="AD184" s="65">
        <v>701</v>
      </c>
      <c r="AE184" s="65"/>
      <c r="AF184" s="65"/>
      <c r="AG184" s="65"/>
      <c r="AH184" s="65"/>
      <c r="AI184" s="65">
        <v>8</v>
      </c>
      <c r="AJ184" s="65"/>
      <c r="AK184" s="65"/>
      <c r="AL184" s="65"/>
      <c r="AM184" s="1">
        <v>1655</v>
      </c>
      <c r="AN184" s="65"/>
      <c r="AO184" s="65"/>
      <c r="AP184" s="65">
        <v>13</v>
      </c>
      <c r="AQ184" s="65"/>
      <c r="AR184" s="65"/>
      <c r="AS184" s="92">
        <v>8226</v>
      </c>
      <c r="AT184" s="92"/>
      <c r="AU184" s="65"/>
      <c r="AV184" s="65">
        <v>24</v>
      </c>
      <c r="AW184" s="65"/>
      <c r="AX184" s="65"/>
      <c r="AY184" s="65"/>
      <c r="AZ184" s="65">
        <v>60</v>
      </c>
      <c r="BA184" s="65"/>
      <c r="BB184" s="65"/>
      <c r="BC184" s="65"/>
      <c r="BD184" s="65"/>
      <c r="BE184" s="93">
        <v>11</v>
      </c>
      <c r="BF184" s="93"/>
      <c r="BG184" s="65"/>
      <c r="BH184" s="65"/>
      <c r="BI184" s="65">
        <v>33</v>
      </c>
      <c r="BJ184" s="65"/>
      <c r="BK184" s="65"/>
      <c r="BL184" s="65"/>
      <c r="BM184" s="65"/>
      <c r="BN184" s="65"/>
      <c r="BP184" s="1">
        <v>18718</v>
      </c>
    </row>
    <row r="185" spans="2:68" x14ac:dyDescent="0.2">
      <c r="B185" s="80">
        <v>41609</v>
      </c>
      <c r="C185" s="65"/>
      <c r="D185" s="65"/>
      <c r="E185" s="65"/>
      <c r="F185" s="65"/>
      <c r="G185" s="65"/>
      <c r="H185" s="65"/>
      <c r="I185" s="65"/>
      <c r="J185" s="65"/>
      <c r="K185" s="65"/>
      <c r="L185" s="65">
        <v>403</v>
      </c>
      <c r="M185" s="65"/>
      <c r="N185" s="65"/>
      <c r="O185" s="65"/>
      <c r="P185" s="65"/>
      <c r="Q185" s="65"/>
      <c r="R185" s="65"/>
      <c r="S185" s="65"/>
      <c r="T185" s="92">
        <v>7243</v>
      </c>
      <c r="U185" s="92"/>
      <c r="V185" s="65"/>
      <c r="W185" s="65"/>
      <c r="X185" s="65"/>
      <c r="Y185" s="65"/>
      <c r="Z185" s="65"/>
      <c r="AA185" s="65"/>
      <c r="AB185" s="65">
        <v>247</v>
      </c>
      <c r="AC185" s="65"/>
      <c r="AD185" s="65">
        <v>469</v>
      </c>
      <c r="AE185" s="65"/>
      <c r="AF185" s="65"/>
      <c r="AG185" s="65"/>
      <c r="AH185" s="65"/>
      <c r="AI185" s="65">
        <v>2</v>
      </c>
      <c r="AJ185" s="65"/>
      <c r="AK185" s="65"/>
      <c r="AL185" s="65"/>
      <c r="AM185" s="1">
        <v>1529</v>
      </c>
      <c r="AN185" s="65"/>
      <c r="AO185" s="65">
        <v>1</v>
      </c>
      <c r="AP185" s="65">
        <v>7</v>
      </c>
      <c r="AQ185" s="65"/>
      <c r="AR185" s="65"/>
      <c r="AS185" s="92">
        <v>6161</v>
      </c>
      <c r="AT185" s="92"/>
      <c r="AU185" s="65"/>
      <c r="AV185" s="65">
        <v>20</v>
      </c>
      <c r="AW185" s="65"/>
      <c r="AX185" s="65"/>
      <c r="AY185" s="65"/>
      <c r="AZ185" s="65">
        <v>66</v>
      </c>
      <c r="BA185" s="65"/>
      <c r="BB185" s="65"/>
      <c r="BC185" s="65"/>
      <c r="BD185" s="65"/>
      <c r="BE185" s="93">
        <v>7</v>
      </c>
      <c r="BF185" s="93"/>
      <c r="BG185" s="65"/>
      <c r="BH185" s="65"/>
      <c r="BI185" s="65">
        <v>22</v>
      </c>
      <c r="BJ185" s="65"/>
      <c r="BK185" s="65"/>
      <c r="BL185" s="65"/>
      <c r="BM185" s="65"/>
      <c r="BN185" s="65"/>
      <c r="BP185" s="1">
        <v>16177</v>
      </c>
    </row>
    <row r="186" spans="2:68" x14ac:dyDescent="0.2">
      <c r="B186" s="80">
        <v>41640</v>
      </c>
      <c r="C186" s="65"/>
      <c r="D186" s="65"/>
      <c r="E186" s="65"/>
      <c r="F186" s="65"/>
      <c r="G186" s="65"/>
      <c r="H186" s="65"/>
      <c r="I186" s="65"/>
      <c r="J186" s="65"/>
      <c r="K186" s="65"/>
      <c r="L186" s="65">
        <v>533</v>
      </c>
      <c r="M186" s="65"/>
      <c r="N186" s="65"/>
      <c r="O186" s="65"/>
      <c r="P186" s="65"/>
      <c r="Q186" s="65"/>
      <c r="R186" s="65"/>
      <c r="S186" s="65"/>
      <c r="T186" s="92">
        <v>7735</v>
      </c>
      <c r="U186" s="92"/>
      <c r="V186" s="65"/>
      <c r="W186" s="65"/>
      <c r="X186" s="65"/>
      <c r="Y186" s="65"/>
      <c r="Z186" s="65"/>
      <c r="AA186" s="65"/>
      <c r="AB186" s="65">
        <v>210</v>
      </c>
      <c r="AC186" s="65"/>
      <c r="AD186" s="65">
        <v>701</v>
      </c>
      <c r="AE186" s="65"/>
      <c r="AF186" s="65"/>
      <c r="AG186" s="65"/>
      <c r="AH186" s="65"/>
      <c r="AI186" s="65">
        <v>8</v>
      </c>
      <c r="AJ186" s="65"/>
      <c r="AK186" s="65"/>
      <c r="AL186" s="65"/>
      <c r="AM186" s="1">
        <v>1835</v>
      </c>
      <c r="AN186" s="65"/>
      <c r="AO186" s="65">
        <v>1</v>
      </c>
      <c r="AP186" s="65">
        <v>20</v>
      </c>
      <c r="AQ186" s="65"/>
      <c r="AR186" s="65"/>
      <c r="AS186" s="92">
        <v>5978</v>
      </c>
      <c r="AT186" s="92"/>
      <c r="AU186" s="65"/>
      <c r="AV186" s="65">
        <v>26</v>
      </c>
      <c r="AW186" s="65"/>
      <c r="AX186" s="65"/>
      <c r="AY186" s="65"/>
      <c r="AZ186" s="65">
        <v>61</v>
      </c>
      <c r="BA186" s="65"/>
      <c r="BB186" s="65"/>
      <c r="BC186" s="65"/>
      <c r="BD186" s="65"/>
      <c r="BE186" s="93">
        <v>18</v>
      </c>
      <c r="BF186" s="93"/>
      <c r="BG186" s="65"/>
      <c r="BH186" s="65"/>
      <c r="BI186" s="65">
        <v>43</v>
      </c>
      <c r="BJ186" s="65"/>
      <c r="BK186" s="65"/>
      <c r="BL186" s="65"/>
      <c r="BM186" s="65"/>
      <c r="BN186" s="65"/>
      <c r="BP186" s="1">
        <v>17169</v>
      </c>
    </row>
    <row r="187" spans="2:68" x14ac:dyDescent="0.2">
      <c r="B187" s="80">
        <v>41671</v>
      </c>
      <c r="C187" s="65"/>
      <c r="D187" s="65"/>
      <c r="E187" s="65"/>
      <c r="F187" s="65"/>
      <c r="G187" s="65"/>
      <c r="H187" s="65"/>
      <c r="I187" s="65"/>
      <c r="J187" s="65"/>
      <c r="K187" s="65"/>
      <c r="L187" s="65">
        <v>495</v>
      </c>
      <c r="M187" s="65"/>
      <c r="N187" s="65"/>
      <c r="O187" s="65"/>
      <c r="P187" s="65"/>
      <c r="Q187" s="65"/>
      <c r="R187" s="65"/>
      <c r="S187" s="65"/>
      <c r="T187" s="92">
        <v>6100</v>
      </c>
      <c r="U187" s="92"/>
      <c r="V187" s="65"/>
      <c r="W187" s="65"/>
      <c r="X187" s="65"/>
      <c r="Y187" s="65"/>
      <c r="Z187" s="65"/>
      <c r="AA187" s="65"/>
      <c r="AB187" s="65">
        <v>303</v>
      </c>
      <c r="AC187" s="65"/>
      <c r="AD187" s="65">
        <v>668</v>
      </c>
      <c r="AE187" s="65"/>
      <c r="AF187" s="65"/>
      <c r="AG187" s="65"/>
      <c r="AH187" s="65"/>
      <c r="AI187" s="65">
        <v>10</v>
      </c>
      <c r="AJ187" s="65"/>
      <c r="AK187" s="65"/>
      <c r="AL187" s="65"/>
      <c r="AM187" s="1">
        <v>1476</v>
      </c>
      <c r="AN187" s="65"/>
      <c r="AO187" s="65"/>
      <c r="AP187" s="65">
        <v>13</v>
      </c>
      <c r="AQ187" s="65"/>
      <c r="AR187" s="65"/>
      <c r="AS187" s="92">
        <v>5771</v>
      </c>
      <c r="AT187" s="92"/>
      <c r="AU187" s="65"/>
      <c r="AV187" s="65">
        <v>39</v>
      </c>
      <c r="AW187" s="65"/>
      <c r="AX187" s="65"/>
      <c r="AY187" s="65"/>
      <c r="AZ187" s="65">
        <v>56</v>
      </c>
      <c r="BA187" s="65"/>
      <c r="BB187" s="65"/>
      <c r="BC187" s="65"/>
      <c r="BD187" s="65"/>
      <c r="BE187" s="93">
        <v>17</v>
      </c>
      <c r="BF187" s="93"/>
      <c r="BG187" s="65"/>
      <c r="BH187" s="65"/>
      <c r="BI187" s="65">
        <v>31</v>
      </c>
      <c r="BJ187" s="65"/>
      <c r="BK187" s="65"/>
      <c r="BL187" s="65"/>
      <c r="BM187" s="65"/>
      <c r="BN187" s="65"/>
      <c r="BP187" s="1">
        <v>14979</v>
      </c>
    </row>
    <row r="188" spans="2:68" x14ac:dyDescent="0.2">
      <c r="B188" s="80">
        <v>41699</v>
      </c>
      <c r="C188" s="65"/>
      <c r="D188" s="65"/>
      <c r="E188" s="65"/>
      <c r="F188" s="65"/>
      <c r="G188" s="65"/>
      <c r="H188" s="65"/>
      <c r="I188" s="65"/>
      <c r="J188" s="65"/>
      <c r="K188" s="65"/>
      <c r="L188" s="65">
        <v>639</v>
      </c>
      <c r="M188" s="65"/>
      <c r="N188" s="65"/>
      <c r="O188" s="65"/>
      <c r="P188" s="65"/>
      <c r="Q188" s="65"/>
      <c r="R188" s="65"/>
      <c r="S188" s="65"/>
      <c r="T188" s="92">
        <v>6941</v>
      </c>
      <c r="U188" s="92"/>
      <c r="V188" s="65"/>
      <c r="W188" s="65"/>
      <c r="X188" s="65"/>
      <c r="Y188" s="65"/>
      <c r="Z188" s="65"/>
      <c r="AA188" s="65"/>
      <c r="AB188" s="65">
        <v>376</v>
      </c>
      <c r="AC188" s="65"/>
      <c r="AD188" s="65">
        <v>857</v>
      </c>
      <c r="AE188" s="65"/>
      <c r="AF188" s="65"/>
      <c r="AG188" s="65"/>
      <c r="AH188" s="65"/>
      <c r="AI188" s="65">
        <v>21</v>
      </c>
      <c r="AJ188" s="65"/>
      <c r="AK188" s="65"/>
      <c r="AL188" s="65"/>
      <c r="AM188" s="1">
        <v>1443</v>
      </c>
      <c r="AN188" s="65"/>
      <c r="AO188" s="65"/>
      <c r="AP188" s="65">
        <v>12</v>
      </c>
      <c r="AQ188" s="65"/>
      <c r="AR188" s="65"/>
      <c r="AS188" s="92">
        <v>6316</v>
      </c>
      <c r="AT188" s="92"/>
      <c r="AU188" s="65"/>
      <c r="AV188" s="65">
        <v>35</v>
      </c>
      <c r="AW188" s="65"/>
      <c r="AX188" s="65"/>
      <c r="AY188" s="65"/>
      <c r="AZ188" s="65">
        <v>55</v>
      </c>
      <c r="BA188" s="65"/>
      <c r="BB188" s="65"/>
      <c r="BC188" s="65"/>
      <c r="BD188" s="65"/>
      <c r="BE188" s="93">
        <v>10</v>
      </c>
      <c r="BF188" s="93"/>
      <c r="BG188" s="65"/>
      <c r="BH188" s="65"/>
      <c r="BI188" s="65">
        <v>37</v>
      </c>
      <c r="BJ188" s="65"/>
      <c r="BK188" s="65"/>
      <c r="BL188" s="65"/>
      <c r="BM188" s="65"/>
      <c r="BN188" s="65"/>
      <c r="BP188" s="1">
        <v>16742</v>
      </c>
    </row>
    <row r="189" spans="2:68" x14ac:dyDescent="0.2">
      <c r="B189" s="80">
        <v>41730</v>
      </c>
      <c r="C189" s="65"/>
      <c r="D189" s="65"/>
      <c r="E189" s="65"/>
      <c r="F189" s="65"/>
      <c r="G189" s="65"/>
      <c r="H189" s="65"/>
      <c r="I189" s="65"/>
      <c r="J189" s="65"/>
      <c r="K189" s="65"/>
      <c r="L189" s="65">
        <v>502</v>
      </c>
      <c r="M189" s="65"/>
      <c r="N189" s="65"/>
      <c r="O189" s="65"/>
      <c r="P189" s="65"/>
      <c r="Q189" s="65"/>
      <c r="R189" s="65"/>
      <c r="S189" s="65"/>
      <c r="T189" s="92">
        <v>6412</v>
      </c>
      <c r="U189" s="92"/>
      <c r="V189" s="65"/>
      <c r="W189" s="65"/>
      <c r="X189" s="65"/>
      <c r="Y189" s="65"/>
      <c r="Z189" s="65"/>
      <c r="AA189" s="65"/>
      <c r="AB189" s="65">
        <v>430</v>
      </c>
      <c r="AC189" s="65"/>
      <c r="AD189" s="1">
        <v>1039</v>
      </c>
      <c r="AE189" s="65"/>
      <c r="AF189" s="65"/>
      <c r="AG189" s="65"/>
      <c r="AH189" s="65"/>
      <c r="AI189" s="65">
        <v>14</v>
      </c>
      <c r="AJ189" s="65"/>
      <c r="AK189" s="65"/>
      <c r="AL189" s="65"/>
      <c r="AM189" s="1">
        <v>1470</v>
      </c>
      <c r="AN189" s="65"/>
      <c r="AO189" s="65"/>
      <c r="AP189" s="65">
        <v>16</v>
      </c>
      <c r="AQ189" s="65"/>
      <c r="AR189" s="65"/>
      <c r="AS189" s="92">
        <v>8605</v>
      </c>
      <c r="AT189" s="92"/>
      <c r="AU189" s="65"/>
      <c r="AV189" s="65">
        <v>29</v>
      </c>
      <c r="AW189" s="65"/>
      <c r="AX189" s="65"/>
      <c r="AY189" s="65"/>
      <c r="AZ189" s="65">
        <v>44</v>
      </c>
      <c r="BA189" s="65"/>
      <c r="BB189" s="65"/>
      <c r="BC189" s="65"/>
      <c r="BD189" s="65"/>
      <c r="BE189" s="93">
        <v>10</v>
      </c>
      <c r="BF189" s="93"/>
      <c r="BG189" s="65"/>
      <c r="BH189" s="65"/>
      <c r="BI189" s="65">
        <v>25</v>
      </c>
      <c r="BJ189" s="65"/>
      <c r="BK189" s="65"/>
      <c r="BL189" s="65"/>
      <c r="BM189" s="65"/>
      <c r="BN189" s="65"/>
      <c r="BP189" s="1">
        <v>18596</v>
      </c>
    </row>
    <row r="190" spans="2:68" x14ac:dyDescent="0.2">
      <c r="B190" s="80">
        <v>41760</v>
      </c>
      <c r="C190" s="65"/>
      <c r="D190" s="65"/>
      <c r="E190" s="65"/>
      <c r="F190" s="65"/>
      <c r="G190" s="65"/>
      <c r="H190" s="65"/>
      <c r="I190" s="65"/>
      <c r="J190" s="65"/>
      <c r="K190" s="65"/>
      <c r="L190" s="65">
        <v>556</v>
      </c>
      <c r="M190" s="65"/>
      <c r="N190" s="65"/>
      <c r="O190" s="65"/>
      <c r="P190" s="65"/>
      <c r="Q190" s="65"/>
      <c r="R190" s="65"/>
      <c r="S190" s="65"/>
      <c r="T190" s="92">
        <v>6616</v>
      </c>
      <c r="U190" s="92"/>
      <c r="V190" s="65"/>
      <c r="W190" s="65"/>
      <c r="X190" s="65"/>
      <c r="Y190" s="65"/>
      <c r="Z190" s="65"/>
      <c r="AA190" s="65"/>
      <c r="AB190" s="65">
        <v>382</v>
      </c>
      <c r="AC190" s="65"/>
      <c r="AD190" s="65">
        <v>917</v>
      </c>
      <c r="AE190" s="65"/>
      <c r="AF190" s="65"/>
      <c r="AG190" s="65"/>
      <c r="AH190" s="65"/>
      <c r="AI190" s="65">
        <v>8</v>
      </c>
      <c r="AJ190" s="65"/>
      <c r="AK190" s="65"/>
      <c r="AL190" s="65"/>
      <c r="AM190" s="1">
        <v>1570</v>
      </c>
      <c r="AN190" s="65"/>
      <c r="AO190" s="65"/>
      <c r="AP190" s="65">
        <v>26</v>
      </c>
      <c r="AQ190" s="65"/>
      <c r="AR190" s="65"/>
      <c r="AS190" s="92">
        <v>8565</v>
      </c>
      <c r="AT190" s="92"/>
      <c r="AU190" s="65"/>
      <c r="AV190" s="65">
        <v>19</v>
      </c>
      <c r="AW190" s="65"/>
      <c r="AX190" s="65"/>
      <c r="AY190" s="65"/>
      <c r="AZ190" s="65">
        <v>52</v>
      </c>
      <c r="BA190" s="65"/>
      <c r="BB190" s="65"/>
      <c r="BC190" s="65"/>
      <c r="BD190" s="65"/>
      <c r="BE190" s="93">
        <v>13</v>
      </c>
      <c r="BF190" s="93"/>
      <c r="BG190" s="65"/>
      <c r="BH190" s="65"/>
      <c r="BI190" s="65">
        <v>38</v>
      </c>
      <c r="BJ190" s="65"/>
      <c r="BK190" s="65"/>
      <c r="BL190" s="65"/>
      <c r="BM190" s="65"/>
      <c r="BN190" s="65"/>
      <c r="BP190" s="1">
        <v>18762</v>
      </c>
    </row>
    <row r="191" spans="2:68" x14ac:dyDescent="0.2">
      <c r="B191" s="80">
        <v>41791</v>
      </c>
      <c r="C191" s="65"/>
      <c r="D191" s="65"/>
      <c r="E191" s="65"/>
      <c r="F191" s="65"/>
      <c r="G191" s="65"/>
      <c r="H191" s="65"/>
      <c r="I191" s="65"/>
      <c r="J191" s="65"/>
      <c r="K191" s="65"/>
      <c r="L191" s="65">
        <v>463</v>
      </c>
      <c r="M191" s="65"/>
      <c r="N191" s="65"/>
      <c r="O191" s="65"/>
      <c r="P191" s="65"/>
      <c r="Q191" s="65"/>
      <c r="R191" s="65"/>
      <c r="S191" s="65"/>
      <c r="T191" s="92">
        <v>6693</v>
      </c>
      <c r="U191" s="92"/>
      <c r="V191" s="65"/>
      <c r="W191" s="65"/>
      <c r="X191" s="65"/>
      <c r="Y191" s="65"/>
      <c r="Z191" s="65"/>
      <c r="AA191" s="65"/>
      <c r="AB191" s="65">
        <v>368</v>
      </c>
      <c r="AC191" s="65"/>
      <c r="AD191" s="65">
        <v>905</v>
      </c>
      <c r="AE191" s="65"/>
      <c r="AF191" s="65"/>
      <c r="AG191" s="65"/>
      <c r="AH191" s="65"/>
      <c r="AI191" s="65">
        <v>12</v>
      </c>
      <c r="AJ191" s="65"/>
      <c r="AK191" s="65"/>
      <c r="AL191" s="65"/>
      <c r="AM191" s="1">
        <v>1714</v>
      </c>
      <c r="AN191" s="65"/>
      <c r="AO191" s="65">
        <v>1</v>
      </c>
      <c r="AP191" s="65">
        <v>13</v>
      </c>
      <c r="AQ191" s="65"/>
      <c r="AR191" s="65"/>
      <c r="AS191" s="92">
        <v>8975</v>
      </c>
      <c r="AT191" s="92"/>
      <c r="AU191" s="65"/>
      <c r="AV191" s="65">
        <v>182</v>
      </c>
      <c r="AW191" s="65"/>
      <c r="AX191" s="65"/>
      <c r="AY191" s="65"/>
      <c r="AZ191" s="65">
        <v>85</v>
      </c>
      <c r="BA191" s="65"/>
      <c r="BB191" s="65"/>
      <c r="BC191" s="65"/>
      <c r="BD191" s="65"/>
      <c r="BE191" s="93">
        <v>6</v>
      </c>
      <c r="BF191" s="93"/>
      <c r="BG191" s="65"/>
      <c r="BH191" s="65"/>
      <c r="BI191" s="65">
        <v>23</v>
      </c>
      <c r="BJ191" s="65"/>
      <c r="BK191" s="65"/>
      <c r="BL191" s="65"/>
      <c r="BM191" s="65"/>
      <c r="BN191" s="65"/>
      <c r="BP191" s="1">
        <v>19440</v>
      </c>
    </row>
    <row r="192" spans="2:68" x14ac:dyDescent="0.2">
      <c r="B192" s="80">
        <v>41821</v>
      </c>
      <c r="C192" s="65"/>
      <c r="D192" s="65"/>
      <c r="E192" s="65"/>
      <c r="F192" s="65"/>
      <c r="G192" s="65"/>
      <c r="H192" s="65"/>
      <c r="I192" s="65"/>
      <c r="J192" s="65"/>
      <c r="K192" s="65"/>
      <c r="L192" s="65">
        <v>534</v>
      </c>
      <c r="M192" s="65"/>
      <c r="N192" s="65"/>
      <c r="O192" s="65"/>
      <c r="P192" s="65"/>
      <c r="Q192" s="65"/>
      <c r="R192" s="65"/>
      <c r="S192" s="65"/>
      <c r="T192" s="92">
        <v>9493</v>
      </c>
      <c r="U192" s="92"/>
      <c r="V192" s="65"/>
      <c r="W192" s="65"/>
      <c r="X192" s="65"/>
      <c r="Y192" s="65"/>
      <c r="Z192" s="65"/>
      <c r="AA192" s="65"/>
      <c r="AB192" s="65">
        <v>442</v>
      </c>
      <c r="AC192" s="65"/>
      <c r="AD192" s="65">
        <v>845</v>
      </c>
      <c r="AE192" s="65"/>
      <c r="AF192" s="65"/>
      <c r="AG192" s="65"/>
      <c r="AH192" s="65"/>
      <c r="AI192" s="65">
        <v>6</v>
      </c>
      <c r="AJ192" s="65"/>
      <c r="AK192" s="65"/>
      <c r="AL192" s="65"/>
      <c r="AM192" s="1">
        <v>2124</v>
      </c>
      <c r="AN192" s="65"/>
      <c r="AO192" s="65"/>
      <c r="AP192" s="65">
        <v>12</v>
      </c>
      <c r="AQ192" s="65"/>
      <c r="AR192" s="65"/>
      <c r="AS192" s="92">
        <v>7476</v>
      </c>
      <c r="AT192" s="92"/>
      <c r="AU192" s="65"/>
      <c r="AV192" s="65">
        <v>26</v>
      </c>
      <c r="AW192" s="65"/>
      <c r="AX192" s="65"/>
      <c r="AY192" s="65"/>
      <c r="AZ192" s="65">
        <v>92</v>
      </c>
      <c r="BA192" s="65"/>
      <c r="BB192" s="65"/>
      <c r="BC192" s="65"/>
      <c r="BD192" s="65"/>
      <c r="BE192" s="93">
        <v>8</v>
      </c>
      <c r="BF192" s="93"/>
      <c r="BG192" s="65"/>
      <c r="BH192" s="65"/>
      <c r="BI192" s="65">
        <v>25</v>
      </c>
      <c r="BJ192" s="65"/>
      <c r="BK192" s="65"/>
      <c r="BL192" s="65"/>
      <c r="BM192" s="65"/>
      <c r="BN192" s="65"/>
      <c r="BP192" s="1">
        <v>21083</v>
      </c>
    </row>
    <row r="193" spans="2:68" x14ac:dyDescent="0.2">
      <c r="B193" s="80">
        <v>41852</v>
      </c>
      <c r="C193" s="65"/>
      <c r="D193" s="65"/>
      <c r="E193" s="65"/>
      <c r="F193" s="65"/>
      <c r="G193" s="65"/>
      <c r="H193" s="65"/>
      <c r="I193" s="65"/>
      <c r="J193" s="65"/>
      <c r="K193" s="65"/>
      <c r="L193" s="65">
        <v>357</v>
      </c>
      <c r="M193" s="65"/>
      <c r="N193" s="65"/>
      <c r="O193" s="65"/>
      <c r="P193" s="65"/>
      <c r="Q193" s="65"/>
      <c r="R193" s="65"/>
      <c r="S193" s="65"/>
      <c r="T193" s="92">
        <v>7490</v>
      </c>
      <c r="U193" s="92"/>
      <c r="V193" s="65"/>
      <c r="W193" s="65"/>
      <c r="X193" s="65"/>
      <c r="Y193" s="65"/>
      <c r="Z193" s="65"/>
      <c r="AA193" s="65"/>
      <c r="AB193" s="65">
        <v>238</v>
      </c>
      <c r="AC193" s="65"/>
      <c r="AD193" s="65">
        <v>533</v>
      </c>
      <c r="AE193" s="65"/>
      <c r="AF193" s="65"/>
      <c r="AG193" s="65"/>
      <c r="AH193" s="65"/>
      <c r="AI193" s="65">
        <v>5</v>
      </c>
      <c r="AJ193" s="65"/>
      <c r="AK193" s="65"/>
      <c r="AL193" s="65"/>
      <c r="AM193" s="1">
        <v>1718</v>
      </c>
      <c r="AN193" s="65"/>
      <c r="AO193" s="65"/>
      <c r="AP193" s="65">
        <v>13</v>
      </c>
      <c r="AQ193" s="65"/>
      <c r="AR193" s="65"/>
      <c r="AS193" s="92">
        <v>5226</v>
      </c>
      <c r="AT193" s="92"/>
      <c r="AU193" s="65"/>
      <c r="AV193" s="65">
        <v>41</v>
      </c>
      <c r="AW193" s="65"/>
      <c r="AX193" s="65"/>
      <c r="AY193" s="65"/>
      <c r="AZ193" s="65">
        <v>56</v>
      </c>
      <c r="BA193" s="65"/>
      <c r="BB193" s="65"/>
      <c r="BC193" s="65"/>
      <c r="BD193" s="65"/>
      <c r="BE193" s="93">
        <v>11</v>
      </c>
      <c r="BF193" s="93"/>
      <c r="BG193" s="65"/>
      <c r="BH193" s="65"/>
      <c r="BI193" s="65">
        <v>9</v>
      </c>
      <c r="BJ193" s="65"/>
      <c r="BK193" s="65"/>
      <c r="BL193" s="65"/>
      <c r="BM193" s="65"/>
      <c r="BN193" s="65"/>
      <c r="BP193" s="1">
        <v>15697</v>
      </c>
    </row>
    <row r="194" spans="2:68" x14ac:dyDescent="0.2">
      <c r="B194" s="80">
        <v>41883</v>
      </c>
      <c r="C194" s="65"/>
      <c r="D194" s="65"/>
      <c r="E194" s="65"/>
      <c r="F194" s="65"/>
      <c r="G194" s="65"/>
      <c r="H194" s="65"/>
      <c r="I194" s="65"/>
      <c r="J194" s="65"/>
      <c r="K194" s="65"/>
      <c r="L194" s="65">
        <v>516</v>
      </c>
      <c r="M194" s="65"/>
      <c r="N194" s="65"/>
      <c r="O194" s="65"/>
      <c r="P194" s="65"/>
      <c r="Q194" s="65"/>
      <c r="R194" s="65"/>
      <c r="S194" s="65"/>
      <c r="T194" s="92">
        <v>8844</v>
      </c>
      <c r="U194" s="92"/>
      <c r="V194" s="65"/>
      <c r="W194" s="65"/>
      <c r="X194" s="65"/>
      <c r="Y194" s="65"/>
      <c r="Z194" s="65"/>
      <c r="AA194" s="65"/>
      <c r="AB194" s="65">
        <v>326</v>
      </c>
      <c r="AC194" s="65"/>
      <c r="AD194" s="1">
        <v>1097</v>
      </c>
      <c r="AE194" s="65"/>
      <c r="AF194" s="65"/>
      <c r="AG194" s="65"/>
      <c r="AH194" s="65"/>
      <c r="AI194" s="65">
        <v>7</v>
      </c>
      <c r="AJ194" s="65"/>
      <c r="AK194" s="65"/>
      <c r="AL194" s="65"/>
      <c r="AM194" s="1">
        <v>2059</v>
      </c>
      <c r="AN194" s="65"/>
      <c r="AO194" s="65"/>
      <c r="AP194" s="65">
        <v>37</v>
      </c>
      <c r="AQ194" s="65"/>
      <c r="AR194" s="65"/>
      <c r="AS194" s="92">
        <v>7369</v>
      </c>
      <c r="AT194" s="92"/>
      <c r="AU194" s="65"/>
      <c r="AV194" s="65">
        <v>68</v>
      </c>
      <c r="AW194" s="65"/>
      <c r="AX194" s="65"/>
      <c r="AY194" s="65"/>
      <c r="AZ194" s="65">
        <v>125</v>
      </c>
      <c r="BA194" s="65"/>
      <c r="BB194" s="65"/>
      <c r="BC194" s="65"/>
      <c r="BD194" s="65"/>
      <c r="BE194" s="93">
        <v>26</v>
      </c>
      <c r="BF194" s="93"/>
      <c r="BG194" s="65"/>
      <c r="BH194" s="65"/>
      <c r="BI194" s="65">
        <v>44</v>
      </c>
      <c r="BJ194" s="65"/>
      <c r="BK194" s="65"/>
      <c r="BL194" s="65"/>
      <c r="BM194" s="65"/>
      <c r="BN194" s="65"/>
      <c r="BP194" s="1">
        <v>20518</v>
      </c>
    </row>
    <row r="195" spans="2:68" x14ac:dyDescent="0.2">
      <c r="B195" s="80">
        <v>41913</v>
      </c>
      <c r="C195" s="65"/>
      <c r="D195" s="65"/>
      <c r="E195" s="65"/>
      <c r="F195" s="65"/>
      <c r="G195" s="65"/>
      <c r="H195" s="65"/>
      <c r="I195" s="65"/>
      <c r="J195" s="65"/>
      <c r="K195" s="65"/>
      <c r="L195" s="65">
        <v>705</v>
      </c>
      <c r="M195" s="65"/>
      <c r="N195" s="65"/>
      <c r="O195" s="65"/>
      <c r="P195" s="65"/>
      <c r="Q195" s="65"/>
      <c r="R195" s="65"/>
      <c r="S195" s="65"/>
      <c r="T195" s="92">
        <v>8785</v>
      </c>
      <c r="U195" s="92"/>
      <c r="V195" s="65"/>
      <c r="W195" s="65"/>
      <c r="X195" s="65"/>
      <c r="Y195" s="65"/>
      <c r="Z195" s="65"/>
      <c r="AA195" s="65"/>
      <c r="AB195" s="65">
        <v>405</v>
      </c>
      <c r="AC195" s="65"/>
      <c r="AD195" s="1">
        <v>1102</v>
      </c>
      <c r="AE195" s="65"/>
      <c r="AF195" s="65"/>
      <c r="AG195" s="65"/>
      <c r="AH195" s="65"/>
      <c r="AI195" s="65">
        <v>6</v>
      </c>
      <c r="AJ195" s="65"/>
      <c r="AK195" s="65"/>
      <c r="AL195" s="65"/>
      <c r="AM195" s="1">
        <v>1792</v>
      </c>
      <c r="AN195" s="65"/>
      <c r="AO195" s="65"/>
      <c r="AP195" s="65">
        <v>23</v>
      </c>
      <c r="AQ195" s="65"/>
      <c r="AR195" s="65"/>
      <c r="AS195" s="92">
        <v>8324</v>
      </c>
      <c r="AT195" s="92"/>
      <c r="AU195" s="65"/>
      <c r="AV195" s="65">
        <v>117</v>
      </c>
      <c r="AW195" s="65"/>
      <c r="AX195" s="65"/>
      <c r="AY195" s="65"/>
      <c r="AZ195" s="65">
        <v>103</v>
      </c>
      <c r="BA195" s="65"/>
      <c r="BB195" s="65"/>
      <c r="BC195" s="65"/>
      <c r="BD195" s="65"/>
      <c r="BE195" s="93">
        <v>17</v>
      </c>
      <c r="BF195" s="93"/>
      <c r="BG195" s="65"/>
      <c r="BH195" s="65"/>
      <c r="BI195" s="65">
        <v>30</v>
      </c>
      <c r="BJ195" s="65"/>
      <c r="BK195" s="65"/>
      <c r="BL195" s="65"/>
      <c r="BM195" s="65"/>
      <c r="BN195" s="65"/>
      <c r="BP195" s="1">
        <v>21409</v>
      </c>
    </row>
    <row r="196" spans="2:68" x14ac:dyDescent="0.2">
      <c r="B196" s="80">
        <v>41944</v>
      </c>
      <c r="C196" s="65"/>
      <c r="D196" s="65"/>
      <c r="E196" s="65"/>
      <c r="F196" s="65"/>
      <c r="G196" s="65"/>
      <c r="H196" s="65"/>
      <c r="I196" s="65"/>
      <c r="J196" s="65"/>
      <c r="K196" s="65"/>
      <c r="L196" s="65">
        <v>522</v>
      </c>
      <c r="M196" s="65"/>
      <c r="N196" s="65"/>
      <c r="O196" s="65"/>
      <c r="P196" s="65"/>
      <c r="Q196" s="65"/>
      <c r="R196" s="65"/>
      <c r="S196" s="65"/>
      <c r="T196" s="92">
        <v>8047</v>
      </c>
      <c r="U196" s="92"/>
      <c r="V196" s="65"/>
      <c r="W196" s="65"/>
      <c r="X196" s="65"/>
      <c r="Y196" s="65"/>
      <c r="Z196" s="65"/>
      <c r="AA196" s="65"/>
      <c r="AB196" s="65">
        <v>389</v>
      </c>
      <c r="AC196" s="65"/>
      <c r="AD196" s="65">
        <v>915</v>
      </c>
      <c r="AE196" s="65"/>
      <c r="AF196" s="65"/>
      <c r="AG196" s="65"/>
      <c r="AH196" s="65"/>
      <c r="AI196" s="65">
        <v>11</v>
      </c>
      <c r="AJ196" s="65"/>
      <c r="AK196" s="65"/>
      <c r="AL196" s="65"/>
      <c r="AM196" s="1">
        <v>1534</v>
      </c>
      <c r="AN196" s="65"/>
      <c r="AO196" s="65"/>
      <c r="AP196" s="65">
        <v>27</v>
      </c>
      <c r="AQ196" s="65"/>
      <c r="AR196" s="65"/>
      <c r="AS196" s="92">
        <v>8262</v>
      </c>
      <c r="AT196" s="92"/>
      <c r="AU196" s="65"/>
      <c r="AV196" s="65">
        <v>98</v>
      </c>
      <c r="AW196" s="65"/>
      <c r="AX196" s="65"/>
      <c r="AY196" s="65"/>
      <c r="AZ196" s="65">
        <v>88</v>
      </c>
      <c r="BA196" s="65"/>
      <c r="BB196" s="65"/>
      <c r="BC196" s="65"/>
      <c r="BD196" s="65"/>
      <c r="BE196" s="93">
        <v>20</v>
      </c>
      <c r="BF196" s="93"/>
      <c r="BG196" s="65"/>
      <c r="BH196" s="65"/>
      <c r="BI196" s="65">
        <v>29</v>
      </c>
      <c r="BJ196" s="65"/>
      <c r="BK196" s="65"/>
      <c r="BL196" s="65"/>
      <c r="BM196" s="65"/>
      <c r="BN196" s="65"/>
      <c r="BP196" s="1">
        <v>19942</v>
      </c>
    </row>
    <row r="197" spans="2:68" x14ac:dyDescent="0.2">
      <c r="B197" s="80">
        <v>41974</v>
      </c>
      <c r="C197" s="65"/>
      <c r="D197" s="65"/>
      <c r="E197" s="65"/>
      <c r="F197" s="65"/>
      <c r="G197" s="65"/>
      <c r="H197" s="65"/>
      <c r="I197" s="65"/>
      <c r="J197" s="65"/>
      <c r="K197" s="65"/>
      <c r="L197" s="65">
        <v>458</v>
      </c>
      <c r="M197" s="65"/>
      <c r="N197" s="65"/>
      <c r="O197" s="65"/>
      <c r="P197" s="65"/>
      <c r="Q197" s="65"/>
      <c r="R197" s="65"/>
      <c r="S197" s="65"/>
      <c r="T197" s="92">
        <v>7736</v>
      </c>
      <c r="U197" s="92"/>
      <c r="V197" s="65"/>
      <c r="W197" s="65"/>
      <c r="X197" s="65"/>
      <c r="Y197" s="65"/>
      <c r="Z197" s="65"/>
      <c r="AA197" s="65"/>
      <c r="AB197" s="65">
        <v>290</v>
      </c>
      <c r="AC197" s="65"/>
      <c r="AD197" s="65">
        <v>647</v>
      </c>
      <c r="AE197" s="65"/>
      <c r="AF197" s="65"/>
      <c r="AG197" s="65"/>
      <c r="AH197" s="65"/>
      <c r="AI197" s="65">
        <v>11</v>
      </c>
      <c r="AJ197" s="65"/>
      <c r="AK197" s="65"/>
      <c r="AL197" s="65"/>
      <c r="AM197" s="1">
        <v>1747</v>
      </c>
      <c r="AN197" s="65"/>
      <c r="AO197" s="65"/>
      <c r="AP197" s="65">
        <v>23</v>
      </c>
      <c r="AQ197" s="65"/>
      <c r="AR197" s="65"/>
      <c r="AS197" s="92">
        <v>6329</v>
      </c>
      <c r="AT197" s="92"/>
      <c r="AU197" s="65"/>
      <c r="AV197" s="65">
        <v>68</v>
      </c>
      <c r="AW197" s="65"/>
      <c r="AX197" s="65"/>
      <c r="AY197" s="65"/>
      <c r="AZ197" s="65">
        <v>74</v>
      </c>
      <c r="BA197" s="65"/>
      <c r="BB197" s="65"/>
      <c r="BC197" s="65"/>
      <c r="BD197" s="65"/>
      <c r="BE197" s="93">
        <v>23</v>
      </c>
      <c r="BF197" s="93"/>
      <c r="BG197" s="65"/>
      <c r="BH197" s="65"/>
      <c r="BI197" s="65">
        <v>32</v>
      </c>
      <c r="BJ197" s="65"/>
      <c r="BK197" s="65"/>
      <c r="BL197" s="65"/>
      <c r="BM197" s="65"/>
      <c r="BN197" s="65"/>
      <c r="BP197" s="1">
        <v>17438</v>
      </c>
    </row>
    <row r="198" spans="2:68" x14ac:dyDescent="0.2">
      <c r="B198" s="80">
        <v>42005</v>
      </c>
      <c r="C198" s="65"/>
      <c r="D198" s="65"/>
      <c r="E198" s="65"/>
      <c r="F198" s="65"/>
      <c r="G198" s="65"/>
      <c r="H198" s="65"/>
      <c r="I198" s="65"/>
      <c r="J198" s="65"/>
      <c r="K198" s="65"/>
      <c r="L198" s="65">
        <v>490</v>
      </c>
      <c r="M198" s="65"/>
      <c r="N198" s="65"/>
      <c r="O198" s="65"/>
      <c r="P198" s="65"/>
      <c r="Q198" s="65"/>
      <c r="R198" s="65"/>
      <c r="S198" s="65"/>
      <c r="T198" s="92">
        <v>7615</v>
      </c>
      <c r="U198" s="92"/>
      <c r="V198" s="65"/>
      <c r="W198" s="65"/>
      <c r="X198" s="65"/>
      <c r="Y198" s="65"/>
      <c r="Z198" s="65"/>
      <c r="AA198" s="65"/>
      <c r="AB198" s="65">
        <v>327</v>
      </c>
      <c r="AC198" s="65"/>
      <c r="AD198" s="65">
        <v>860</v>
      </c>
      <c r="AE198" s="65"/>
      <c r="AF198" s="65"/>
      <c r="AG198" s="65"/>
      <c r="AH198" s="65"/>
      <c r="AI198" s="65">
        <v>9</v>
      </c>
      <c r="AJ198" s="65"/>
      <c r="AK198" s="65"/>
      <c r="AL198" s="65"/>
      <c r="AM198" s="1">
        <v>1864</v>
      </c>
      <c r="AN198" s="65"/>
      <c r="AO198" s="65">
        <v>1</v>
      </c>
      <c r="AP198" s="65">
        <v>31</v>
      </c>
      <c r="AQ198" s="65"/>
      <c r="AR198" s="65"/>
      <c r="AS198" s="92">
        <v>6967</v>
      </c>
      <c r="AT198" s="92"/>
      <c r="AU198" s="65"/>
      <c r="AV198" s="65">
        <v>26</v>
      </c>
      <c r="AW198" s="65"/>
      <c r="AX198" s="65"/>
      <c r="AY198" s="65"/>
      <c r="AZ198" s="65">
        <v>72</v>
      </c>
      <c r="BA198" s="65"/>
      <c r="BB198" s="65"/>
      <c r="BC198" s="65"/>
      <c r="BD198" s="65"/>
      <c r="BE198" s="93">
        <v>14</v>
      </c>
      <c r="BF198" s="93"/>
      <c r="BG198" s="65"/>
      <c r="BH198" s="65"/>
      <c r="BI198" s="65">
        <v>18</v>
      </c>
      <c r="BJ198" s="65"/>
      <c r="BK198" s="65"/>
      <c r="BL198" s="65"/>
      <c r="BM198" s="65"/>
      <c r="BN198" s="65"/>
      <c r="BP198" s="1">
        <v>18294</v>
      </c>
    </row>
    <row r="199" spans="2:68" ht="15" x14ac:dyDescent="0.25">
      <c r="B199" s="80">
        <v>42036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65">
        <v>505</v>
      </c>
      <c r="M199" s="40"/>
      <c r="N199" s="40"/>
      <c r="O199" s="40"/>
      <c r="P199" s="40"/>
      <c r="Q199" s="65"/>
      <c r="R199" s="65"/>
      <c r="S199" s="65"/>
      <c r="T199" s="92">
        <v>7373</v>
      </c>
      <c r="U199" s="92"/>
      <c r="V199" s="65"/>
      <c r="W199" s="65"/>
      <c r="X199" s="65"/>
      <c r="Y199" s="65"/>
      <c r="Z199" s="65"/>
      <c r="AA199" s="65"/>
      <c r="AB199" s="65">
        <v>349</v>
      </c>
      <c r="AC199" s="65"/>
      <c r="AD199" s="65">
        <v>862</v>
      </c>
      <c r="AE199" s="65"/>
      <c r="AF199" s="65"/>
      <c r="AG199" s="65"/>
      <c r="AH199" s="65"/>
      <c r="AI199" s="65">
        <v>11</v>
      </c>
      <c r="AJ199" s="65"/>
      <c r="AK199" s="65"/>
      <c r="AL199" s="65"/>
      <c r="AM199" s="1">
        <v>1869</v>
      </c>
      <c r="AN199" s="65"/>
      <c r="AO199" s="65">
        <v>2</v>
      </c>
      <c r="AP199" s="65">
        <v>25</v>
      </c>
      <c r="AQ199" s="65"/>
      <c r="AR199" s="65"/>
      <c r="AS199" s="92">
        <v>7667</v>
      </c>
      <c r="AT199" s="92"/>
      <c r="AU199" s="65"/>
      <c r="AV199" s="65">
        <v>26</v>
      </c>
      <c r="AW199" s="65"/>
      <c r="AX199" s="65"/>
      <c r="AY199" s="65"/>
      <c r="AZ199" s="65">
        <v>91</v>
      </c>
      <c r="BA199" s="65"/>
      <c r="BB199" s="65"/>
      <c r="BC199" s="65"/>
      <c r="BD199" s="65"/>
      <c r="BE199" s="93">
        <v>19</v>
      </c>
      <c r="BF199" s="93"/>
      <c r="BG199" s="65"/>
      <c r="BH199" s="65"/>
      <c r="BI199" s="65">
        <v>29</v>
      </c>
      <c r="BJ199" s="65"/>
      <c r="BK199" s="65"/>
      <c r="BL199" s="65"/>
      <c r="BM199" s="65"/>
      <c r="BN199" s="65"/>
      <c r="BP199" s="1">
        <v>18828</v>
      </c>
    </row>
    <row r="200" spans="2:68" x14ac:dyDescent="0.2">
      <c r="B200" s="80">
        <v>42064</v>
      </c>
      <c r="C200" s="65"/>
      <c r="D200" s="65"/>
      <c r="E200" s="65"/>
      <c r="F200" s="65"/>
      <c r="G200" s="65"/>
      <c r="H200" s="65"/>
      <c r="I200" s="65"/>
      <c r="J200" s="65"/>
      <c r="K200" s="65"/>
      <c r="L200" s="65">
        <v>896</v>
      </c>
      <c r="M200" s="65"/>
      <c r="N200" s="65"/>
      <c r="O200" s="65"/>
      <c r="P200" s="65"/>
      <c r="Q200" s="65"/>
      <c r="R200" s="65"/>
      <c r="S200" s="65"/>
      <c r="T200" s="92">
        <v>9265</v>
      </c>
      <c r="U200" s="92"/>
      <c r="V200" s="65"/>
      <c r="W200" s="65"/>
      <c r="X200" s="65"/>
      <c r="Y200" s="65"/>
      <c r="Z200" s="65"/>
      <c r="AA200" s="65"/>
      <c r="AB200" s="65">
        <v>505</v>
      </c>
      <c r="AC200" s="65"/>
      <c r="AD200" s="1">
        <v>1263</v>
      </c>
      <c r="AE200" s="65"/>
      <c r="AF200" s="65"/>
      <c r="AG200" s="65"/>
      <c r="AH200" s="65"/>
      <c r="AI200" s="65">
        <v>15</v>
      </c>
      <c r="AJ200" s="65"/>
      <c r="AK200" s="65"/>
      <c r="AL200" s="65"/>
      <c r="AM200" s="1">
        <v>1671</v>
      </c>
      <c r="AN200" s="65"/>
      <c r="AO200" s="65">
        <v>1</v>
      </c>
      <c r="AP200" s="65">
        <v>22</v>
      </c>
      <c r="AQ200" s="65"/>
      <c r="AR200" s="65"/>
      <c r="AS200" s="92">
        <v>8336</v>
      </c>
      <c r="AT200" s="92"/>
      <c r="AU200" s="65"/>
      <c r="AV200" s="65">
        <v>24</v>
      </c>
      <c r="AW200" s="65"/>
      <c r="AX200" s="65"/>
      <c r="AY200" s="65"/>
      <c r="AZ200" s="65">
        <v>90</v>
      </c>
      <c r="BA200" s="65"/>
      <c r="BB200" s="65"/>
      <c r="BC200" s="65"/>
      <c r="BD200" s="65"/>
      <c r="BE200" s="93">
        <v>17</v>
      </c>
      <c r="BF200" s="93"/>
      <c r="BG200" s="65"/>
      <c r="BH200" s="65"/>
      <c r="BI200" s="65">
        <v>27</v>
      </c>
      <c r="BJ200" s="65"/>
      <c r="BK200" s="65"/>
      <c r="BL200" s="65"/>
      <c r="BM200" s="65"/>
      <c r="BN200" s="65"/>
      <c r="BP200" s="1">
        <v>22132</v>
      </c>
    </row>
    <row r="201" spans="2:68" x14ac:dyDescent="0.2">
      <c r="B201" s="80">
        <v>42095</v>
      </c>
      <c r="C201" s="65"/>
      <c r="D201" s="65"/>
      <c r="E201" s="65"/>
      <c r="F201" s="65"/>
      <c r="G201" s="65"/>
      <c r="H201" s="65"/>
      <c r="I201" s="65"/>
      <c r="J201" s="65"/>
      <c r="K201" s="65"/>
      <c r="L201" s="41">
        <v>584</v>
      </c>
      <c r="M201" s="65"/>
      <c r="N201" s="65"/>
      <c r="O201" s="65"/>
      <c r="P201" s="65"/>
      <c r="Q201" s="65"/>
      <c r="R201" s="65"/>
      <c r="S201" s="65"/>
      <c r="T201" s="94">
        <v>9138</v>
      </c>
      <c r="U201" s="93"/>
      <c r="V201" s="65"/>
      <c r="W201" s="65"/>
      <c r="X201" s="65"/>
      <c r="Y201" s="65"/>
      <c r="Z201" s="65"/>
      <c r="AA201" s="65"/>
      <c r="AB201" s="41">
        <v>507</v>
      </c>
      <c r="AC201" s="65"/>
      <c r="AD201" s="41">
        <v>768</v>
      </c>
      <c r="AE201" s="65"/>
      <c r="AF201" s="65"/>
      <c r="AG201" s="65"/>
      <c r="AH201" s="65"/>
      <c r="AI201" s="41">
        <v>21</v>
      </c>
      <c r="AJ201" s="65"/>
      <c r="AK201" s="65"/>
      <c r="AL201" s="65"/>
      <c r="AM201" s="41">
        <v>1575</v>
      </c>
      <c r="AN201" s="65"/>
      <c r="AO201" s="65"/>
      <c r="AP201" s="41">
        <v>19</v>
      </c>
      <c r="AQ201" s="65"/>
      <c r="AR201" s="65"/>
      <c r="AS201" s="94">
        <v>7302</v>
      </c>
      <c r="AT201" s="94"/>
      <c r="AU201" s="65"/>
      <c r="AV201" s="41">
        <v>28</v>
      </c>
      <c r="AW201" s="65"/>
      <c r="AX201" s="65"/>
      <c r="AY201" s="65"/>
      <c r="AZ201" s="41">
        <v>83</v>
      </c>
      <c r="BA201" s="65"/>
      <c r="BB201" s="65"/>
      <c r="BC201" s="65"/>
      <c r="BD201" s="65"/>
      <c r="BE201" s="94">
        <v>15</v>
      </c>
      <c r="BF201" s="93"/>
      <c r="BG201" s="65"/>
      <c r="BH201" s="65"/>
      <c r="BI201" s="41">
        <v>27</v>
      </c>
      <c r="BJ201" s="65"/>
      <c r="BK201" s="65"/>
      <c r="BL201" s="65"/>
      <c r="BM201" s="65"/>
      <c r="BN201" s="65"/>
      <c r="BP201" s="41">
        <v>20067</v>
      </c>
    </row>
    <row r="202" spans="2:68" ht="15" x14ac:dyDescent="0.25">
      <c r="B202" s="80">
        <v>42125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1">
        <v>515</v>
      </c>
      <c r="M202" s="42"/>
      <c r="N202" s="42"/>
      <c r="O202" s="42"/>
      <c r="P202" s="42"/>
      <c r="Q202" s="65"/>
      <c r="R202" s="65"/>
      <c r="S202" s="65"/>
      <c r="T202" s="94">
        <v>9819</v>
      </c>
      <c r="U202" s="93"/>
      <c r="V202" s="65"/>
      <c r="W202" s="65"/>
      <c r="X202" s="65"/>
      <c r="Y202" s="65"/>
      <c r="Z202" s="65"/>
      <c r="AA202" s="65"/>
      <c r="AB202" s="41">
        <v>387</v>
      </c>
      <c r="AC202" s="65"/>
      <c r="AD202" s="41">
        <v>879</v>
      </c>
      <c r="AE202" s="65"/>
      <c r="AF202" s="65"/>
      <c r="AG202" s="65"/>
      <c r="AH202" s="65"/>
      <c r="AI202" s="41">
        <v>6</v>
      </c>
      <c r="AJ202" s="65"/>
      <c r="AK202" s="65"/>
      <c r="AL202" s="65"/>
      <c r="AM202" s="41">
        <v>1690</v>
      </c>
      <c r="AN202" s="65"/>
      <c r="AO202" s="65"/>
      <c r="AP202" s="41">
        <v>29</v>
      </c>
      <c r="AQ202" s="65"/>
      <c r="AR202" s="65"/>
      <c r="AS202" s="94">
        <v>6843</v>
      </c>
      <c r="AT202" s="93"/>
      <c r="AU202" s="65"/>
      <c r="AV202" s="41">
        <v>33</v>
      </c>
      <c r="AW202" s="65"/>
      <c r="AX202" s="65"/>
      <c r="AY202" s="65"/>
      <c r="AZ202" s="41">
        <v>66</v>
      </c>
      <c r="BA202" s="65"/>
      <c r="BB202" s="65"/>
      <c r="BC202" s="65"/>
      <c r="BD202" s="65"/>
      <c r="BE202" s="94">
        <v>12</v>
      </c>
      <c r="BF202" s="93"/>
      <c r="BG202" s="65"/>
      <c r="BH202" s="65"/>
      <c r="BI202" s="41">
        <v>28</v>
      </c>
      <c r="BJ202" s="65"/>
      <c r="BK202" s="65"/>
      <c r="BL202" s="65"/>
      <c r="BM202" s="65"/>
      <c r="BN202" s="65"/>
      <c r="BP202" s="41">
        <v>20307</v>
      </c>
    </row>
    <row r="203" spans="2:68" x14ac:dyDescent="0.2">
      <c r="B203" s="80">
        <v>42156</v>
      </c>
      <c r="C203" s="65"/>
      <c r="D203" s="65"/>
      <c r="E203" s="65"/>
      <c r="F203" s="65"/>
      <c r="G203" s="65"/>
      <c r="H203" s="65"/>
      <c r="I203" s="65"/>
      <c r="J203" s="65"/>
      <c r="K203" s="65"/>
      <c r="L203" s="41">
        <v>595</v>
      </c>
      <c r="M203" s="65"/>
      <c r="N203" s="65"/>
      <c r="O203" s="65"/>
      <c r="P203" s="65"/>
      <c r="Q203" s="65"/>
      <c r="R203" s="65"/>
      <c r="S203" s="65"/>
      <c r="T203" s="94">
        <v>9987</v>
      </c>
      <c r="U203" s="93"/>
      <c r="V203" s="65"/>
      <c r="W203" s="65"/>
      <c r="X203" s="65"/>
      <c r="Y203" s="65"/>
      <c r="Z203" s="65"/>
      <c r="AA203" s="65"/>
      <c r="AB203" s="41">
        <v>562</v>
      </c>
      <c r="AC203" s="65"/>
      <c r="AD203" s="41">
        <v>779</v>
      </c>
      <c r="AE203" s="65"/>
      <c r="AF203" s="65"/>
      <c r="AG203" s="65"/>
      <c r="AH203" s="65"/>
      <c r="AI203" s="41">
        <v>6</v>
      </c>
      <c r="AJ203" s="65"/>
      <c r="AK203" s="65"/>
      <c r="AL203" s="65"/>
      <c r="AM203" s="41">
        <v>2010</v>
      </c>
      <c r="AN203" s="65"/>
      <c r="AO203" s="65">
        <v>1</v>
      </c>
      <c r="AP203" s="41">
        <v>19</v>
      </c>
      <c r="AQ203" s="65"/>
      <c r="AR203" s="65"/>
      <c r="AS203" s="94">
        <v>7348</v>
      </c>
      <c r="AT203" s="93"/>
      <c r="AU203" s="65"/>
      <c r="AV203" s="41">
        <v>92</v>
      </c>
      <c r="AW203" s="65"/>
      <c r="AX203" s="65"/>
      <c r="AY203" s="65"/>
      <c r="AZ203" s="41">
        <v>122</v>
      </c>
      <c r="BA203" s="65"/>
      <c r="BB203" s="65"/>
      <c r="BC203" s="65"/>
      <c r="BD203" s="65"/>
      <c r="BE203" s="94">
        <v>10</v>
      </c>
      <c r="BF203" s="93"/>
      <c r="BG203" s="65"/>
      <c r="BH203" s="65"/>
      <c r="BI203" s="41">
        <v>26</v>
      </c>
      <c r="BJ203" s="65"/>
      <c r="BK203" s="65"/>
      <c r="BL203" s="65"/>
      <c r="BM203" s="65"/>
      <c r="BN203" s="65"/>
      <c r="BP203" s="41">
        <v>21557</v>
      </c>
    </row>
    <row r="204" spans="2:68" x14ac:dyDescent="0.2">
      <c r="B204" s="80">
        <v>42186</v>
      </c>
      <c r="C204" s="65"/>
      <c r="D204" s="65"/>
      <c r="E204" s="65"/>
      <c r="F204" s="65"/>
      <c r="G204" s="65"/>
      <c r="H204" s="65"/>
      <c r="I204" s="65"/>
      <c r="J204" s="65"/>
      <c r="K204" s="65"/>
      <c r="L204" s="65">
        <v>484</v>
      </c>
      <c r="M204" s="65"/>
      <c r="N204" s="65"/>
      <c r="O204" s="65"/>
      <c r="P204" s="65"/>
      <c r="Q204" s="65"/>
      <c r="R204" s="65"/>
      <c r="S204" s="65"/>
      <c r="T204" s="94">
        <v>11228</v>
      </c>
      <c r="U204" s="93"/>
      <c r="V204" s="65"/>
      <c r="W204" s="65"/>
      <c r="X204" s="65"/>
      <c r="Y204" s="65"/>
      <c r="Z204" s="65"/>
      <c r="AA204" s="65"/>
      <c r="AB204" s="65">
        <v>547</v>
      </c>
      <c r="AC204" s="65"/>
      <c r="AD204" s="65">
        <v>937</v>
      </c>
      <c r="AE204" s="65"/>
      <c r="AF204" s="65"/>
      <c r="AG204" s="65"/>
      <c r="AH204" s="65"/>
      <c r="AI204" s="65">
        <v>8</v>
      </c>
      <c r="AJ204" s="65"/>
      <c r="AK204" s="65"/>
      <c r="AL204" s="65"/>
      <c r="AM204" s="65">
        <v>2380</v>
      </c>
      <c r="AN204" s="65"/>
      <c r="AO204" s="65">
        <v>1</v>
      </c>
      <c r="AP204" s="65">
        <v>10</v>
      </c>
      <c r="AQ204" s="65"/>
      <c r="AR204" s="65"/>
      <c r="AS204" s="94">
        <v>8769</v>
      </c>
      <c r="AT204" s="93"/>
      <c r="AU204" s="65"/>
      <c r="AV204" s="65">
        <v>120</v>
      </c>
      <c r="AW204" s="65"/>
      <c r="AX204" s="65"/>
      <c r="AY204" s="65"/>
      <c r="AZ204" s="65">
        <v>127</v>
      </c>
      <c r="BA204" s="65"/>
      <c r="BB204" s="65"/>
      <c r="BC204" s="65"/>
      <c r="BD204" s="65"/>
      <c r="BE204" s="94">
        <v>13</v>
      </c>
      <c r="BF204" s="93"/>
      <c r="BG204" s="65"/>
      <c r="BH204" s="65"/>
      <c r="BI204" s="65">
        <v>30</v>
      </c>
      <c r="BJ204" s="65"/>
      <c r="BK204" s="65"/>
      <c r="BL204" s="65"/>
      <c r="BM204" s="65"/>
      <c r="BN204" s="65"/>
      <c r="BP204" s="41">
        <v>24654</v>
      </c>
    </row>
    <row r="205" spans="2:68" x14ac:dyDescent="0.2">
      <c r="B205" s="80">
        <v>42217</v>
      </c>
      <c r="C205" s="65"/>
      <c r="D205" s="65"/>
      <c r="E205" s="65"/>
      <c r="F205" s="65"/>
      <c r="G205" s="65"/>
      <c r="H205" s="65"/>
      <c r="I205" s="65"/>
      <c r="J205" s="65"/>
      <c r="K205" s="65"/>
      <c r="L205" s="65">
        <v>463</v>
      </c>
      <c r="M205" s="65"/>
      <c r="N205" s="65"/>
      <c r="O205" s="65"/>
      <c r="P205" s="65"/>
      <c r="Q205" s="65"/>
      <c r="R205" s="65"/>
      <c r="S205" s="65"/>
      <c r="T205" s="94">
        <v>9133</v>
      </c>
      <c r="U205" s="93"/>
      <c r="V205" s="65"/>
      <c r="W205" s="65"/>
      <c r="X205" s="65"/>
      <c r="Y205" s="65"/>
      <c r="Z205" s="65"/>
      <c r="AA205" s="65"/>
      <c r="AB205" s="65">
        <v>316</v>
      </c>
      <c r="AC205" s="65"/>
      <c r="AD205" s="65">
        <v>660</v>
      </c>
      <c r="AE205" s="65"/>
      <c r="AF205" s="65"/>
      <c r="AG205" s="65"/>
      <c r="AH205" s="65"/>
      <c r="AI205" s="65">
        <v>6</v>
      </c>
      <c r="AJ205" s="65"/>
      <c r="AK205" s="65"/>
      <c r="AL205" s="65"/>
      <c r="AM205" s="65">
        <v>2036</v>
      </c>
      <c r="AN205" s="65"/>
      <c r="AO205" s="65"/>
      <c r="AP205" s="65">
        <v>16</v>
      </c>
      <c r="AQ205" s="65"/>
      <c r="AR205" s="65"/>
      <c r="AS205" s="94">
        <v>6386</v>
      </c>
      <c r="AT205" s="93"/>
      <c r="AU205" s="65"/>
      <c r="AV205" s="65">
        <v>52</v>
      </c>
      <c r="AW205" s="65"/>
      <c r="AX205" s="65"/>
      <c r="AY205" s="65"/>
      <c r="AZ205" s="65">
        <v>53</v>
      </c>
      <c r="BA205" s="65"/>
      <c r="BB205" s="65"/>
      <c r="BC205" s="65"/>
      <c r="BD205" s="65"/>
      <c r="BE205" s="94">
        <v>9</v>
      </c>
      <c r="BF205" s="93"/>
      <c r="BG205" s="65"/>
      <c r="BH205" s="65"/>
      <c r="BI205" s="65">
        <v>17</v>
      </c>
      <c r="BJ205" s="65"/>
      <c r="BK205" s="65"/>
      <c r="BL205" s="65"/>
      <c r="BM205" s="65"/>
      <c r="BN205" s="65"/>
      <c r="BP205" s="41">
        <v>19147</v>
      </c>
    </row>
    <row r="206" spans="2:68" x14ac:dyDescent="0.2">
      <c r="B206" s="80">
        <v>42248</v>
      </c>
      <c r="C206" s="65"/>
      <c r="D206" s="65"/>
      <c r="E206" s="65"/>
      <c r="F206" s="65"/>
      <c r="G206" s="65"/>
      <c r="H206" s="65"/>
      <c r="I206" s="65"/>
      <c r="J206" s="65"/>
      <c r="K206" s="65"/>
      <c r="L206" s="65">
        <v>593</v>
      </c>
      <c r="M206" s="65"/>
      <c r="N206" s="65"/>
      <c r="O206" s="65"/>
      <c r="P206" s="65"/>
      <c r="Q206" s="65"/>
      <c r="R206" s="65"/>
      <c r="S206" s="65"/>
      <c r="T206" s="94">
        <v>11219</v>
      </c>
      <c r="U206" s="93"/>
      <c r="V206" s="65"/>
      <c r="W206" s="65"/>
      <c r="X206" s="65"/>
      <c r="Y206" s="65"/>
      <c r="Z206" s="65"/>
      <c r="AA206" s="65"/>
      <c r="AB206" s="65">
        <v>411</v>
      </c>
      <c r="AC206" s="65"/>
      <c r="AD206" s="65">
        <v>1122</v>
      </c>
      <c r="AE206" s="65"/>
      <c r="AF206" s="65"/>
      <c r="AG206" s="65"/>
      <c r="AH206" s="65"/>
      <c r="AI206" s="65">
        <v>13</v>
      </c>
      <c r="AJ206" s="65"/>
      <c r="AK206" s="65"/>
      <c r="AL206" s="65"/>
      <c r="AM206" s="65">
        <v>2319</v>
      </c>
      <c r="AN206" s="65"/>
      <c r="AO206" s="65"/>
      <c r="AP206" s="65">
        <v>35</v>
      </c>
      <c r="AQ206" s="65"/>
      <c r="AR206" s="65"/>
      <c r="AS206" s="94">
        <v>7949</v>
      </c>
      <c r="AT206" s="93"/>
      <c r="AU206" s="65"/>
      <c r="AV206" s="65">
        <v>43</v>
      </c>
      <c r="AW206" s="65"/>
      <c r="AX206" s="65"/>
      <c r="AY206" s="65"/>
      <c r="AZ206" s="65">
        <v>152</v>
      </c>
      <c r="BA206" s="65"/>
      <c r="BB206" s="65"/>
      <c r="BC206" s="65"/>
      <c r="BD206" s="65"/>
      <c r="BE206" s="94">
        <v>31</v>
      </c>
      <c r="BF206" s="93"/>
      <c r="BG206" s="65"/>
      <c r="BH206" s="65"/>
      <c r="BI206" s="65">
        <v>28</v>
      </c>
      <c r="BJ206" s="65"/>
      <c r="BK206" s="65"/>
      <c r="BL206" s="65"/>
      <c r="BM206" s="65"/>
      <c r="BN206" s="65"/>
      <c r="BP206" s="41">
        <v>23915</v>
      </c>
    </row>
    <row r="207" spans="2:68" x14ac:dyDescent="0.2">
      <c r="B207" s="80">
        <v>42278</v>
      </c>
      <c r="C207" s="65"/>
      <c r="D207" s="65"/>
      <c r="E207" s="65"/>
      <c r="F207" s="65"/>
      <c r="G207" s="65"/>
      <c r="H207" s="65"/>
      <c r="I207" s="65"/>
      <c r="J207" s="65"/>
      <c r="K207" s="65"/>
      <c r="L207" s="65">
        <v>565</v>
      </c>
      <c r="M207" s="65"/>
      <c r="N207" s="65"/>
      <c r="O207" s="65"/>
      <c r="P207" s="65"/>
      <c r="Q207" s="65"/>
      <c r="R207" s="65"/>
      <c r="S207" s="65"/>
      <c r="T207" s="93">
        <v>11907</v>
      </c>
      <c r="U207" s="93"/>
      <c r="V207" s="65"/>
      <c r="W207" s="65"/>
      <c r="X207" s="65"/>
      <c r="Y207" s="65"/>
      <c r="Z207" s="65"/>
      <c r="AA207" s="65"/>
      <c r="AB207" s="65">
        <v>521</v>
      </c>
      <c r="AC207" s="65"/>
      <c r="AD207" s="65">
        <v>984</v>
      </c>
      <c r="AE207" s="65"/>
      <c r="AF207" s="65"/>
      <c r="AG207" s="65"/>
      <c r="AH207" s="65"/>
      <c r="AI207" s="65">
        <v>14</v>
      </c>
      <c r="AJ207" s="65"/>
      <c r="AK207" s="65"/>
      <c r="AL207" s="65"/>
      <c r="AM207" s="65">
        <v>1954</v>
      </c>
      <c r="AN207" s="65"/>
      <c r="AO207" s="65">
        <v>1</v>
      </c>
      <c r="AP207" s="65">
        <v>31</v>
      </c>
      <c r="AQ207" s="65"/>
      <c r="AR207" s="65"/>
      <c r="AS207" s="93">
        <v>8496</v>
      </c>
      <c r="AT207" s="93"/>
      <c r="AU207" s="65"/>
      <c r="AV207" s="65">
        <v>182</v>
      </c>
      <c r="AW207" s="65"/>
      <c r="AX207" s="65"/>
      <c r="AY207" s="65"/>
      <c r="AZ207" s="65">
        <v>125</v>
      </c>
      <c r="BA207" s="65"/>
      <c r="BB207" s="65"/>
      <c r="BC207" s="65"/>
      <c r="BD207" s="65"/>
      <c r="BE207" s="93">
        <v>19</v>
      </c>
      <c r="BF207" s="93"/>
      <c r="BG207" s="65"/>
      <c r="BH207" s="65"/>
      <c r="BI207" s="65">
        <v>32</v>
      </c>
      <c r="BJ207" s="65"/>
      <c r="BK207" s="65"/>
      <c r="BL207" s="65"/>
      <c r="BM207" s="65"/>
      <c r="BN207" s="65"/>
      <c r="BP207" s="41">
        <v>24831</v>
      </c>
    </row>
    <row r="208" spans="2:68" x14ac:dyDescent="0.2">
      <c r="B208" s="80">
        <v>42309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65">
        <v>595</v>
      </c>
      <c r="M208" s="65"/>
      <c r="N208" s="65"/>
      <c r="O208" s="65"/>
      <c r="P208" s="65"/>
      <c r="Q208" s="65"/>
      <c r="R208" s="65"/>
      <c r="S208" s="65"/>
      <c r="T208" s="93">
        <v>9706</v>
      </c>
      <c r="U208" s="93"/>
      <c r="V208" s="65"/>
      <c r="W208" s="65"/>
      <c r="X208" s="65"/>
      <c r="Y208" s="65"/>
      <c r="Z208" s="65"/>
      <c r="AA208" s="65"/>
      <c r="AB208" s="65">
        <v>539</v>
      </c>
      <c r="AC208" s="65"/>
      <c r="AD208" s="65">
        <v>989</v>
      </c>
      <c r="AE208" s="65"/>
      <c r="AF208" s="65"/>
      <c r="AG208" s="65"/>
      <c r="AH208" s="65"/>
      <c r="AI208" s="65">
        <v>10</v>
      </c>
      <c r="AJ208" s="65"/>
      <c r="AK208" s="65"/>
      <c r="AL208" s="65"/>
      <c r="AM208" s="65">
        <v>1903</v>
      </c>
      <c r="AN208" s="65"/>
      <c r="AO208" s="65"/>
      <c r="AP208" s="65">
        <v>24</v>
      </c>
      <c r="AQ208" s="65"/>
      <c r="AR208" s="65"/>
      <c r="AS208" s="93">
        <v>7661</v>
      </c>
      <c r="AT208" s="93"/>
      <c r="AU208" s="65"/>
      <c r="AV208" s="65">
        <v>95</v>
      </c>
      <c r="AW208" s="65"/>
      <c r="AX208" s="65"/>
      <c r="AY208" s="65"/>
      <c r="AZ208" s="65">
        <v>99</v>
      </c>
      <c r="BA208" s="65"/>
      <c r="BB208" s="65"/>
      <c r="BC208" s="65"/>
      <c r="BD208" s="65"/>
      <c r="BE208" s="93">
        <v>12</v>
      </c>
      <c r="BF208" s="93"/>
      <c r="BG208" s="65"/>
      <c r="BH208" s="65"/>
      <c r="BI208" s="65">
        <v>32</v>
      </c>
      <c r="BJ208" s="65"/>
      <c r="BK208" s="65"/>
      <c r="BL208" s="65"/>
      <c r="BM208" s="65"/>
      <c r="BN208" s="65"/>
      <c r="BP208" s="41">
        <v>21665</v>
      </c>
    </row>
    <row r="209" spans="2:70" x14ac:dyDescent="0.2">
      <c r="B209" s="80">
        <v>42339</v>
      </c>
      <c r="C209" s="65"/>
      <c r="D209" s="65"/>
      <c r="E209" s="65"/>
      <c r="F209" s="65"/>
      <c r="G209" s="65"/>
      <c r="H209" s="65"/>
      <c r="I209" s="65"/>
      <c r="J209" s="65"/>
      <c r="K209" s="65"/>
      <c r="L209" s="65">
        <v>577</v>
      </c>
      <c r="M209" s="65"/>
      <c r="N209" s="65"/>
      <c r="O209" s="65"/>
      <c r="P209" s="65"/>
      <c r="Q209" s="65"/>
      <c r="R209" s="65"/>
      <c r="S209" s="65"/>
      <c r="T209" s="93">
        <v>10930</v>
      </c>
      <c r="U209" s="93"/>
      <c r="V209" s="65"/>
      <c r="W209" s="65"/>
      <c r="X209" s="65"/>
      <c r="Y209" s="65"/>
      <c r="Z209" s="65"/>
      <c r="AA209" s="65"/>
      <c r="AB209" s="65">
        <v>400</v>
      </c>
      <c r="AC209" s="65"/>
      <c r="AD209" s="65">
        <v>806</v>
      </c>
      <c r="AE209" s="65"/>
      <c r="AF209" s="65"/>
      <c r="AG209" s="65"/>
      <c r="AH209" s="65"/>
      <c r="AI209" s="65">
        <v>6</v>
      </c>
      <c r="AJ209" s="65"/>
      <c r="AK209" s="65"/>
      <c r="AL209" s="65"/>
      <c r="AM209" s="65">
        <v>2363</v>
      </c>
      <c r="AN209" s="65"/>
      <c r="AO209" s="65"/>
      <c r="AP209" s="65">
        <v>18</v>
      </c>
      <c r="AQ209" s="65"/>
      <c r="AR209" s="65"/>
      <c r="AS209" s="93">
        <v>8084</v>
      </c>
      <c r="AT209" s="93"/>
      <c r="AU209" s="65"/>
      <c r="AV209" s="65">
        <v>27</v>
      </c>
      <c r="AW209" s="65"/>
      <c r="AX209" s="65"/>
      <c r="AY209" s="65"/>
      <c r="AZ209" s="65">
        <v>66</v>
      </c>
      <c r="BA209" s="65"/>
      <c r="BB209" s="65"/>
      <c r="BC209" s="65"/>
      <c r="BD209" s="65"/>
      <c r="BE209" s="93">
        <v>20</v>
      </c>
      <c r="BF209" s="93"/>
      <c r="BG209" s="65"/>
      <c r="BH209" s="65"/>
      <c r="BI209" s="65">
        <v>28</v>
      </c>
      <c r="BJ209" s="65"/>
      <c r="BK209" s="65"/>
      <c r="BL209" s="65"/>
      <c r="BM209" s="65"/>
      <c r="BN209" s="65"/>
      <c r="BP209" s="41">
        <v>23325</v>
      </c>
      <c r="BQ209" s="65"/>
      <c r="BR209" s="65"/>
    </row>
    <row r="210" spans="2:70" x14ac:dyDescent="0.2">
      <c r="B210" s="80">
        <v>42370</v>
      </c>
      <c r="C210" s="65"/>
      <c r="D210" s="65"/>
      <c r="E210" s="65"/>
      <c r="F210" s="65"/>
      <c r="G210" s="65"/>
      <c r="H210" s="65"/>
      <c r="I210" s="65"/>
      <c r="J210" s="65"/>
      <c r="K210" s="65"/>
      <c r="L210" s="65">
        <v>602</v>
      </c>
      <c r="M210" s="65"/>
      <c r="N210" s="65"/>
      <c r="O210" s="65"/>
      <c r="P210" s="65"/>
      <c r="Q210" s="65"/>
      <c r="R210" s="65"/>
      <c r="S210" s="65"/>
      <c r="T210" s="93">
        <v>8628</v>
      </c>
      <c r="U210" s="93"/>
      <c r="V210" s="65"/>
      <c r="W210" s="65"/>
      <c r="X210" s="65"/>
      <c r="Y210" s="65"/>
      <c r="Z210" s="65"/>
      <c r="AA210" s="65"/>
      <c r="AB210" s="65">
        <v>128</v>
      </c>
      <c r="AC210" s="65"/>
      <c r="AD210" s="65">
        <v>924</v>
      </c>
      <c r="AE210" s="65"/>
      <c r="AF210" s="65"/>
      <c r="AG210" s="65"/>
      <c r="AH210" s="65"/>
      <c r="AI210" s="65">
        <v>7</v>
      </c>
      <c r="AJ210" s="65"/>
      <c r="AK210" s="65"/>
      <c r="AL210" s="65"/>
      <c r="AM210" s="65">
        <v>2026</v>
      </c>
      <c r="AN210" s="65"/>
      <c r="AO210" s="65"/>
      <c r="AP210" s="65">
        <v>21</v>
      </c>
      <c r="AQ210" s="65"/>
      <c r="AR210" s="65"/>
      <c r="AS210" s="93">
        <v>5930</v>
      </c>
      <c r="AT210" s="93"/>
      <c r="AU210" s="65"/>
      <c r="AV210" s="65">
        <v>40</v>
      </c>
      <c r="AW210" s="65"/>
      <c r="AX210" s="65"/>
      <c r="AY210" s="65"/>
      <c r="AZ210" s="65">
        <v>77</v>
      </c>
      <c r="BA210" s="65"/>
      <c r="BB210" s="65"/>
      <c r="BC210" s="65"/>
      <c r="BD210" s="65"/>
      <c r="BE210" s="93">
        <v>21</v>
      </c>
      <c r="BF210" s="93"/>
      <c r="BG210" s="65"/>
      <c r="BH210" s="65"/>
      <c r="BI210" s="65">
        <v>35</v>
      </c>
      <c r="BJ210" s="65"/>
      <c r="BK210" s="65"/>
      <c r="BL210" s="65"/>
      <c r="BM210" s="65"/>
      <c r="BN210" s="65"/>
      <c r="BP210" s="41">
        <v>18439</v>
      </c>
      <c r="BQ210" s="1"/>
      <c r="BR210" s="1"/>
    </row>
    <row r="211" spans="2:70" x14ac:dyDescent="0.2">
      <c r="B211" s="80">
        <v>42401</v>
      </c>
      <c r="C211" s="65"/>
      <c r="D211" s="65"/>
      <c r="E211" s="65"/>
      <c r="F211" s="65"/>
      <c r="G211" s="65"/>
      <c r="H211" s="65"/>
      <c r="I211" s="65"/>
      <c r="J211" s="65"/>
      <c r="K211" s="65"/>
      <c r="L211" s="65">
        <v>701</v>
      </c>
      <c r="M211" s="65"/>
      <c r="N211" s="65"/>
      <c r="O211" s="65"/>
      <c r="P211" s="65"/>
      <c r="Q211" s="65"/>
      <c r="R211" s="65"/>
      <c r="S211" s="65"/>
      <c r="T211" s="93">
        <v>8478</v>
      </c>
      <c r="U211" s="93"/>
      <c r="V211" s="65"/>
      <c r="W211" s="65"/>
      <c r="X211" s="65"/>
      <c r="Y211" s="65"/>
      <c r="Z211" s="65"/>
      <c r="AA211" s="65"/>
      <c r="AB211" s="65">
        <v>53</v>
      </c>
      <c r="AC211" s="65"/>
      <c r="AD211" s="65">
        <v>1034</v>
      </c>
      <c r="AE211" s="65"/>
      <c r="AF211" s="65"/>
      <c r="AG211" s="65"/>
      <c r="AH211" s="65"/>
      <c r="AI211" s="65">
        <v>12</v>
      </c>
      <c r="AJ211" s="65"/>
      <c r="AK211" s="65"/>
      <c r="AL211" s="65"/>
      <c r="AM211" s="65">
        <v>1741</v>
      </c>
      <c r="AN211" s="65"/>
      <c r="AO211" s="65"/>
      <c r="AP211" s="65">
        <v>30</v>
      </c>
      <c r="AQ211" s="65"/>
      <c r="AR211" s="65"/>
      <c r="AS211" s="93">
        <v>6189</v>
      </c>
      <c r="AT211" s="93"/>
      <c r="AU211" s="65"/>
      <c r="AV211" s="65">
        <v>45</v>
      </c>
      <c r="AW211" s="65"/>
      <c r="AX211" s="65"/>
      <c r="AY211" s="65"/>
      <c r="AZ211" s="65">
        <v>87</v>
      </c>
      <c r="BA211" s="65"/>
      <c r="BB211" s="65"/>
      <c r="BC211" s="65"/>
      <c r="BD211" s="65"/>
      <c r="BE211" s="93">
        <v>16</v>
      </c>
      <c r="BF211" s="93"/>
      <c r="BG211" s="65"/>
      <c r="BH211" s="65"/>
      <c r="BI211" s="65">
        <v>28</v>
      </c>
      <c r="BJ211" s="65"/>
      <c r="BK211" s="65"/>
      <c r="BL211" s="65"/>
      <c r="BM211" s="65"/>
      <c r="BN211" s="65"/>
      <c r="BP211" s="41">
        <v>18414</v>
      </c>
      <c r="BQ211" s="1"/>
      <c r="BR211" s="1"/>
    </row>
    <row r="212" spans="2:70" x14ac:dyDescent="0.2">
      <c r="B212" s="80">
        <v>42430</v>
      </c>
      <c r="C212" s="65"/>
      <c r="D212" s="65"/>
      <c r="E212" s="65"/>
      <c r="F212" s="65"/>
      <c r="G212" s="65"/>
      <c r="H212" s="65"/>
      <c r="I212" s="65"/>
      <c r="J212" s="65"/>
      <c r="K212" s="65"/>
      <c r="L212" s="65">
        <v>684</v>
      </c>
      <c r="M212" s="65"/>
      <c r="N212" s="65"/>
      <c r="O212" s="65"/>
      <c r="P212" s="65"/>
      <c r="Q212" s="65"/>
      <c r="R212" s="65"/>
      <c r="S212" s="65"/>
      <c r="T212" s="93">
        <v>10640</v>
      </c>
      <c r="U212" s="93"/>
      <c r="V212" s="65"/>
      <c r="W212" s="65"/>
      <c r="X212" s="65"/>
      <c r="Y212" s="65"/>
      <c r="Z212" s="65"/>
      <c r="AA212" s="65"/>
      <c r="AB212" s="65">
        <v>170</v>
      </c>
      <c r="AC212" s="65"/>
      <c r="AD212" s="65">
        <v>1089</v>
      </c>
      <c r="AE212" s="65"/>
      <c r="AF212" s="65"/>
      <c r="AG212" s="65"/>
      <c r="AH212" s="65"/>
      <c r="AI212" s="65">
        <v>10</v>
      </c>
      <c r="AJ212" s="65"/>
      <c r="AK212" s="65"/>
      <c r="AL212" s="65"/>
      <c r="AM212" s="65">
        <v>1816</v>
      </c>
      <c r="AN212" s="65"/>
      <c r="AO212" s="65"/>
      <c r="AP212" s="65">
        <v>21</v>
      </c>
      <c r="AQ212" s="65"/>
      <c r="AR212" s="65"/>
      <c r="AS212" s="93">
        <v>7934</v>
      </c>
      <c r="AT212" s="93"/>
      <c r="AU212" s="65"/>
      <c r="AV212" s="65">
        <v>16</v>
      </c>
      <c r="AW212" s="65"/>
      <c r="AX212" s="65"/>
      <c r="AY212" s="65"/>
      <c r="AZ212" s="65">
        <v>94</v>
      </c>
      <c r="BA212" s="65"/>
      <c r="BB212" s="65"/>
      <c r="BC212" s="65"/>
      <c r="BD212" s="65"/>
      <c r="BE212" s="93">
        <v>12</v>
      </c>
      <c r="BF212" s="93"/>
      <c r="BG212" s="65"/>
      <c r="BH212" s="65"/>
      <c r="BI212" s="65">
        <v>33</v>
      </c>
      <c r="BJ212" s="65"/>
      <c r="BK212" s="65"/>
      <c r="BL212" s="65"/>
      <c r="BM212" s="65"/>
      <c r="BN212" s="65"/>
      <c r="BP212" s="41">
        <v>22519</v>
      </c>
      <c r="BQ212" s="1"/>
      <c r="BR212" s="1"/>
    </row>
    <row r="213" spans="2:70" x14ac:dyDescent="0.2">
      <c r="B213" s="80">
        <v>42461</v>
      </c>
      <c r="C213" s="65"/>
      <c r="D213" s="65"/>
      <c r="E213" s="65"/>
      <c r="F213" s="65"/>
      <c r="G213" s="65"/>
      <c r="H213" s="65"/>
      <c r="I213" s="65"/>
      <c r="J213" s="65"/>
      <c r="K213" s="65"/>
      <c r="L213" s="65">
        <v>744</v>
      </c>
      <c r="M213" s="65"/>
      <c r="N213" s="65"/>
      <c r="O213" s="65"/>
      <c r="P213" s="65"/>
      <c r="Q213" s="65"/>
      <c r="R213" s="65"/>
      <c r="S213" s="65"/>
      <c r="T213" s="93">
        <v>11492</v>
      </c>
      <c r="U213" s="93"/>
      <c r="V213" s="65"/>
      <c r="W213" s="65"/>
      <c r="X213" s="65"/>
      <c r="Y213" s="65"/>
      <c r="Z213" s="65"/>
      <c r="AA213" s="65"/>
      <c r="AB213" s="65">
        <v>97</v>
      </c>
      <c r="AC213" s="65"/>
      <c r="AD213" s="65">
        <v>1158</v>
      </c>
      <c r="AE213" s="65"/>
      <c r="AF213" s="65"/>
      <c r="AG213" s="65"/>
      <c r="AH213" s="65"/>
      <c r="AI213" s="65">
        <v>10</v>
      </c>
      <c r="AJ213" s="65"/>
      <c r="AK213" s="65"/>
      <c r="AL213" s="65"/>
      <c r="AM213" s="65">
        <v>2195</v>
      </c>
      <c r="AN213" s="65"/>
      <c r="AO213" s="65"/>
      <c r="AP213" s="65">
        <v>23</v>
      </c>
      <c r="AQ213" s="65"/>
      <c r="AR213" s="65"/>
      <c r="AS213" s="93">
        <v>6821</v>
      </c>
      <c r="AT213" s="93"/>
      <c r="AU213" s="65"/>
      <c r="AV213" s="65">
        <v>20</v>
      </c>
      <c r="AW213" s="65"/>
      <c r="AX213" s="65"/>
      <c r="AY213" s="65"/>
      <c r="AZ213" s="65">
        <v>144</v>
      </c>
      <c r="BA213" s="65"/>
      <c r="BB213" s="65"/>
      <c r="BC213" s="65"/>
      <c r="BD213" s="65"/>
      <c r="BE213" s="93">
        <v>17</v>
      </c>
      <c r="BF213" s="93"/>
      <c r="BG213" s="65"/>
      <c r="BH213" s="65"/>
      <c r="BI213" s="65">
        <v>33</v>
      </c>
      <c r="BJ213" s="65"/>
      <c r="BK213" s="65"/>
      <c r="BL213" s="65"/>
      <c r="BM213" s="65"/>
      <c r="BN213" s="65"/>
      <c r="BP213" s="41">
        <v>22754</v>
      </c>
      <c r="BQ213" s="1"/>
      <c r="BR213" s="1"/>
    </row>
    <row r="214" spans="2:70" x14ac:dyDescent="0.2">
      <c r="B214" s="80">
        <v>42491</v>
      </c>
      <c r="C214" s="65"/>
      <c r="D214" s="65"/>
      <c r="E214" s="65"/>
      <c r="F214" s="65"/>
      <c r="G214" s="65"/>
      <c r="H214" s="65"/>
      <c r="I214" s="65"/>
      <c r="J214" s="65"/>
      <c r="K214" s="65"/>
      <c r="L214" s="65">
        <v>753</v>
      </c>
      <c r="M214" s="65"/>
      <c r="N214" s="65"/>
      <c r="O214" s="65"/>
      <c r="P214" s="65"/>
      <c r="Q214" s="65"/>
      <c r="R214" s="65"/>
      <c r="S214" s="65"/>
      <c r="T214" s="93">
        <v>11760</v>
      </c>
      <c r="U214" s="93"/>
      <c r="V214" s="65"/>
      <c r="W214" s="65"/>
      <c r="X214" s="65"/>
      <c r="Y214" s="65"/>
      <c r="Z214" s="65"/>
      <c r="AA214" s="65"/>
      <c r="AB214" s="65">
        <v>194</v>
      </c>
      <c r="AC214" s="65"/>
      <c r="AD214" s="65">
        <v>927</v>
      </c>
      <c r="AE214" s="65"/>
      <c r="AF214" s="65"/>
      <c r="AG214" s="65"/>
      <c r="AH214" s="65"/>
      <c r="AI214" s="65">
        <v>9</v>
      </c>
      <c r="AJ214" s="65"/>
      <c r="AK214" s="65"/>
      <c r="AL214" s="65"/>
      <c r="AM214" s="65">
        <v>2046</v>
      </c>
      <c r="AN214" s="65"/>
      <c r="AO214" s="65">
        <v>1</v>
      </c>
      <c r="AP214" s="65">
        <v>19</v>
      </c>
      <c r="AQ214" s="65"/>
      <c r="AR214" s="65"/>
      <c r="AS214" s="93">
        <v>7331</v>
      </c>
      <c r="AT214" s="93"/>
      <c r="AU214" s="65"/>
      <c r="AV214" s="65">
        <v>27</v>
      </c>
      <c r="AW214" s="65"/>
      <c r="AX214" s="65"/>
      <c r="AY214" s="65"/>
      <c r="AZ214" s="65">
        <v>113</v>
      </c>
      <c r="BA214" s="65"/>
      <c r="BB214" s="65"/>
      <c r="BC214" s="65"/>
      <c r="BD214" s="65"/>
      <c r="BE214" s="93">
        <v>12</v>
      </c>
      <c r="BF214" s="93"/>
      <c r="BG214" s="65"/>
      <c r="BH214" s="65"/>
      <c r="BI214" s="65">
        <v>31</v>
      </c>
      <c r="BJ214" s="65"/>
      <c r="BK214" s="65"/>
      <c r="BL214" s="65"/>
      <c r="BM214" s="65"/>
      <c r="BN214" s="65"/>
      <c r="BP214" s="41">
        <v>23223</v>
      </c>
      <c r="BQ214" s="1"/>
      <c r="BR214" s="1"/>
    </row>
    <row r="215" spans="2:70" x14ac:dyDescent="0.2">
      <c r="B215" s="80">
        <v>42522</v>
      </c>
      <c r="C215" s="65"/>
      <c r="D215" s="65"/>
      <c r="E215" s="65"/>
      <c r="F215" s="65"/>
      <c r="G215" s="65"/>
      <c r="H215" s="65"/>
      <c r="I215" s="65"/>
      <c r="J215" s="65"/>
      <c r="K215" s="65"/>
      <c r="L215" s="65">
        <v>710</v>
      </c>
      <c r="M215" s="65"/>
      <c r="N215" s="65"/>
      <c r="O215" s="65"/>
      <c r="P215" s="65"/>
      <c r="Q215" s="65"/>
      <c r="R215" s="65"/>
      <c r="S215" s="65"/>
      <c r="T215" s="93">
        <v>12368</v>
      </c>
      <c r="U215" s="93"/>
      <c r="V215" s="65"/>
      <c r="W215" s="65"/>
      <c r="X215" s="65"/>
      <c r="Y215" s="65"/>
      <c r="Z215" s="65"/>
      <c r="AA215" s="65"/>
      <c r="AB215" s="65">
        <v>121</v>
      </c>
      <c r="AC215" s="65"/>
      <c r="AD215" s="65">
        <v>894</v>
      </c>
      <c r="AE215" s="65"/>
      <c r="AF215" s="65"/>
      <c r="AG215" s="65"/>
      <c r="AH215" s="65"/>
      <c r="AI215" s="65">
        <v>17</v>
      </c>
      <c r="AJ215" s="65"/>
      <c r="AK215" s="65"/>
      <c r="AL215" s="65"/>
      <c r="AM215" s="65">
        <v>2079</v>
      </c>
      <c r="AN215" s="65"/>
      <c r="AO215" s="65"/>
      <c r="AP215" s="65">
        <v>28</v>
      </c>
      <c r="AQ215" s="65"/>
      <c r="AR215" s="65"/>
      <c r="AS215" s="93">
        <v>8422</v>
      </c>
      <c r="AT215" s="93"/>
      <c r="AU215" s="65"/>
      <c r="AV215" s="65">
        <v>159</v>
      </c>
      <c r="AW215" s="65"/>
      <c r="AX215" s="65"/>
      <c r="AY215" s="65"/>
      <c r="AZ215" s="65">
        <v>145</v>
      </c>
      <c r="BA215" s="65"/>
      <c r="BB215" s="65"/>
      <c r="BC215" s="65"/>
      <c r="BD215" s="65"/>
      <c r="BE215" s="93">
        <v>21</v>
      </c>
      <c r="BF215" s="93"/>
      <c r="BG215" s="65"/>
      <c r="BH215" s="65"/>
      <c r="BI215" s="65">
        <v>33</v>
      </c>
      <c r="BJ215" s="65"/>
      <c r="BK215" s="65"/>
      <c r="BL215" s="65"/>
      <c r="BM215" s="65"/>
      <c r="BN215" s="65"/>
      <c r="BP215" s="41">
        <v>24997</v>
      </c>
      <c r="BQ215" s="1"/>
      <c r="BR215" s="1"/>
    </row>
    <row r="216" spans="2:70" x14ac:dyDescent="0.2">
      <c r="B216" s="80">
        <v>42552</v>
      </c>
      <c r="C216" s="65"/>
      <c r="D216" s="65"/>
      <c r="E216" s="65"/>
      <c r="F216" s="65"/>
      <c r="G216" s="65"/>
      <c r="H216" s="65"/>
      <c r="I216" s="65"/>
      <c r="J216" s="65"/>
      <c r="K216" s="65"/>
      <c r="L216" s="65">
        <v>655</v>
      </c>
      <c r="M216" s="65"/>
      <c r="N216" s="65"/>
      <c r="O216" s="65"/>
      <c r="P216" s="65"/>
      <c r="Q216" s="65"/>
      <c r="R216" s="65"/>
      <c r="S216" s="65"/>
      <c r="T216" s="93">
        <v>12267</v>
      </c>
      <c r="U216" s="93"/>
      <c r="V216" s="65"/>
      <c r="W216" s="65"/>
      <c r="X216" s="65"/>
      <c r="Y216" s="65"/>
      <c r="Z216" s="65"/>
      <c r="AA216" s="65"/>
      <c r="AB216" s="65">
        <v>104</v>
      </c>
      <c r="AC216" s="65"/>
      <c r="AD216" s="65">
        <v>881</v>
      </c>
      <c r="AE216" s="65"/>
      <c r="AF216" s="65"/>
      <c r="AG216" s="65"/>
      <c r="AH216" s="65"/>
      <c r="AI216" s="65">
        <v>14</v>
      </c>
      <c r="AJ216" s="65"/>
      <c r="AK216" s="65"/>
      <c r="AL216" s="65"/>
      <c r="AM216" s="65">
        <v>1960</v>
      </c>
      <c r="AN216" s="65"/>
      <c r="AO216" s="65"/>
      <c r="AP216" s="65">
        <v>19</v>
      </c>
      <c r="AQ216" s="65"/>
      <c r="AR216" s="65"/>
      <c r="AS216" s="93">
        <v>8924</v>
      </c>
      <c r="AT216" s="93"/>
      <c r="AU216" s="65"/>
      <c r="AV216" s="65">
        <v>59</v>
      </c>
      <c r="AW216" s="65"/>
      <c r="AX216" s="65"/>
      <c r="AY216" s="65"/>
      <c r="AZ216" s="65">
        <v>200</v>
      </c>
      <c r="BA216" s="65"/>
      <c r="BB216" s="65"/>
      <c r="BC216" s="65"/>
      <c r="BD216" s="65"/>
      <c r="BE216" s="93">
        <v>14</v>
      </c>
      <c r="BF216" s="93"/>
      <c r="BG216" s="65"/>
      <c r="BH216" s="65"/>
      <c r="BI216" s="65">
        <v>35</v>
      </c>
      <c r="BJ216" s="65"/>
      <c r="BK216" s="65"/>
      <c r="BL216" s="65"/>
      <c r="BM216" s="65"/>
      <c r="BN216" s="65"/>
      <c r="BP216" s="41">
        <v>25132</v>
      </c>
      <c r="BQ216" s="1"/>
      <c r="BR216" s="1"/>
    </row>
    <row r="217" spans="2:70" x14ac:dyDescent="0.2">
      <c r="B217" s="80">
        <v>42583</v>
      </c>
      <c r="C217" s="65"/>
      <c r="D217" s="65"/>
      <c r="E217" s="65"/>
      <c r="F217" s="65"/>
      <c r="G217" s="65"/>
      <c r="H217" s="65"/>
      <c r="I217" s="65"/>
      <c r="J217" s="65"/>
      <c r="K217" s="65"/>
      <c r="L217" s="65">
        <v>480</v>
      </c>
      <c r="M217" s="65"/>
      <c r="N217" s="65"/>
      <c r="O217" s="65"/>
      <c r="P217" s="65"/>
      <c r="Q217" s="65"/>
      <c r="R217" s="65"/>
      <c r="S217" s="65"/>
      <c r="T217" s="93">
        <v>10500</v>
      </c>
      <c r="U217" s="93"/>
      <c r="V217" s="65"/>
      <c r="W217" s="65"/>
      <c r="X217" s="65"/>
      <c r="Y217" s="65"/>
      <c r="Z217" s="65"/>
      <c r="AA217" s="65"/>
      <c r="AB217" s="65">
        <v>128</v>
      </c>
      <c r="AC217" s="65"/>
      <c r="AD217" s="65">
        <v>708</v>
      </c>
      <c r="AE217" s="65"/>
      <c r="AF217" s="65"/>
      <c r="AG217" s="65"/>
      <c r="AH217" s="65"/>
      <c r="AI217" s="65">
        <v>8</v>
      </c>
      <c r="AJ217" s="65"/>
      <c r="AK217" s="65"/>
      <c r="AL217" s="65"/>
      <c r="AM217" s="65">
        <v>1945</v>
      </c>
      <c r="AN217" s="65"/>
      <c r="AO217" s="65">
        <v>1</v>
      </c>
      <c r="AP217" s="65">
        <v>24</v>
      </c>
      <c r="AQ217" s="65"/>
      <c r="AR217" s="65"/>
      <c r="AS217" s="93">
        <v>7292</v>
      </c>
      <c r="AT217" s="93"/>
      <c r="AU217" s="65"/>
      <c r="AV217" s="65">
        <v>60</v>
      </c>
      <c r="AW217" s="65"/>
      <c r="AX217" s="65"/>
      <c r="AY217" s="65"/>
      <c r="AZ217" s="65">
        <v>94</v>
      </c>
      <c r="BA217" s="65"/>
      <c r="BB217" s="65"/>
      <c r="BC217" s="65"/>
      <c r="BD217" s="65"/>
      <c r="BE217" s="93">
        <v>18</v>
      </c>
      <c r="BF217" s="93"/>
      <c r="BG217" s="65"/>
      <c r="BH217" s="65"/>
      <c r="BI217" s="65">
        <v>17</v>
      </c>
      <c r="BJ217" s="65"/>
      <c r="BK217" s="65"/>
      <c r="BL217" s="65"/>
      <c r="BM217" s="65"/>
      <c r="BN217" s="65"/>
      <c r="BP217" s="41">
        <v>21275</v>
      </c>
      <c r="BQ217" s="1"/>
      <c r="BR217" s="1"/>
    </row>
    <row r="218" spans="2:70" x14ac:dyDescent="0.2">
      <c r="B218" s="80">
        <v>42614</v>
      </c>
      <c r="C218" s="65"/>
      <c r="D218" s="65"/>
      <c r="E218" s="65"/>
      <c r="F218" s="65"/>
      <c r="G218" s="65"/>
      <c r="H218" s="65"/>
      <c r="I218" s="65"/>
      <c r="J218" s="65"/>
      <c r="K218" s="65"/>
      <c r="L218" s="65">
        <v>726</v>
      </c>
      <c r="M218" s="65"/>
      <c r="N218" s="65"/>
      <c r="O218" s="65"/>
      <c r="P218" s="65"/>
      <c r="Q218" s="65"/>
      <c r="R218" s="65"/>
      <c r="S218" s="65"/>
      <c r="T218" s="93">
        <v>11919</v>
      </c>
      <c r="U218" s="93"/>
      <c r="V218" s="65"/>
      <c r="W218" s="65"/>
      <c r="X218" s="65"/>
      <c r="Y218" s="65"/>
      <c r="Z218" s="65"/>
      <c r="AA218" s="65"/>
      <c r="AB218" s="65">
        <v>108</v>
      </c>
      <c r="AC218" s="65"/>
      <c r="AD218" s="65">
        <v>1166</v>
      </c>
      <c r="AE218" s="65"/>
      <c r="AF218" s="65"/>
      <c r="AG218" s="65"/>
      <c r="AH218" s="65"/>
      <c r="AI218" s="65">
        <v>6</v>
      </c>
      <c r="AJ218" s="65"/>
      <c r="AK218" s="65"/>
      <c r="AL218" s="65"/>
      <c r="AM218" s="65">
        <v>2184</v>
      </c>
      <c r="AN218" s="65"/>
      <c r="AO218" s="65"/>
      <c r="AP218" s="65">
        <v>42</v>
      </c>
      <c r="AQ218" s="65"/>
      <c r="AR218" s="65"/>
      <c r="AS218" s="93">
        <v>8533</v>
      </c>
      <c r="AT218" s="93"/>
      <c r="AU218" s="65"/>
      <c r="AV218" s="65">
        <v>106</v>
      </c>
      <c r="AW218" s="65"/>
      <c r="AX218" s="65"/>
      <c r="AY218" s="65"/>
      <c r="AZ218" s="65">
        <v>184</v>
      </c>
      <c r="BA218" s="65"/>
      <c r="BB218" s="65"/>
      <c r="BC218" s="65"/>
      <c r="BD218" s="65"/>
      <c r="BE218" s="93">
        <v>37</v>
      </c>
      <c r="BF218" s="93"/>
      <c r="BG218" s="65"/>
      <c r="BH218" s="65"/>
      <c r="BI218" s="65">
        <v>33</v>
      </c>
      <c r="BJ218" s="65"/>
      <c r="BK218" s="65"/>
      <c r="BL218" s="65"/>
      <c r="BM218" s="65"/>
      <c r="BN218" s="65"/>
      <c r="BP218" s="41">
        <v>25044</v>
      </c>
      <c r="BQ218" s="1"/>
      <c r="BR218" s="1"/>
    </row>
    <row r="219" spans="2:70" x14ac:dyDescent="0.2">
      <c r="B219" s="80">
        <v>42644</v>
      </c>
      <c r="C219" s="41"/>
      <c r="D219" s="41"/>
      <c r="E219" s="41"/>
      <c r="F219" s="41"/>
      <c r="G219" s="41"/>
      <c r="H219" s="41"/>
      <c r="I219" s="41"/>
      <c r="J219" s="41"/>
      <c r="K219" s="41"/>
      <c r="L219" s="41">
        <v>698</v>
      </c>
      <c r="M219" s="41"/>
      <c r="N219" s="41"/>
      <c r="O219" s="41"/>
      <c r="P219" s="41"/>
      <c r="Q219" s="41"/>
      <c r="R219" s="41"/>
      <c r="S219" s="41"/>
      <c r="T219" s="94">
        <v>12346</v>
      </c>
      <c r="U219" s="94"/>
      <c r="V219" s="41"/>
      <c r="W219" s="41"/>
      <c r="X219" s="41"/>
      <c r="Y219" s="41"/>
      <c r="Z219" s="41"/>
      <c r="AA219" s="41"/>
      <c r="AB219" s="41">
        <v>99</v>
      </c>
      <c r="AC219" s="41"/>
      <c r="AD219" s="41">
        <v>925</v>
      </c>
      <c r="AE219" s="41"/>
      <c r="AF219" s="41"/>
      <c r="AG219" s="41"/>
      <c r="AH219" s="41"/>
      <c r="AI219" s="41">
        <v>20</v>
      </c>
      <c r="AJ219" s="41"/>
      <c r="AK219" s="41"/>
      <c r="AL219" s="41"/>
      <c r="AM219" s="41">
        <v>2265</v>
      </c>
      <c r="AN219" s="41"/>
      <c r="AO219" s="41"/>
      <c r="AP219" s="41">
        <v>22</v>
      </c>
      <c r="AQ219" s="41"/>
      <c r="AR219" s="41"/>
      <c r="AS219" s="94">
        <v>9125</v>
      </c>
      <c r="AT219" s="94"/>
      <c r="AU219" s="41"/>
      <c r="AV219" s="41">
        <v>115</v>
      </c>
      <c r="AW219" s="41"/>
      <c r="AX219" s="41"/>
      <c r="AY219" s="41"/>
      <c r="AZ219" s="41">
        <v>165</v>
      </c>
      <c r="BA219" s="41"/>
      <c r="BB219" s="41"/>
      <c r="BC219" s="41"/>
      <c r="BD219" s="41"/>
      <c r="BE219" s="94">
        <v>32</v>
      </c>
      <c r="BF219" s="94"/>
      <c r="BG219" s="41"/>
      <c r="BH219" s="41"/>
      <c r="BI219" s="41">
        <v>45</v>
      </c>
      <c r="BJ219" s="41"/>
      <c r="BK219" s="41"/>
      <c r="BL219" s="41"/>
      <c r="BM219" s="41"/>
      <c r="BN219" s="41"/>
      <c r="BO219" s="41"/>
      <c r="BP219" s="41">
        <v>25857</v>
      </c>
      <c r="BQ219" s="1"/>
      <c r="BR219" s="1"/>
    </row>
    <row r="220" spans="2:70" x14ac:dyDescent="0.2">
      <c r="B220" s="80">
        <v>42675</v>
      </c>
      <c r="C220" s="41"/>
      <c r="D220" s="41"/>
      <c r="E220" s="41"/>
      <c r="F220" s="41"/>
      <c r="G220" s="41"/>
      <c r="H220" s="41"/>
      <c r="I220" s="41"/>
      <c r="J220" s="41"/>
      <c r="K220" s="41"/>
      <c r="L220" s="41">
        <v>786</v>
      </c>
      <c r="M220" s="41"/>
      <c r="N220" s="41"/>
      <c r="O220" s="41"/>
      <c r="P220" s="41"/>
      <c r="Q220" s="41"/>
      <c r="R220" s="41"/>
      <c r="S220" s="41"/>
      <c r="T220" s="94">
        <v>11207</v>
      </c>
      <c r="U220" s="94"/>
      <c r="V220" s="41"/>
      <c r="W220" s="41"/>
      <c r="X220" s="41"/>
      <c r="Y220" s="41"/>
      <c r="Z220" s="41"/>
      <c r="AA220" s="41"/>
      <c r="AB220" s="41">
        <v>135</v>
      </c>
      <c r="AC220" s="41"/>
      <c r="AD220" s="41">
        <v>1217</v>
      </c>
      <c r="AE220" s="41"/>
      <c r="AF220" s="41"/>
      <c r="AG220" s="41"/>
      <c r="AH220" s="41"/>
      <c r="AI220" s="41">
        <v>10</v>
      </c>
      <c r="AJ220" s="41"/>
      <c r="AK220" s="41"/>
      <c r="AL220" s="41"/>
      <c r="AM220" s="41">
        <v>2310</v>
      </c>
      <c r="AN220" s="41"/>
      <c r="AO220" s="41"/>
      <c r="AP220" s="41">
        <v>35</v>
      </c>
      <c r="AQ220" s="41"/>
      <c r="AR220" s="41"/>
      <c r="AS220" s="94">
        <v>8504</v>
      </c>
      <c r="AT220" s="94"/>
      <c r="AU220" s="41"/>
      <c r="AV220" s="41">
        <v>112</v>
      </c>
      <c r="AW220" s="41"/>
      <c r="AX220" s="41"/>
      <c r="AY220" s="41"/>
      <c r="AZ220" s="41">
        <v>141</v>
      </c>
      <c r="BA220" s="41"/>
      <c r="BB220" s="41"/>
      <c r="BC220" s="41"/>
      <c r="BD220" s="41"/>
      <c r="BE220" s="94">
        <v>32</v>
      </c>
      <c r="BF220" s="94"/>
      <c r="BG220" s="41"/>
      <c r="BH220" s="41"/>
      <c r="BI220" s="41">
        <v>36</v>
      </c>
      <c r="BJ220" s="41"/>
      <c r="BK220" s="41"/>
      <c r="BL220" s="41"/>
      <c r="BM220" s="41"/>
      <c r="BN220" s="41"/>
      <c r="BO220" s="41"/>
      <c r="BP220" s="41">
        <v>24525</v>
      </c>
      <c r="BQ220" s="1"/>
      <c r="BR220" s="1"/>
    </row>
    <row r="221" spans="2:70" x14ac:dyDescent="0.2">
      <c r="B221" s="80">
        <v>42705</v>
      </c>
      <c r="C221" s="41"/>
      <c r="D221" s="41"/>
      <c r="E221" s="41"/>
      <c r="F221" s="41"/>
      <c r="G221" s="41"/>
      <c r="H221" s="41"/>
      <c r="I221" s="41"/>
      <c r="J221" s="41"/>
      <c r="K221" s="41"/>
      <c r="L221" s="41">
        <v>587</v>
      </c>
      <c r="M221" s="41"/>
      <c r="N221" s="41"/>
      <c r="O221" s="41"/>
      <c r="P221" s="41"/>
      <c r="Q221" s="41"/>
      <c r="R221" s="41"/>
      <c r="S221" s="41"/>
      <c r="T221" s="94">
        <v>10572</v>
      </c>
      <c r="U221" s="94"/>
      <c r="V221" s="41"/>
      <c r="W221" s="41"/>
      <c r="X221" s="41"/>
      <c r="Y221" s="41"/>
      <c r="Z221" s="41"/>
      <c r="AA221" s="41"/>
      <c r="AB221" s="41">
        <v>133</v>
      </c>
      <c r="AC221" s="41"/>
      <c r="AD221" s="41">
        <v>647</v>
      </c>
      <c r="AE221" s="41"/>
      <c r="AF221" s="41"/>
      <c r="AG221" s="41"/>
      <c r="AH221" s="41"/>
      <c r="AI221" s="41">
        <v>5</v>
      </c>
      <c r="AJ221" s="41"/>
      <c r="AK221" s="41"/>
      <c r="AL221" s="41"/>
      <c r="AM221" s="41">
        <v>1993</v>
      </c>
      <c r="AN221" s="41"/>
      <c r="AO221" s="41"/>
      <c r="AP221" s="41">
        <v>28</v>
      </c>
      <c r="AQ221" s="41"/>
      <c r="AR221" s="41"/>
      <c r="AS221" s="94">
        <v>8123</v>
      </c>
      <c r="AT221" s="94"/>
      <c r="AU221" s="41"/>
      <c r="AV221" s="41">
        <v>36</v>
      </c>
      <c r="AW221" s="41"/>
      <c r="AX221" s="41"/>
      <c r="AY221" s="41"/>
      <c r="AZ221" s="41">
        <v>69</v>
      </c>
      <c r="BA221" s="41"/>
      <c r="BB221" s="41"/>
      <c r="BC221" s="41"/>
      <c r="BD221" s="41"/>
      <c r="BE221" s="94">
        <v>19</v>
      </c>
      <c r="BF221" s="94"/>
      <c r="BG221" s="41"/>
      <c r="BH221" s="41"/>
      <c r="BI221" s="41">
        <v>50</v>
      </c>
      <c r="BJ221" s="41"/>
      <c r="BK221" s="41"/>
      <c r="BL221" s="41"/>
      <c r="BM221" s="41"/>
      <c r="BN221" s="41"/>
      <c r="BO221" s="41"/>
      <c r="BP221" s="41">
        <v>22262</v>
      </c>
      <c r="BQ221" s="1"/>
      <c r="BR221" s="1"/>
    </row>
    <row r="222" spans="2:70" x14ac:dyDescent="0.2">
      <c r="B222" s="80">
        <v>42736</v>
      </c>
      <c r="C222" s="65"/>
      <c r="D222" s="65"/>
      <c r="E222" s="65"/>
      <c r="F222" s="65"/>
      <c r="G222" s="65"/>
      <c r="H222" s="65"/>
      <c r="I222" s="65"/>
      <c r="J222" s="65"/>
      <c r="K222" s="65"/>
      <c r="L222" s="58">
        <v>726</v>
      </c>
      <c r="M222" s="65"/>
      <c r="N222" s="65"/>
      <c r="O222" s="65"/>
      <c r="P222" s="65"/>
      <c r="Q222" s="65"/>
      <c r="R222" s="65"/>
      <c r="S222" s="65"/>
      <c r="T222" s="91">
        <v>9798</v>
      </c>
      <c r="U222" s="91"/>
      <c r="V222" s="65"/>
      <c r="W222" s="65"/>
      <c r="X222" s="65"/>
      <c r="Y222" s="65"/>
      <c r="Z222" s="65"/>
      <c r="AA222" s="65"/>
      <c r="AB222" s="58">
        <v>126</v>
      </c>
      <c r="AC222" s="65"/>
      <c r="AD222" s="58">
        <v>762</v>
      </c>
      <c r="AE222" s="65"/>
      <c r="AF222" s="65"/>
      <c r="AG222" s="65"/>
      <c r="AH222" s="65"/>
      <c r="AI222" s="58">
        <v>8</v>
      </c>
      <c r="AJ222" s="65"/>
      <c r="AK222" s="65"/>
      <c r="AL222" s="65"/>
      <c r="AM222" s="58">
        <v>1647</v>
      </c>
      <c r="AN222" s="65"/>
      <c r="AO222" s="58">
        <v>1</v>
      </c>
      <c r="AP222" s="58">
        <v>31</v>
      </c>
      <c r="AQ222" s="65"/>
      <c r="AR222" s="65"/>
      <c r="AS222" s="91">
        <v>7559</v>
      </c>
      <c r="AT222" s="91"/>
      <c r="AU222" s="65"/>
      <c r="AV222" s="58">
        <v>32</v>
      </c>
      <c r="AW222" s="65"/>
      <c r="AX222" s="65"/>
      <c r="AY222" s="65"/>
      <c r="AZ222" s="58">
        <v>120</v>
      </c>
      <c r="BA222" s="65"/>
      <c r="BB222" s="65"/>
      <c r="BC222" s="65"/>
      <c r="BD222" s="65"/>
      <c r="BE222" s="91">
        <v>20</v>
      </c>
      <c r="BF222" s="91"/>
      <c r="BG222" s="65"/>
      <c r="BH222" s="65"/>
      <c r="BI222" s="58">
        <v>31</v>
      </c>
      <c r="BJ222" s="65"/>
      <c r="BK222" s="65"/>
      <c r="BL222" s="65"/>
      <c r="BM222" s="65"/>
      <c r="BN222" s="65"/>
      <c r="BP222" s="58">
        <v>20861</v>
      </c>
      <c r="BQ222" s="1"/>
      <c r="BR222" s="1"/>
    </row>
    <row r="223" spans="2:70" x14ac:dyDescent="0.2">
      <c r="B223" s="80">
        <v>42767</v>
      </c>
      <c r="C223" s="65"/>
      <c r="D223" s="65"/>
      <c r="E223" s="65"/>
      <c r="F223" s="65"/>
      <c r="G223" s="65"/>
      <c r="H223" s="65"/>
      <c r="I223" s="65"/>
      <c r="J223" s="65"/>
      <c r="K223" s="65"/>
      <c r="L223" s="58">
        <v>733</v>
      </c>
      <c r="M223" s="65"/>
      <c r="N223" s="65"/>
      <c r="O223" s="65"/>
      <c r="P223" s="65"/>
      <c r="Q223" s="65"/>
      <c r="R223" s="65"/>
      <c r="S223" s="65"/>
      <c r="T223" s="91">
        <v>8711</v>
      </c>
      <c r="U223" s="91"/>
      <c r="V223" s="65"/>
      <c r="W223" s="65"/>
      <c r="X223" s="65"/>
      <c r="Y223" s="65"/>
      <c r="Z223" s="65"/>
      <c r="AA223" s="65"/>
      <c r="AB223" s="58">
        <v>102</v>
      </c>
      <c r="AC223" s="65"/>
      <c r="AD223" s="58">
        <v>976</v>
      </c>
      <c r="AE223" s="65"/>
      <c r="AF223" s="65"/>
      <c r="AG223" s="65"/>
      <c r="AH223" s="65"/>
      <c r="AI223" s="58">
        <v>10</v>
      </c>
      <c r="AJ223" s="65"/>
      <c r="AK223" s="65"/>
      <c r="AL223" s="65"/>
      <c r="AM223" s="58">
        <v>1724</v>
      </c>
      <c r="AN223" s="65"/>
      <c r="AO223" s="65"/>
      <c r="AP223" s="58">
        <v>21</v>
      </c>
      <c r="AQ223" s="65"/>
      <c r="AR223" s="65"/>
      <c r="AS223" s="91">
        <v>7235</v>
      </c>
      <c r="AT223" s="91"/>
      <c r="AU223" s="65"/>
      <c r="AV223" s="58">
        <v>43</v>
      </c>
      <c r="AW223" s="65"/>
      <c r="AX223" s="65"/>
      <c r="AY223" s="65"/>
      <c r="AZ223" s="58">
        <v>119</v>
      </c>
      <c r="BA223" s="65"/>
      <c r="BB223" s="65"/>
      <c r="BC223" s="65"/>
      <c r="BD223" s="65"/>
      <c r="BE223" s="91">
        <v>14</v>
      </c>
      <c r="BF223" s="91"/>
      <c r="BG223" s="65"/>
      <c r="BH223" s="65"/>
      <c r="BI223" s="58">
        <v>29</v>
      </c>
      <c r="BJ223" s="65"/>
      <c r="BK223" s="65"/>
      <c r="BL223" s="65"/>
      <c r="BM223" s="65"/>
      <c r="BN223" s="65"/>
      <c r="BP223" s="58">
        <v>19717</v>
      </c>
      <c r="BQ223" s="1"/>
      <c r="BR223" s="1"/>
    </row>
    <row r="224" spans="2:70" x14ac:dyDescent="0.2">
      <c r="B224" s="80">
        <v>42795</v>
      </c>
      <c r="C224" s="65"/>
      <c r="D224" s="65"/>
      <c r="E224" s="65"/>
      <c r="F224" s="65"/>
      <c r="G224" s="65"/>
      <c r="H224" s="65"/>
      <c r="I224" s="65"/>
      <c r="J224" s="65"/>
      <c r="K224" s="65"/>
      <c r="L224" s="58">
        <v>1019</v>
      </c>
      <c r="M224" s="65"/>
      <c r="N224" s="65"/>
      <c r="O224" s="65"/>
      <c r="P224" s="65"/>
      <c r="Q224" s="65"/>
      <c r="R224" s="65"/>
      <c r="S224" s="65"/>
      <c r="T224" s="91">
        <v>10643</v>
      </c>
      <c r="U224" s="91"/>
      <c r="V224" s="65"/>
      <c r="W224" s="65"/>
      <c r="X224" s="65"/>
      <c r="Y224" s="65"/>
      <c r="Z224" s="65"/>
      <c r="AA224" s="65"/>
      <c r="AB224" s="58">
        <v>156</v>
      </c>
      <c r="AC224" s="65"/>
      <c r="AD224" s="58">
        <v>1113</v>
      </c>
      <c r="AE224" s="65"/>
      <c r="AF224" s="65"/>
      <c r="AG224" s="65"/>
      <c r="AH224" s="65"/>
      <c r="AI224" s="58">
        <v>13</v>
      </c>
      <c r="AJ224" s="65"/>
      <c r="AK224" s="65"/>
      <c r="AL224" s="65"/>
      <c r="AM224" s="58">
        <v>1899</v>
      </c>
      <c r="AN224" s="65"/>
      <c r="AO224" s="58">
        <v>1</v>
      </c>
      <c r="AP224" s="58">
        <v>29</v>
      </c>
      <c r="AQ224" s="65"/>
      <c r="AR224" s="65"/>
      <c r="AS224" s="91">
        <v>9721</v>
      </c>
      <c r="AT224" s="91"/>
      <c r="AU224" s="65"/>
      <c r="AV224" s="58">
        <v>44</v>
      </c>
      <c r="AW224" s="65"/>
      <c r="AX224" s="65"/>
      <c r="AY224" s="65"/>
      <c r="AZ224" s="58">
        <v>115</v>
      </c>
      <c r="BA224" s="65"/>
      <c r="BB224" s="65"/>
      <c r="BC224" s="65"/>
      <c r="BD224" s="65"/>
      <c r="BE224" s="91">
        <v>21</v>
      </c>
      <c r="BF224" s="91"/>
      <c r="BG224" s="65"/>
      <c r="BH224" s="65"/>
      <c r="BI224" s="58">
        <v>59</v>
      </c>
      <c r="BJ224" s="65"/>
      <c r="BK224" s="65"/>
      <c r="BL224" s="65"/>
      <c r="BM224" s="65"/>
      <c r="BN224" s="65"/>
      <c r="BP224" s="58">
        <v>24833</v>
      </c>
      <c r="BQ224" s="1"/>
      <c r="BR224" s="1"/>
    </row>
    <row r="225" spans="2:70" x14ac:dyDescent="0.2">
      <c r="B225" s="80">
        <v>42826</v>
      </c>
      <c r="C225" s="58"/>
      <c r="D225" s="58"/>
      <c r="E225" s="58"/>
      <c r="F225" s="58"/>
      <c r="G225" s="58"/>
      <c r="H225" s="58"/>
      <c r="I225" s="58"/>
      <c r="J225" s="58"/>
      <c r="K225" s="58"/>
      <c r="L225" s="58">
        <v>795</v>
      </c>
      <c r="M225" s="58"/>
      <c r="N225" s="58"/>
      <c r="O225" s="58"/>
      <c r="P225" s="58"/>
      <c r="Q225" s="58"/>
      <c r="R225" s="58"/>
      <c r="S225" s="58"/>
      <c r="T225" s="91">
        <v>11976</v>
      </c>
      <c r="U225" s="91"/>
      <c r="V225" s="58"/>
      <c r="W225" s="58"/>
      <c r="X225" s="58"/>
      <c r="Y225" s="58"/>
      <c r="Z225" s="58"/>
      <c r="AA225" s="58"/>
      <c r="AB225" s="58">
        <v>119</v>
      </c>
      <c r="AC225" s="58"/>
      <c r="AD225" s="58">
        <v>1029</v>
      </c>
      <c r="AE225" s="58"/>
      <c r="AF225" s="58"/>
      <c r="AG225" s="58"/>
      <c r="AH225" s="58"/>
      <c r="AI225" s="58">
        <v>14</v>
      </c>
      <c r="AJ225" s="58"/>
      <c r="AK225" s="58"/>
      <c r="AL225" s="58"/>
      <c r="AM225" s="58">
        <v>1630</v>
      </c>
      <c r="AN225" s="58"/>
      <c r="AO225" s="58"/>
      <c r="AP225" s="58">
        <v>22</v>
      </c>
      <c r="AQ225" s="58"/>
      <c r="AR225" s="58"/>
      <c r="AS225" s="91">
        <v>7345</v>
      </c>
      <c r="AT225" s="91"/>
      <c r="AU225" s="58"/>
      <c r="AV225" s="58">
        <v>39</v>
      </c>
      <c r="AW225" s="58"/>
      <c r="AX225" s="58"/>
      <c r="AY225" s="58"/>
      <c r="AZ225" s="58">
        <v>130</v>
      </c>
      <c r="BA225" s="58"/>
      <c r="BB225" s="58"/>
      <c r="BC225" s="58"/>
      <c r="BD225" s="58"/>
      <c r="BE225" s="91">
        <v>15</v>
      </c>
      <c r="BF225" s="91"/>
      <c r="BG225" s="58"/>
      <c r="BH225" s="58"/>
      <c r="BI225" s="58">
        <v>24</v>
      </c>
      <c r="BJ225" s="58"/>
      <c r="BK225" s="58"/>
      <c r="BL225" s="58"/>
      <c r="BM225" s="58"/>
      <c r="BN225" s="58"/>
      <c r="BO225" s="58"/>
      <c r="BP225" s="58">
        <v>23138</v>
      </c>
      <c r="BQ225" s="1"/>
      <c r="BR225" s="1"/>
    </row>
    <row r="226" spans="2:70" x14ac:dyDescent="0.2">
      <c r="B226" s="80">
        <v>42856</v>
      </c>
      <c r="C226" s="58"/>
      <c r="D226" s="58"/>
      <c r="E226" s="58"/>
      <c r="F226" s="58"/>
      <c r="G226" s="58"/>
      <c r="H226" s="58"/>
      <c r="I226" s="58"/>
      <c r="J226" s="58"/>
      <c r="K226" s="58"/>
      <c r="L226" s="58">
        <v>916</v>
      </c>
      <c r="M226" s="58"/>
      <c r="N226" s="58"/>
      <c r="O226" s="58"/>
      <c r="P226" s="58"/>
      <c r="Q226" s="58"/>
      <c r="R226" s="58"/>
      <c r="S226" s="58"/>
      <c r="T226" s="91">
        <v>13119</v>
      </c>
      <c r="U226" s="91"/>
      <c r="V226" s="58"/>
      <c r="W226" s="58"/>
      <c r="X226" s="58"/>
      <c r="Y226" s="58"/>
      <c r="Z226" s="58"/>
      <c r="AA226" s="58"/>
      <c r="AB226" s="58">
        <v>216</v>
      </c>
      <c r="AC226" s="58"/>
      <c r="AD226" s="58">
        <v>984</v>
      </c>
      <c r="AE226" s="58"/>
      <c r="AF226" s="58"/>
      <c r="AG226" s="58"/>
      <c r="AH226" s="58"/>
      <c r="AI226" s="58">
        <v>18</v>
      </c>
      <c r="AJ226" s="58"/>
      <c r="AK226" s="58"/>
      <c r="AL226" s="58"/>
      <c r="AM226" s="58">
        <v>2140</v>
      </c>
      <c r="AN226" s="58"/>
      <c r="AO226" s="58"/>
      <c r="AP226" s="58">
        <v>31</v>
      </c>
      <c r="AQ226" s="58"/>
      <c r="AR226" s="58"/>
      <c r="AS226" s="91">
        <v>9125</v>
      </c>
      <c r="AT226" s="91"/>
      <c r="AU226" s="58"/>
      <c r="AV226" s="58">
        <v>175</v>
      </c>
      <c r="AW226" s="58"/>
      <c r="AX226" s="58"/>
      <c r="AY226" s="58"/>
      <c r="AZ226" s="58">
        <v>143</v>
      </c>
      <c r="BA226" s="58"/>
      <c r="BB226" s="58"/>
      <c r="BC226" s="58"/>
      <c r="BD226" s="58"/>
      <c r="BE226" s="91">
        <v>22</v>
      </c>
      <c r="BF226" s="91"/>
      <c r="BG226" s="58"/>
      <c r="BH226" s="58"/>
      <c r="BI226" s="58">
        <v>46</v>
      </c>
      <c r="BJ226" s="58"/>
      <c r="BK226" s="58"/>
      <c r="BL226" s="58"/>
      <c r="BM226" s="58"/>
      <c r="BN226" s="58"/>
      <c r="BO226" s="58"/>
      <c r="BP226" s="58">
        <v>26935</v>
      </c>
      <c r="BQ226" s="1"/>
      <c r="BR226" s="1"/>
    </row>
    <row r="227" spans="2:70" x14ac:dyDescent="0.2">
      <c r="B227" s="80">
        <v>42887</v>
      </c>
      <c r="C227" s="58"/>
      <c r="D227" s="58"/>
      <c r="E227" s="58"/>
      <c r="F227" s="58"/>
      <c r="G227" s="58"/>
      <c r="H227" s="58"/>
      <c r="I227" s="58"/>
      <c r="J227" s="58"/>
      <c r="K227" s="58"/>
      <c r="L227" s="58">
        <v>820</v>
      </c>
      <c r="M227" s="58"/>
      <c r="N227" s="58"/>
      <c r="O227" s="58"/>
      <c r="P227" s="58"/>
      <c r="Q227" s="58"/>
      <c r="R227" s="58"/>
      <c r="S227" s="58"/>
      <c r="T227" s="91">
        <v>13573</v>
      </c>
      <c r="U227" s="91"/>
      <c r="V227" s="58"/>
      <c r="W227" s="58"/>
      <c r="X227" s="58"/>
      <c r="Y227" s="58"/>
      <c r="Z227" s="58"/>
      <c r="AA227" s="58"/>
      <c r="AB227" s="58">
        <v>118</v>
      </c>
      <c r="AC227" s="58"/>
      <c r="AD227" s="58">
        <v>1004</v>
      </c>
      <c r="AE227" s="58"/>
      <c r="AF227" s="58"/>
      <c r="AG227" s="58"/>
      <c r="AH227" s="58"/>
      <c r="AI227" s="58">
        <v>15</v>
      </c>
      <c r="AJ227" s="58"/>
      <c r="AK227" s="58"/>
      <c r="AL227" s="58"/>
      <c r="AM227" s="58">
        <v>1983</v>
      </c>
      <c r="AN227" s="58"/>
      <c r="AO227" s="58">
        <v>1</v>
      </c>
      <c r="AP227" s="58">
        <v>20</v>
      </c>
      <c r="AQ227" s="58"/>
      <c r="AR227" s="58"/>
      <c r="AS227" s="91">
        <v>8856</v>
      </c>
      <c r="AT227" s="91"/>
      <c r="AU227" s="58"/>
      <c r="AV227" s="58">
        <v>87</v>
      </c>
      <c r="AW227" s="58"/>
      <c r="AX227" s="58"/>
      <c r="AY227" s="58"/>
      <c r="AZ227" s="58">
        <v>304</v>
      </c>
      <c r="BA227" s="58"/>
      <c r="BB227" s="58"/>
      <c r="BC227" s="58"/>
      <c r="BD227" s="58"/>
      <c r="BE227" s="91">
        <v>12</v>
      </c>
      <c r="BF227" s="91"/>
      <c r="BG227" s="58"/>
      <c r="BH227" s="58"/>
      <c r="BI227" s="58">
        <v>35</v>
      </c>
      <c r="BJ227" s="58"/>
      <c r="BK227" s="58"/>
      <c r="BL227" s="58"/>
      <c r="BM227" s="58"/>
      <c r="BN227" s="58"/>
      <c r="BO227" s="58"/>
      <c r="BP227" s="58">
        <v>26828</v>
      </c>
      <c r="BQ227" s="1"/>
      <c r="BR227" s="1"/>
    </row>
    <row r="228" spans="2:70" x14ac:dyDescent="0.2">
      <c r="B228" s="80">
        <v>42917</v>
      </c>
      <c r="C228" s="65"/>
      <c r="D228" s="65"/>
      <c r="E228" s="65"/>
      <c r="F228" s="65"/>
      <c r="G228" s="65"/>
      <c r="H228" s="65"/>
      <c r="I228" s="65"/>
      <c r="J228" s="65"/>
      <c r="K228" s="65"/>
      <c r="L228" s="65">
        <v>747</v>
      </c>
      <c r="M228" s="65"/>
      <c r="N228" s="65"/>
      <c r="O228" s="65"/>
      <c r="P228" s="65"/>
      <c r="Q228" s="65"/>
      <c r="R228" s="65"/>
      <c r="S228" s="65"/>
      <c r="T228" s="92">
        <v>12786</v>
      </c>
      <c r="U228" s="92"/>
      <c r="V228" s="65"/>
      <c r="W228" s="65"/>
      <c r="X228" s="65"/>
      <c r="Y228" s="65"/>
      <c r="Z228" s="65"/>
      <c r="AA228" s="65"/>
      <c r="AB228" s="65">
        <v>139</v>
      </c>
      <c r="AC228" s="65"/>
      <c r="AD228" s="1">
        <v>946</v>
      </c>
      <c r="AE228" s="65"/>
      <c r="AF228" s="65"/>
      <c r="AG228" s="65"/>
      <c r="AH228" s="65"/>
      <c r="AI228" s="65">
        <v>15</v>
      </c>
      <c r="AJ228" s="65"/>
      <c r="AK228" s="65"/>
      <c r="AL228" s="65"/>
      <c r="AM228" s="1">
        <v>1943</v>
      </c>
      <c r="AN228" s="65"/>
      <c r="AO228" s="65"/>
      <c r="AP228" s="65">
        <v>14</v>
      </c>
      <c r="AQ228" s="65"/>
      <c r="AR228" s="65"/>
      <c r="AS228" s="92">
        <v>9532</v>
      </c>
      <c r="AT228" s="92"/>
      <c r="AU228" s="65"/>
      <c r="AV228" s="65">
        <v>95</v>
      </c>
      <c r="AW228" s="65"/>
      <c r="AX228" s="65"/>
      <c r="AY228" s="65"/>
      <c r="AZ228" s="65">
        <v>291</v>
      </c>
      <c r="BA228" s="65"/>
      <c r="BB228" s="65"/>
      <c r="BC228" s="65"/>
      <c r="BD228" s="65"/>
      <c r="BE228" s="93">
        <v>21</v>
      </c>
      <c r="BF228" s="93"/>
      <c r="BG228" s="65"/>
      <c r="BH228" s="65"/>
      <c r="BI228" s="65">
        <v>54</v>
      </c>
      <c r="BJ228" s="65"/>
      <c r="BK228" s="65"/>
      <c r="BL228" s="65"/>
      <c r="BM228" s="65"/>
      <c r="BN228" s="65"/>
      <c r="BP228" s="1">
        <v>26583</v>
      </c>
      <c r="BQ228" s="1"/>
      <c r="BR228" s="1"/>
    </row>
    <row r="229" spans="2:70" x14ac:dyDescent="0.2">
      <c r="B229" s="80">
        <v>42948</v>
      </c>
      <c r="C229" s="65"/>
      <c r="D229" s="65"/>
      <c r="E229" s="65"/>
      <c r="F229" s="65"/>
      <c r="G229" s="65"/>
      <c r="H229" s="65"/>
      <c r="I229" s="65"/>
      <c r="J229" s="65"/>
      <c r="K229" s="65"/>
      <c r="L229" s="65">
        <v>711</v>
      </c>
      <c r="M229" s="65"/>
      <c r="N229" s="65"/>
      <c r="O229" s="65"/>
      <c r="P229" s="65"/>
      <c r="Q229" s="65"/>
      <c r="R229" s="65"/>
      <c r="S229" s="65"/>
      <c r="T229" s="92">
        <v>11834</v>
      </c>
      <c r="U229" s="92"/>
      <c r="V229" s="65"/>
      <c r="W229" s="65"/>
      <c r="X229" s="65"/>
      <c r="Y229" s="65"/>
      <c r="Z229" s="65"/>
      <c r="AA229" s="65"/>
      <c r="AB229" s="65">
        <v>95</v>
      </c>
      <c r="AC229" s="65"/>
      <c r="AD229" s="1">
        <v>689</v>
      </c>
      <c r="AE229" s="65"/>
      <c r="AF229" s="65"/>
      <c r="AG229" s="65"/>
      <c r="AH229" s="65"/>
      <c r="AI229" s="65">
        <v>3</v>
      </c>
      <c r="AJ229" s="65"/>
      <c r="AK229" s="65"/>
      <c r="AL229" s="65"/>
      <c r="AM229" s="1">
        <v>1845</v>
      </c>
      <c r="AN229" s="65"/>
      <c r="AO229" s="65">
        <v>1</v>
      </c>
      <c r="AP229" s="65">
        <v>16</v>
      </c>
      <c r="AQ229" s="65"/>
      <c r="AR229" s="65"/>
      <c r="AS229" s="92">
        <v>8139</v>
      </c>
      <c r="AT229" s="92"/>
      <c r="AU229" s="65"/>
      <c r="AV229" s="65">
        <v>133</v>
      </c>
      <c r="AW229" s="65"/>
      <c r="AX229" s="65"/>
      <c r="AY229" s="65"/>
      <c r="AZ229" s="65">
        <v>109</v>
      </c>
      <c r="BA229" s="65"/>
      <c r="BB229" s="65"/>
      <c r="BC229" s="65"/>
      <c r="BD229" s="65"/>
      <c r="BE229" s="93">
        <v>14</v>
      </c>
      <c r="BF229" s="93"/>
      <c r="BG229" s="65"/>
      <c r="BH229" s="65"/>
      <c r="BI229" s="65">
        <v>25</v>
      </c>
      <c r="BJ229" s="65"/>
      <c r="BK229" s="65"/>
      <c r="BL229" s="65"/>
      <c r="BM229" s="65"/>
      <c r="BN229" s="65"/>
      <c r="BP229" s="1">
        <v>23614</v>
      </c>
      <c r="BQ229" s="1"/>
      <c r="BR229" s="1"/>
    </row>
    <row r="230" spans="2:70" x14ac:dyDescent="0.2">
      <c r="B230" s="80">
        <v>42979</v>
      </c>
      <c r="C230" s="65"/>
      <c r="D230" s="65"/>
      <c r="E230" s="65"/>
      <c r="F230" s="65"/>
      <c r="G230" s="65"/>
      <c r="H230" s="65"/>
      <c r="I230" s="65"/>
      <c r="J230" s="65"/>
      <c r="K230" s="65"/>
      <c r="L230" s="65">
        <v>876</v>
      </c>
      <c r="M230" s="65"/>
      <c r="N230" s="65"/>
      <c r="O230" s="65"/>
      <c r="P230" s="65"/>
      <c r="Q230" s="65"/>
      <c r="R230" s="65"/>
      <c r="S230" s="65"/>
      <c r="T230" s="92">
        <v>12296</v>
      </c>
      <c r="U230" s="92"/>
      <c r="V230" s="65"/>
      <c r="W230" s="65"/>
      <c r="X230" s="65"/>
      <c r="Y230" s="65"/>
      <c r="Z230" s="65"/>
      <c r="AA230" s="65"/>
      <c r="AB230" s="65">
        <v>70</v>
      </c>
      <c r="AC230" s="65"/>
      <c r="AD230" s="1">
        <v>1458</v>
      </c>
      <c r="AE230" s="65"/>
      <c r="AF230" s="65"/>
      <c r="AG230" s="65"/>
      <c r="AH230" s="65"/>
      <c r="AI230" s="65">
        <v>14</v>
      </c>
      <c r="AJ230" s="65"/>
      <c r="AK230" s="65"/>
      <c r="AL230" s="65"/>
      <c r="AM230" s="1">
        <v>1864</v>
      </c>
      <c r="AN230" s="65"/>
      <c r="AO230" s="65"/>
      <c r="AP230" s="65">
        <v>40</v>
      </c>
      <c r="AQ230" s="65"/>
      <c r="AR230" s="65"/>
      <c r="AS230" s="92">
        <v>9046</v>
      </c>
      <c r="AT230" s="92"/>
      <c r="AU230" s="65"/>
      <c r="AV230" s="65">
        <v>100</v>
      </c>
      <c r="AW230" s="65"/>
      <c r="AX230" s="65"/>
      <c r="AY230" s="65"/>
      <c r="AZ230" s="65">
        <v>150</v>
      </c>
      <c r="BA230" s="65"/>
      <c r="BB230" s="65"/>
      <c r="BC230" s="65"/>
      <c r="BD230" s="65"/>
      <c r="BE230" s="93">
        <v>56</v>
      </c>
      <c r="BF230" s="93"/>
      <c r="BG230" s="65"/>
      <c r="BH230" s="65"/>
      <c r="BI230" s="65">
        <v>30</v>
      </c>
      <c r="BJ230" s="65"/>
      <c r="BK230" s="65"/>
      <c r="BL230" s="65"/>
      <c r="BM230" s="65"/>
      <c r="BN230" s="65"/>
      <c r="BP230" s="1">
        <v>26000</v>
      </c>
      <c r="BQ230" s="1"/>
      <c r="BR230" s="1"/>
    </row>
    <row r="231" spans="2:70" x14ac:dyDescent="0.2">
      <c r="B231" s="80">
        <v>43009</v>
      </c>
      <c r="C231" s="65"/>
      <c r="D231" s="65"/>
      <c r="E231" s="65"/>
      <c r="F231" s="65"/>
      <c r="G231" s="65"/>
      <c r="H231" s="65"/>
      <c r="I231" s="65"/>
      <c r="J231" s="65"/>
      <c r="K231" s="65"/>
      <c r="L231" s="65">
        <v>1023</v>
      </c>
      <c r="M231" s="65"/>
      <c r="N231" s="65"/>
      <c r="O231" s="65"/>
      <c r="P231" s="65"/>
      <c r="Q231" s="65"/>
      <c r="R231" s="65"/>
      <c r="S231" s="65"/>
      <c r="T231" s="92">
        <v>13714</v>
      </c>
      <c r="U231" s="92"/>
      <c r="V231" s="65"/>
      <c r="W231" s="65"/>
      <c r="X231" s="65"/>
      <c r="Y231" s="65"/>
      <c r="Z231" s="65"/>
      <c r="AA231" s="65"/>
      <c r="AB231" s="65">
        <v>126</v>
      </c>
      <c r="AC231" s="65"/>
      <c r="AD231" s="65">
        <v>1301</v>
      </c>
      <c r="AE231" s="65"/>
      <c r="AF231" s="65"/>
      <c r="AG231" s="65"/>
      <c r="AH231" s="65"/>
      <c r="AI231" s="65">
        <v>15</v>
      </c>
      <c r="AJ231" s="65"/>
      <c r="AK231" s="65"/>
      <c r="AL231" s="65"/>
      <c r="AM231" s="1">
        <v>2319</v>
      </c>
      <c r="AN231" s="65"/>
      <c r="AO231" s="65"/>
      <c r="AP231" s="65">
        <v>51</v>
      </c>
      <c r="AQ231" s="65"/>
      <c r="AR231" s="65"/>
      <c r="AS231" s="92">
        <v>10533</v>
      </c>
      <c r="AT231" s="92"/>
      <c r="AU231" s="65"/>
      <c r="AV231" s="65">
        <v>55</v>
      </c>
      <c r="AW231" s="65"/>
      <c r="AX231" s="65"/>
      <c r="AY231" s="65"/>
      <c r="AZ231" s="65">
        <v>172</v>
      </c>
      <c r="BA231" s="65"/>
      <c r="BB231" s="65"/>
      <c r="BC231" s="65"/>
      <c r="BD231" s="65"/>
      <c r="BE231" s="93">
        <v>33</v>
      </c>
      <c r="BF231" s="93"/>
      <c r="BG231" s="65"/>
      <c r="BH231" s="65"/>
      <c r="BI231" s="65">
        <v>45</v>
      </c>
      <c r="BJ231" s="65"/>
      <c r="BK231" s="65"/>
      <c r="BL231" s="65"/>
      <c r="BM231" s="65"/>
      <c r="BN231" s="65"/>
      <c r="BP231" s="1">
        <v>29387</v>
      </c>
      <c r="BQ231" s="1"/>
      <c r="BR231" s="1"/>
    </row>
    <row r="232" spans="2:70" x14ac:dyDescent="0.2">
      <c r="B232" s="80">
        <v>43040</v>
      </c>
      <c r="C232" s="65"/>
      <c r="D232" s="65"/>
      <c r="E232" s="65"/>
      <c r="F232" s="65"/>
      <c r="G232" s="65"/>
      <c r="H232" s="65"/>
      <c r="I232" s="65"/>
      <c r="J232" s="65"/>
      <c r="K232" s="65"/>
      <c r="L232" s="65">
        <v>950</v>
      </c>
      <c r="M232" s="65"/>
      <c r="N232" s="65"/>
      <c r="O232" s="65"/>
      <c r="P232" s="65"/>
      <c r="Q232" s="65"/>
      <c r="R232" s="65"/>
      <c r="S232" s="65"/>
      <c r="T232" s="92">
        <v>11493</v>
      </c>
      <c r="U232" s="92"/>
      <c r="V232" s="65"/>
      <c r="W232" s="65"/>
      <c r="X232" s="65"/>
      <c r="Y232" s="65"/>
      <c r="Z232" s="65"/>
      <c r="AA232" s="65"/>
      <c r="AB232" s="65">
        <v>123</v>
      </c>
      <c r="AC232" s="65"/>
      <c r="AD232" s="65">
        <v>1164</v>
      </c>
      <c r="AE232" s="65"/>
      <c r="AF232" s="65"/>
      <c r="AG232" s="65"/>
      <c r="AH232" s="65"/>
      <c r="AI232" s="65">
        <v>19</v>
      </c>
      <c r="AJ232" s="65"/>
      <c r="AK232" s="65"/>
      <c r="AL232" s="65"/>
      <c r="AM232" s="1">
        <v>2133</v>
      </c>
      <c r="AN232" s="65"/>
      <c r="AO232" s="65"/>
      <c r="AP232" s="65">
        <v>27</v>
      </c>
      <c r="AQ232" s="65"/>
      <c r="AR232" s="65"/>
      <c r="AS232" s="92">
        <v>8704</v>
      </c>
      <c r="AT232" s="92"/>
      <c r="AU232" s="65"/>
      <c r="AV232" s="65">
        <v>209</v>
      </c>
      <c r="AW232" s="65"/>
      <c r="AX232" s="65"/>
      <c r="AY232" s="65"/>
      <c r="AZ232" s="65">
        <v>142</v>
      </c>
      <c r="BA232" s="65"/>
      <c r="BB232" s="65"/>
      <c r="BC232" s="65"/>
      <c r="BD232" s="65"/>
      <c r="BE232" s="93">
        <v>22</v>
      </c>
      <c r="BF232" s="93"/>
      <c r="BG232" s="65"/>
      <c r="BH232" s="65"/>
      <c r="BI232" s="65">
        <v>42</v>
      </c>
      <c r="BJ232" s="65"/>
      <c r="BK232" s="65"/>
      <c r="BL232" s="65"/>
      <c r="BM232" s="65"/>
      <c r="BN232" s="65"/>
      <c r="BP232" s="1">
        <v>25028</v>
      </c>
      <c r="BQ232" s="1"/>
      <c r="BR232" s="1"/>
    </row>
    <row r="233" spans="2:70" x14ac:dyDescent="0.2">
      <c r="B233" s="80">
        <v>43070</v>
      </c>
      <c r="C233" s="65"/>
      <c r="D233" s="65"/>
      <c r="E233" s="65"/>
      <c r="F233" s="65"/>
      <c r="G233" s="65"/>
      <c r="H233" s="65"/>
      <c r="I233" s="65"/>
      <c r="J233" s="65"/>
      <c r="K233" s="65"/>
      <c r="L233" s="65">
        <v>729</v>
      </c>
      <c r="M233" s="65"/>
      <c r="N233" s="65"/>
      <c r="O233" s="65"/>
      <c r="P233" s="65"/>
      <c r="Q233" s="65"/>
      <c r="R233" s="65"/>
      <c r="S233" s="65"/>
      <c r="T233" s="92">
        <v>10878</v>
      </c>
      <c r="U233" s="92"/>
      <c r="V233" s="65"/>
      <c r="W233" s="65"/>
      <c r="X233" s="65"/>
      <c r="Y233" s="65"/>
      <c r="Z233" s="65"/>
      <c r="AA233" s="65"/>
      <c r="AB233" s="65">
        <v>104</v>
      </c>
      <c r="AC233" s="65"/>
      <c r="AD233" s="65">
        <v>844</v>
      </c>
      <c r="AE233" s="65"/>
      <c r="AF233" s="65"/>
      <c r="AG233" s="65"/>
      <c r="AH233" s="65"/>
      <c r="AI233" s="65">
        <v>12</v>
      </c>
      <c r="AJ233" s="65"/>
      <c r="AK233" s="65"/>
      <c r="AL233" s="65"/>
      <c r="AM233" s="1">
        <v>1891</v>
      </c>
      <c r="AN233" s="65"/>
      <c r="AO233" s="65"/>
      <c r="AP233" s="65">
        <v>34</v>
      </c>
      <c r="AQ233" s="65"/>
      <c r="AR233" s="65"/>
      <c r="AS233" s="92">
        <v>7693</v>
      </c>
      <c r="AT233" s="92"/>
      <c r="AU233" s="65"/>
      <c r="AV233" s="65">
        <v>152</v>
      </c>
      <c r="AW233" s="65"/>
      <c r="AX233" s="65"/>
      <c r="AY233" s="65"/>
      <c r="AZ233" s="65">
        <v>87</v>
      </c>
      <c r="BA233" s="65"/>
      <c r="BB233" s="65"/>
      <c r="BC233" s="65"/>
      <c r="BD233" s="65"/>
      <c r="BE233" s="93">
        <v>20</v>
      </c>
      <c r="BF233" s="93"/>
      <c r="BG233" s="65"/>
      <c r="BH233" s="65"/>
      <c r="BI233" s="65">
        <v>32</v>
      </c>
      <c r="BJ233" s="65"/>
      <c r="BK233" s="65"/>
      <c r="BL233" s="65"/>
      <c r="BM233" s="65"/>
      <c r="BN233" s="65"/>
      <c r="BP233" s="1">
        <v>22476</v>
      </c>
      <c r="BQ233" s="1"/>
      <c r="BR233" s="1"/>
    </row>
    <row r="234" spans="2:70" x14ac:dyDescent="0.2">
      <c r="B234" s="80">
        <v>43101</v>
      </c>
      <c r="C234" s="1"/>
      <c r="D234" s="1"/>
      <c r="E234" s="1"/>
      <c r="F234" s="1"/>
      <c r="G234" s="1"/>
      <c r="H234" s="1"/>
      <c r="I234" s="1"/>
      <c r="J234" s="1"/>
      <c r="K234" s="1"/>
      <c r="L234" s="1">
        <v>987</v>
      </c>
      <c r="M234" s="1"/>
      <c r="N234" s="1"/>
      <c r="O234" s="1"/>
      <c r="P234" s="1"/>
      <c r="Q234" s="1"/>
      <c r="R234" s="1"/>
      <c r="S234" s="1"/>
      <c r="T234" s="92">
        <v>10002</v>
      </c>
      <c r="U234" s="92"/>
      <c r="V234" s="1"/>
      <c r="W234" s="1"/>
      <c r="X234" s="1"/>
      <c r="Y234" s="1"/>
      <c r="Z234" s="1"/>
      <c r="AA234" s="1"/>
      <c r="AB234" s="1">
        <v>62</v>
      </c>
      <c r="AC234" s="1"/>
      <c r="AD234" s="1">
        <v>1413</v>
      </c>
      <c r="AE234" s="1"/>
      <c r="AF234" s="1"/>
      <c r="AG234" s="1"/>
      <c r="AH234" s="1"/>
      <c r="AI234" s="1">
        <v>28</v>
      </c>
      <c r="AJ234" s="1"/>
      <c r="AK234" s="1"/>
      <c r="AL234" s="1"/>
      <c r="AM234" s="1">
        <v>2119</v>
      </c>
      <c r="AN234" s="1"/>
      <c r="AO234" s="1"/>
      <c r="AP234" s="1">
        <v>25</v>
      </c>
      <c r="AQ234" s="1"/>
      <c r="AR234" s="1"/>
      <c r="AS234" s="92">
        <v>8491</v>
      </c>
      <c r="AT234" s="92"/>
      <c r="AU234" s="1"/>
      <c r="AV234" s="1">
        <v>47</v>
      </c>
      <c r="AW234" s="1"/>
      <c r="AX234" s="1"/>
      <c r="AY234" s="1"/>
      <c r="AZ234" s="1">
        <v>140</v>
      </c>
      <c r="BA234" s="1"/>
      <c r="BB234" s="1"/>
      <c r="BC234" s="1"/>
      <c r="BD234" s="1"/>
      <c r="BE234" s="92">
        <v>26</v>
      </c>
      <c r="BF234" s="92"/>
      <c r="BG234" s="1"/>
      <c r="BH234" s="1"/>
      <c r="BI234" s="1">
        <v>34</v>
      </c>
      <c r="BJ234" s="1"/>
      <c r="BK234" s="1"/>
      <c r="BL234" s="1"/>
      <c r="BM234" s="1"/>
      <c r="BN234" s="1"/>
      <c r="BO234" s="1"/>
      <c r="BP234" s="1">
        <v>23374</v>
      </c>
      <c r="BQ234" s="1"/>
      <c r="BR234" s="1"/>
    </row>
    <row r="235" spans="2:70" x14ac:dyDescent="0.2">
      <c r="B235" s="80">
        <v>43132</v>
      </c>
      <c r="C235" s="1"/>
      <c r="D235" s="1"/>
      <c r="E235" s="1"/>
      <c r="F235" s="1"/>
      <c r="G235" s="1"/>
      <c r="H235" s="1"/>
      <c r="I235" s="1"/>
      <c r="J235" s="1"/>
      <c r="K235" s="1"/>
      <c r="L235" s="1">
        <v>878</v>
      </c>
      <c r="M235" s="1"/>
      <c r="N235" s="1"/>
      <c r="O235" s="1"/>
      <c r="P235" s="1"/>
      <c r="Q235" s="1"/>
      <c r="R235" s="1"/>
      <c r="S235" s="1"/>
      <c r="T235" s="92">
        <v>9336</v>
      </c>
      <c r="U235" s="92"/>
      <c r="V235" s="1"/>
      <c r="W235" s="1"/>
      <c r="X235" s="1"/>
      <c r="Y235" s="1"/>
      <c r="Z235" s="1"/>
      <c r="AA235" s="1"/>
      <c r="AB235" s="1">
        <v>84</v>
      </c>
      <c r="AC235" s="1"/>
      <c r="AD235" s="1">
        <v>1158</v>
      </c>
      <c r="AE235" s="1"/>
      <c r="AF235" s="1"/>
      <c r="AG235" s="1"/>
      <c r="AH235" s="1"/>
      <c r="AI235" s="1">
        <v>10</v>
      </c>
      <c r="AJ235" s="1"/>
      <c r="AK235" s="1"/>
      <c r="AL235" s="1"/>
      <c r="AM235" s="1">
        <v>1895</v>
      </c>
      <c r="AN235" s="1"/>
      <c r="AO235" s="1">
        <v>1</v>
      </c>
      <c r="AP235" s="1">
        <v>24</v>
      </c>
      <c r="AQ235" s="1"/>
      <c r="AR235" s="1"/>
      <c r="AS235" s="92">
        <v>8542</v>
      </c>
      <c r="AT235" s="92"/>
      <c r="AU235" s="1"/>
      <c r="AV235" s="1">
        <v>53</v>
      </c>
      <c r="AW235" s="1"/>
      <c r="AX235" s="1"/>
      <c r="AY235" s="1"/>
      <c r="AZ235" s="1">
        <v>247</v>
      </c>
      <c r="BA235" s="1"/>
      <c r="BB235" s="1"/>
      <c r="BC235" s="1"/>
      <c r="BD235" s="1"/>
      <c r="BE235" s="92">
        <v>22</v>
      </c>
      <c r="BF235" s="92"/>
      <c r="BG235" s="1"/>
      <c r="BH235" s="1"/>
      <c r="BI235" s="1">
        <v>28</v>
      </c>
      <c r="BJ235" s="1"/>
      <c r="BK235" s="1"/>
      <c r="BL235" s="1"/>
      <c r="BM235" s="1"/>
      <c r="BN235" s="1"/>
      <c r="BO235" s="1"/>
      <c r="BP235" s="1">
        <v>22278</v>
      </c>
      <c r="BQ235" s="1"/>
      <c r="BR235" s="1"/>
    </row>
    <row r="236" spans="2:70" x14ac:dyDescent="0.2">
      <c r="B236" s="80">
        <v>43160</v>
      </c>
      <c r="C236" s="1"/>
      <c r="D236" s="1"/>
      <c r="E236" s="1"/>
      <c r="F236" s="1"/>
      <c r="G236" s="1"/>
      <c r="H236" s="1"/>
      <c r="I236" s="1"/>
      <c r="J236" s="1"/>
      <c r="K236" s="1"/>
      <c r="L236" s="1">
        <v>1101</v>
      </c>
      <c r="M236" s="1"/>
      <c r="N236" s="1"/>
      <c r="O236" s="1"/>
      <c r="P236" s="1"/>
      <c r="Q236" s="1"/>
      <c r="R236" s="1"/>
      <c r="S236" s="1"/>
      <c r="T236" s="92">
        <v>10697</v>
      </c>
      <c r="U236" s="92"/>
      <c r="V236" s="1"/>
      <c r="W236" s="1"/>
      <c r="X236" s="1"/>
      <c r="Y236" s="1"/>
      <c r="Z236" s="1"/>
      <c r="AA236" s="1"/>
      <c r="AB236" s="1">
        <v>116</v>
      </c>
      <c r="AC236" s="1"/>
      <c r="AD236" s="1">
        <v>1186</v>
      </c>
      <c r="AE236" s="1"/>
      <c r="AF236" s="1"/>
      <c r="AG236" s="1"/>
      <c r="AH236" s="1"/>
      <c r="AI236" s="1">
        <v>21</v>
      </c>
      <c r="AJ236" s="1"/>
      <c r="AK236" s="1"/>
      <c r="AL236" s="1"/>
      <c r="AM236" s="1">
        <v>1693</v>
      </c>
      <c r="AN236" s="1"/>
      <c r="AO236" s="1"/>
      <c r="AP236" s="1">
        <v>25</v>
      </c>
      <c r="AQ236" s="1"/>
      <c r="AR236" s="1"/>
      <c r="AS236" s="92">
        <v>8325</v>
      </c>
      <c r="AT236" s="92"/>
      <c r="AU236" s="1"/>
      <c r="AV236" s="1">
        <v>33</v>
      </c>
      <c r="AW236" s="1"/>
      <c r="AX236" s="1"/>
      <c r="AY236" s="1"/>
      <c r="AZ236" s="1">
        <v>104</v>
      </c>
      <c r="BA236" s="1"/>
      <c r="BB236" s="1"/>
      <c r="BC236" s="1"/>
      <c r="BD236" s="1"/>
      <c r="BE236" s="92">
        <v>21</v>
      </c>
      <c r="BF236" s="92"/>
      <c r="BG236" s="1"/>
      <c r="BH236" s="1"/>
      <c r="BI236" s="1">
        <v>27</v>
      </c>
      <c r="BJ236" s="1"/>
      <c r="BK236" s="1"/>
      <c r="BL236" s="1"/>
      <c r="BM236" s="1"/>
      <c r="BN236" s="1"/>
      <c r="BO236" s="1"/>
      <c r="BP236" s="1">
        <v>23349</v>
      </c>
      <c r="BQ236" s="1"/>
      <c r="BR236" s="1"/>
    </row>
    <row r="237" spans="2:70" x14ac:dyDescent="0.2">
      <c r="B237" s="80">
        <v>43191</v>
      </c>
      <c r="C237" s="1"/>
      <c r="D237" s="1"/>
      <c r="E237" s="1"/>
      <c r="F237" s="1"/>
      <c r="G237" s="1"/>
      <c r="H237" s="1"/>
      <c r="I237" s="1"/>
      <c r="J237" s="1"/>
      <c r="K237" s="1"/>
      <c r="L237" s="1">
        <v>1225</v>
      </c>
      <c r="M237" s="1"/>
      <c r="N237" s="1"/>
      <c r="O237" s="1"/>
      <c r="P237" s="1"/>
      <c r="Q237" s="1"/>
      <c r="R237" s="1"/>
      <c r="S237" s="1"/>
      <c r="T237" s="92">
        <v>12211</v>
      </c>
      <c r="U237" s="92"/>
      <c r="V237" s="1"/>
      <c r="W237" s="1"/>
      <c r="X237" s="1"/>
      <c r="Y237" s="1"/>
      <c r="Z237" s="1"/>
      <c r="AA237" s="1"/>
      <c r="AB237" s="1">
        <v>137</v>
      </c>
      <c r="AC237" s="1"/>
      <c r="AD237" s="1">
        <v>1128</v>
      </c>
      <c r="AE237" s="1"/>
      <c r="AF237" s="1"/>
      <c r="AG237" s="1"/>
      <c r="AH237" s="1"/>
      <c r="AI237" s="1">
        <v>14</v>
      </c>
      <c r="AJ237" s="1"/>
      <c r="AK237" s="1"/>
      <c r="AL237" s="1"/>
      <c r="AM237" s="1">
        <v>2164</v>
      </c>
      <c r="AN237" s="1"/>
      <c r="AO237" s="1">
        <v>1</v>
      </c>
      <c r="AP237" s="1">
        <v>42</v>
      </c>
      <c r="AQ237" s="1"/>
      <c r="AR237" s="1"/>
      <c r="AS237" s="92">
        <v>10631</v>
      </c>
      <c r="AT237" s="92"/>
      <c r="AU237" s="1"/>
      <c r="AV237" s="1">
        <v>38</v>
      </c>
      <c r="AW237" s="1"/>
      <c r="AX237" s="1"/>
      <c r="AY237" s="1"/>
      <c r="AZ237" s="1">
        <v>132</v>
      </c>
      <c r="BA237" s="1"/>
      <c r="BB237" s="1"/>
      <c r="BC237" s="1"/>
      <c r="BD237" s="1"/>
      <c r="BE237" s="92">
        <v>29</v>
      </c>
      <c r="BF237" s="92"/>
      <c r="BG237" s="1"/>
      <c r="BH237" s="1"/>
      <c r="BI237" s="1">
        <v>40</v>
      </c>
      <c r="BJ237" s="1"/>
      <c r="BK237" s="1"/>
      <c r="BL237" s="1"/>
      <c r="BM237" s="1"/>
      <c r="BN237" s="1"/>
      <c r="BO237" s="1"/>
      <c r="BP237" s="1">
        <v>27792</v>
      </c>
      <c r="BQ237" s="65"/>
      <c r="BR237" s="65"/>
    </row>
    <row r="238" spans="2:70" x14ac:dyDescent="0.2">
      <c r="B238" s="80">
        <v>43221</v>
      </c>
      <c r="C238" s="1"/>
      <c r="D238" s="1"/>
      <c r="E238" s="1"/>
      <c r="F238" s="1"/>
      <c r="G238" s="1"/>
      <c r="H238" s="1"/>
      <c r="I238" s="1"/>
      <c r="J238" s="1"/>
      <c r="K238" s="1"/>
      <c r="L238" s="1">
        <v>1292</v>
      </c>
      <c r="M238" s="1"/>
      <c r="N238" s="1"/>
      <c r="O238" s="1"/>
      <c r="P238" s="1"/>
      <c r="Q238" s="1"/>
      <c r="R238" s="1"/>
      <c r="S238" s="1"/>
      <c r="T238" s="92">
        <v>13559</v>
      </c>
      <c r="U238" s="92"/>
      <c r="V238" s="1"/>
      <c r="W238" s="1"/>
      <c r="X238" s="1"/>
      <c r="Y238" s="1"/>
      <c r="Z238" s="1"/>
      <c r="AA238" s="1"/>
      <c r="AB238" s="1">
        <v>106</v>
      </c>
      <c r="AC238" s="1"/>
      <c r="AD238" s="1">
        <v>1261</v>
      </c>
      <c r="AE238" s="1"/>
      <c r="AF238" s="1"/>
      <c r="AG238" s="1"/>
      <c r="AH238" s="1"/>
      <c r="AI238" s="1">
        <v>19</v>
      </c>
      <c r="AJ238" s="1"/>
      <c r="AK238" s="1"/>
      <c r="AL238" s="1"/>
      <c r="AM238" s="1">
        <v>2132</v>
      </c>
      <c r="AN238" s="1"/>
      <c r="AO238" s="1"/>
      <c r="AP238" s="1">
        <v>30</v>
      </c>
      <c r="AQ238" s="1"/>
      <c r="AR238" s="1"/>
      <c r="AS238" s="92">
        <v>11483</v>
      </c>
      <c r="AT238" s="92"/>
      <c r="AU238" s="1"/>
      <c r="AV238" s="1">
        <v>196</v>
      </c>
      <c r="AW238" s="1"/>
      <c r="AX238" s="1"/>
      <c r="AY238" s="1"/>
      <c r="AZ238" s="1">
        <v>120</v>
      </c>
      <c r="BA238" s="1"/>
      <c r="BB238" s="1"/>
      <c r="BC238" s="1"/>
      <c r="BD238" s="1"/>
      <c r="BE238" s="92">
        <v>25</v>
      </c>
      <c r="BF238" s="92"/>
      <c r="BG238" s="1"/>
      <c r="BH238" s="1"/>
      <c r="BI238" s="1">
        <v>46</v>
      </c>
      <c r="BJ238" s="1"/>
      <c r="BK238" s="1"/>
      <c r="BL238" s="1"/>
      <c r="BM238" s="1"/>
      <c r="BN238" s="1"/>
      <c r="BO238" s="1"/>
      <c r="BP238" s="1">
        <v>30269</v>
      </c>
      <c r="BQ238" s="65"/>
      <c r="BR238" s="65"/>
    </row>
    <row r="239" spans="2:70" x14ac:dyDescent="0.2">
      <c r="B239" s="80">
        <v>43252</v>
      </c>
      <c r="C239" s="1"/>
      <c r="D239" s="1"/>
      <c r="E239" s="1"/>
      <c r="F239" s="1"/>
      <c r="G239" s="1"/>
      <c r="H239" s="1"/>
      <c r="I239" s="1"/>
      <c r="J239" s="1"/>
      <c r="K239" s="1"/>
      <c r="L239" s="1">
        <v>1390</v>
      </c>
      <c r="M239" s="1"/>
      <c r="N239" s="1"/>
      <c r="O239" s="1"/>
      <c r="P239" s="1"/>
      <c r="Q239" s="1"/>
      <c r="R239" s="1"/>
      <c r="S239" s="1"/>
      <c r="T239" s="92">
        <v>14890</v>
      </c>
      <c r="U239" s="92"/>
      <c r="V239" s="1"/>
      <c r="W239" s="1"/>
      <c r="X239" s="1"/>
      <c r="Y239" s="1"/>
      <c r="Z239" s="1"/>
      <c r="AA239" s="1"/>
      <c r="AB239" s="1">
        <v>116</v>
      </c>
      <c r="AC239" s="1"/>
      <c r="AD239" s="1">
        <v>1313</v>
      </c>
      <c r="AE239" s="1"/>
      <c r="AF239" s="1"/>
      <c r="AG239" s="1"/>
      <c r="AH239" s="1"/>
      <c r="AI239" s="1">
        <v>15</v>
      </c>
      <c r="AJ239" s="1"/>
      <c r="AK239" s="1"/>
      <c r="AL239" s="1"/>
      <c r="AM239" s="1">
        <v>2087</v>
      </c>
      <c r="AN239" s="1"/>
      <c r="AO239" s="1"/>
      <c r="AP239" s="1">
        <v>24</v>
      </c>
      <c r="AQ239" s="1"/>
      <c r="AR239" s="1"/>
      <c r="AS239" s="92">
        <v>10724</v>
      </c>
      <c r="AT239" s="92"/>
      <c r="AU239" s="1"/>
      <c r="AV239" s="1">
        <v>40</v>
      </c>
      <c r="AW239" s="1"/>
      <c r="AX239" s="1"/>
      <c r="AY239" s="1"/>
      <c r="AZ239" s="1">
        <v>146</v>
      </c>
      <c r="BA239" s="1"/>
      <c r="BB239" s="1"/>
      <c r="BC239" s="1"/>
      <c r="BD239" s="1"/>
      <c r="BE239" s="92">
        <v>18</v>
      </c>
      <c r="BF239" s="92"/>
      <c r="BG239" s="1"/>
      <c r="BH239" s="1"/>
      <c r="BI239" s="1">
        <v>35</v>
      </c>
      <c r="BJ239" s="1"/>
      <c r="BK239" s="1"/>
      <c r="BL239" s="1"/>
      <c r="BM239" s="1"/>
      <c r="BN239" s="1"/>
      <c r="BO239" s="1"/>
      <c r="BP239" s="1">
        <v>30798</v>
      </c>
      <c r="BQ239" s="65"/>
      <c r="BR239" s="65"/>
    </row>
    <row r="240" spans="2:70" x14ac:dyDescent="0.2">
      <c r="B240" s="80">
        <v>43282</v>
      </c>
      <c r="C240" s="65"/>
      <c r="D240" s="65"/>
      <c r="E240" s="65"/>
      <c r="F240" s="65"/>
      <c r="G240" s="65"/>
      <c r="H240" s="65"/>
      <c r="I240" s="65"/>
      <c r="J240" s="65"/>
      <c r="K240" s="65"/>
      <c r="L240" s="1">
        <v>1141</v>
      </c>
      <c r="M240" s="1"/>
      <c r="N240" s="1"/>
      <c r="O240" s="1"/>
      <c r="P240" s="1"/>
      <c r="Q240" s="1"/>
      <c r="R240" s="1"/>
      <c r="S240" s="1"/>
      <c r="T240" s="92">
        <v>14414</v>
      </c>
      <c r="U240" s="92"/>
      <c r="V240" s="1"/>
      <c r="W240" s="1"/>
      <c r="X240" s="1"/>
      <c r="Y240" s="1"/>
      <c r="Z240" s="1"/>
      <c r="AA240" s="1"/>
      <c r="AB240" s="1">
        <v>133</v>
      </c>
      <c r="AC240" s="1"/>
      <c r="AD240" s="1">
        <v>1470</v>
      </c>
      <c r="AE240" s="1"/>
      <c r="AF240" s="1"/>
      <c r="AG240" s="1"/>
      <c r="AH240" s="1"/>
      <c r="AI240" s="1">
        <v>16</v>
      </c>
      <c r="AJ240" s="1"/>
      <c r="AK240" s="1"/>
      <c r="AL240" s="1"/>
      <c r="AM240" s="1">
        <v>1977</v>
      </c>
      <c r="AN240" s="1"/>
      <c r="AO240" s="1"/>
      <c r="AP240" s="1">
        <v>23</v>
      </c>
      <c r="AQ240" s="1"/>
      <c r="AR240" s="1"/>
      <c r="AS240" s="92">
        <v>9794</v>
      </c>
      <c r="AT240" s="92"/>
      <c r="AU240" s="1"/>
      <c r="AV240" s="1">
        <v>48</v>
      </c>
      <c r="AW240" s="1"/>
      <c r="AX240" s="1"/>
      <c r="AY240" s="1"/>
      <c r="AZ240" s="1">
        <v>280</v>
      </c>
      <c r="BA240" s="1"/>
      <c r="BB240" s="1"/>
      <c r="BC240" s="1"/>
      <c r="BD240" s="1"/>
      <c r="BE240" s="92">
        <v>27</v>
      </c>
      <c r="BF240" s="92"/>
      <c r="BG240" s="1"/>
      <c r="BH240" s="1"/>
      <c r="BI240" s="1">
        <v>23</v>
      </c>
      <c r="BJ240" s="1"/>
      <c r="BK240" s="1"/>
      <c r="BL240" s="1"/>
      <c r="BM240" s="1"/>
      <c r="BN240" s="1"/>
      <c r="BO240" s="1"/>
      <c r="BP240" s="1">
        <v>29346</v>
      </c>
      <c r="BQ240" s="65"/>
      <c r="BR240" s="65"/>
    </row>
    <row r="241" spans="2:68" x14ac:dyDescent="0.2">
      <c r="B241" s="80">
        <v>43313</v>
      </c>
      <c r="C241" s="65"/>
      <c r="D241" s="65"/>
      <c r="E241" s="65"/>
      <c r="F241" s="65"/>
      <c r="G241" s="65"/>
      <c r="H241" s="65"/>
      <c r="I241" s="65"/>
      <c r="J241" s="65"/>
      <c r="K241" s="65"/>
      <c r="L241" s="1">
        <v>1058</v>
      </c>
      <c r="M241" s="1"/>
      <c r="N241" s="1"/>
      <c r="O241" s="1"/>
      <c r="P241" s="1"/>
      <c r="Q241" s="1"/>
      <c r="R241" s="1"/>
      <c r="S241" s="1"/>
      <c r="T241" s="92">
        <v>12352</v>
      </c>
      <c r="U241" s="92"/>
      <c r="V241" s="1"/>
      <c r="W241" s="1"/>
      <c r="X241" s="1"/>
      <c r="Y241" s="1"/>
      <c r="Z241" s="1"/>
      <c r="AA241" s="1"/>
      <c r="AB241" s="1">
        <v>87</v>
      </c>
      <c r="AC241" s="1"/>
      <c r="AD241" s="1">
        <v>977</v>
      </c>
      <c r="AE241" s="1"/>
      <c r="AF241" s="1"/>
      <c r="AG241" s="1"/>
      <c r="AH241" s="1"/>
      <c r="AI241" s="1">
        <v>18</v>
      </c>
      <c r="AJ241" s="1"/>
      <c r="AK241" s="1"/>
      <c r="AL241" s="1"/>
      <c r="AM241" s="1">
        <v>1634</v>
      </c>
      <c r="AN241" s="1"/>
      <c r="AO241" s="1">
        <v>3</v>
      </c>
      <c r="AP241" s="1">
        <v>29</v>
      </c>
      <c r="AQ241" s="1"/>
      <c r="AR241" s="1"/>
      <c r="AS241" s="92">
        <v>7576</v>
      </c>
      <c r="AT241" s="92"/>
      <c r="AU241" s="1"/>
      <c r="AV241" s="1">
        <v>61</v>
      </c>
      <c r="AW241" s="1"/>
      <c r="AX241" s="1"/>
      <c r="AY241" s="1"/>
      <c r="AZ241" s="1">
        <v>121</v>
      </c>
      <c r="BA241" s="1"/>
      <c r="BB241" s="1"/>
      <c r="BC241" s="1"/>
      <c r="BD241" s="1"/>
      <c r="BE241" s="92">
        <v>19</v>
      </c>
      <c r="BF241" s="92"/>
      <c r="BG241" s="1"/>
      <c r="BH241" s="1"/>
      <c r="BI241" s="1">
        <v>40</v>
      </c>
      <c r="BJ241" s="1"/>
      <c r="BK241" s="1"/>
      <c r="BL241" s="1"/>
      <c r="BM241" s="1"/>
      <c r="BN241" s="1"/>
      <c r="BO241" s="1"/>
      <c r="BP241" s="1">
        <v>23975</v>
      </c>
    </row>
    <row r="242" spans="2:68" x14ac:dyDescent="0.2">
      <c r="B242" s="80">
        <v>43344</v>
      </c>
      <c r="C242" s="65"/>
      <c r="D242" s="65"/>
      <c r="E242" s="65"/>
      <c r="F242" s="65"/>
      <c r="G242" s="65"/>
      <c r="H242" s="65"/>
      <c r="I242" s="65"/>
      <c r="J242" s="65"/>
      <c r="K242" s="65"/>
      <c r="L242" s="1">
        <v>1317</v>
      </c>
      <c r="M242" s="1"/>
      <c r="N242" s="1"/>
      <c r="O242" s="1"/>
      <c r="P242" s="1"/>
      <c r="Q242" s="1"/>
      <c r="R242" s="1"/>
      <c r="S242" s="1"/>
      <c r="T242" s="92">
        <v>12224</v>
      </c>
      <c r="U242" s="92"/>
      <c r="V242" s="1"/>
      <c r="W242" s="1"/>
      <c r="X242" s="1"/>
      <c r="Y242" s="1"/>
      <c r="Z242" s="1"/>
      <c r="AA242" s="1"/>
      <c r="AB242" s="1">
        <v>74</v>
      </c>
      <c r="AC242" s="1"/>
      <c r="AD242" s="1">
        <v>1641</v>
      </c>
      <c r="AE242" s="1"/>
      <c r="AF242" s="1"/>
      <c r="AG242" s="1"/>
      <c r="AH242" s="1"/>
      <c r="AI242" s="1">
        <v>29</v>
      </c>
      <c r="AJ242" s="1"/>
      <c r="AK242" s="1"/>
      <c r="AL242" s="1"/>
      <c r="AM242" s="1">
        <v>1935</v>
      </c>
      <c r="AN242" s="1"/>
      <c r="AO242" s="1"/>
      <c r="AP242" s="1">
        <v>62</v>
      </c>
      <c r="AQ242" s="1"/>
      <c r="AR242" s="1"/>
      <c r="AS242" s="92">
        <v>9548</v>
      </c>
      <c r="AT242" s="92"/>
      <c r="AU242" s="1"/>
      <c r="AV242" s="1">
        <v>46</v>
      </c>
      <c r="AW242" s="1"/>
      <c r="AX242" s="1"/>
      <c r="AY242" s="1"/>
      <c r="AZ242" s="1">
        <v>192</v>
      </c>
      <c r="BA242" s="1"/>
      <c r="BB242" s="1"/>
      <c r="BC242" s="1"/>
      <c r="BD242" s="1"/>
      <c r="BE242" s="92">
        <v>51</v>
      </c>
      <c r="BF242" s="92"/>
      <c r="BG242" s="1"/>
      <c r="BH242" s="1"/>
      <c r="BI242" s="1">
        <v>30</v>
      </c>
      <c r="BJ242" s="1"/>
      <c r="BK242" s="1"/>
      <c r="BL242" s="1"/>
      <c r="BM242" s="1"/>
      <c r="BN242" s="1"/>
      <c r="BO242" s="1"/>
      <c r="BP242" s="1">
        <v>27149</v>
      </c>
    </row>
    <row r="243" spans="2:68" x14ac:dyDescent="0.2">
      <c r="B243" s="80">
        <v>43374</v>
      </c>
      <c r="C243" s="1"/>
      <c r="D243" s="1"/>
      <c r="E243" s="1"/>
      <c r="F243" s="1"/>
      <c r="G243" s="1"/>
      <c r="H243" s="1"/>
      <c r="I243" s="1"/>
      <c r="J243" s="1"/>
      <c r="K243" s="1"/>
      <c r="L243" s="1">
        <v>1270</v>
      </c>
      <c r="M243" s="1"/>
      <c r="N243" s="1"/>
      <c r="O243" s="1"/>
      <c r="P243" s="1"/>
      <c r="Q243" s="1"/>
      <c r="R243" s="1"/>
      <c r="S243" s="1"/>
      <c r="T243" s="92">
        <v>14585</v>
      </c>
      <c r="U243" s="92"/>
      <c r="V243" s="1"/>
      <c r="W243" s="1"/>
      <c r="X243" s="1"/>
      <c r="Y243" s="1"/>
      <c r="Z243" s="1"/>
      <c r="AA243" s="1"/>
      <c r="AB243" s="65">
        <v>130</v>
      </c>
      <c r="AC243" s="1"/>
      <c r="AD243" s="1">
        <v>1719</v>
      </c>
      <c r="AE243" s="1"/>
      <c r="AF243" s="1"/>
      <c r="AG243" s="1"/>
      <c r="AH243" s="1"/>
      <c r="AI243" s="65">
        <v>20</v>
      </c>
      <c r="AJ243" s="1"/>
      <c r="AK243" s="1"/>
      <c r="AL243" s="1"/>
      <c r="AM243" s="1">
        <v>2352</v>
      </c>
      <c r="AN243" s="1"/>
      <c r="AO243" s="65">
        <v>1</v>
      </c>
      <c r="AP243" s="65">
        <v>44</v>
      </c>
      <c r="AQ243" s="1"/>
      <c r="AR243" s="1"/>
      <c r="AS243" s="92">
        <v>11600</v>
      </c>
      <c r="AT243" s="92"/>
      <c r="AU243" s="1"/>
      <c r="AV243" s="65">
        <v>402</v>
      </c>
      <c r="AW243" s="1"/>
      <c r="AX243" s="1"/>
      <c r="AY243" s="1"/>
      <c r="AZ243" s="65">
        <v>177</v>
      </c>
      <c r="BA243" s="1"/>
      <c r="BB243" s="1"/>
      <c r="BC243" s="1"/>
      <c r="BD243" s="1"/>
      <c r="BE243" s="93">
        <v>43</v>
      </c>
      <c r="BF243" s="93"/>
      <c r="BG243" s="1"/>
      <c r="BH243" s="1"/>
      <c r="BI243" s="65">
        <v>34</v>
      </c>
      <c r="BJ243" s="1"/>
      <c r="BK243" s="1"/>
      <c r="BL243" s="1"/>
      <c r="BM243" s="1"/>
      <c r="BN243" s="1"/>
      <c r="BO243" s="1"/>
      <c r="BP243" s="1">
        <v>32377</v>
      </c>
    </row>
    <row r="244" spans="2:68" x14ac:dyDescent="0.2">
      <c r="B244" s="80">
        <v>43405</v>
      </c>
      <c r="C244" s="1"/>
      <c r="D244" s="1"/>
      <c r="E244" s="1"/>
      <c r="F244" s="1"/>
      <c r="G244" s="1"/>
      <c r="H244" s="1"/>
      <c r="I244" s="1"/>
      <c r="J244" s="1"/>
      <c r="K244" s="1"/>
      <c r="L244" s="1">
        <v>1217</v>
      </c>
      <c r="M244" s="1"/>
      <c r="N244" s="1"/>
      <c r="O244" s="1"/>
      <c r="P244" s="1"/>
      <c r="Q244" s="1"/>
      <c r="R244" s="1"/>
      <c r="S244" s="1"/>
      <c r="T244" s="92">
        <v>11581</v>
      </c>
      <c r="U244" s="92"/>
      <c r="V244" s="1"/>
      <c r="W244" s="1"/>
      <c r="X244" s="1"/>
      <c r="Y244" s="1"/>
      <c r="Z244" s="1"/>
      <c r="AA244" s="1"/>
      <c r="AB244" s="65">
        <v>138</v>
      </c>
      <c r="AC244" s="1"/>
      <c r="AD244" s="1">
        <v>1214</v>
      </c>
      <c r="AE244" s="1"/>
      <c r="AF244" s="1"/>
      <c r="AG244" s="1"/>
      <c r="AH244" s="1"/>
      <c r="AI244" s="65">
        <v>17</v>
      </c>
      <c r="AJ244" s="1"/>
      <c r="AK244" s="1"/>
      <c r="AL244" s="1"/>
      <c r="AM244" s="1">
        <v>2194</v>
      </c>
      <c r="AN244" s="1"/>
      <c r="AO244" s="1"/>
      <c r="AP244" s="65">
        <v>40</v>
      </c>
      <c r="AQ244" s="1"/>
      <c r="AR244" s="1"/>
      <c r="AS244" s="92">
        <v>9717</v>
      </c>
      <c r="AT244" s="92"/>
      <c r="AU244" s="1"/>
      <c r="AV244" s="65">
        <v>166</v>
      </c>
      <c r="AW244" s="1"/>
      <c r="AX244" s="1"/>
      <c r="AY244" s="1"/>
      <c r="AZ244" s="65">
        <v>108</v>
      </c>
      <c r="BA244" s="1"/>
      <c r="BB244" s="1"/>
      <c r="BC244" s="1"/>
      <c r="BD244" s="1"/>
      <c r="BE244" s="93">
        <v>19</v>
      </c>
      <c r="BF244" s="93"/>
      <c r="BG244" s="1"/>
      <c r="BH244" s="1"/>
      <c r="BI244" s="65">
        <v>47</v>
      </c>
      <c r="BJ244" s="1"/>
      <c r="BK244" s="1"/>
      <c r="BL244" s="1"/>
      <c r="BM244" s="1"/>
      <c r="BN244" s="1"/>
      <c r="BO244" s="1"/>
      <c r="BP244" s="1">
        <v>26458</v>
      </c>
    </row>
    <row r="245" spans="2:68" x14ac:dyDescent="0.2">
      <c r="B245" s="80">
        <v>43435</v>
      </c>
      <c r="C245" s="1"/>
      <c r="D245" s="1"/>
      <c r="E245" s="1"/>
      <c r="F245" s="1"/>
      <c r="G245" s="1"/>
      <c r="H245" s="1"/>
      <c r="I245" s="1"/>
      <c r="J245" s="1"/>
      <c r="K245" s="1"/>
      <c r="L245" s="1">
        <v>883</v>
      </c>
      <c r="M245" s="1"/>
      <c r="N245" s="1"/>
      <c r="O245" s="1"/>
      <c r="P245" s="1"/>
      <c r="Q245" s="1"/>
      <c r="R245" s="1"/>
      <c r="S245" s="1"/>
      <c r="T245" s="92">
        <v>11770</v>
      </c>
      <c r="U245" s="92"/>
      <c r="V245" s="1"/>
      <c r="W245" s="1"/>
      <c r="X245" s="1"/>
      <c r="Y245" s="1"/>
      <c r="Z245" s="1"/>
      <c r="AA245" s="1"/>
      <c r="AB245" s="65">
        <v>92</v>
      </c>
      <c r="AC245" s="1"/>
      <c r="AD245" s="1">
        <v>936</v>
      </c>
      <c r="AE245" s="1"/>
      <c r="AF245" s="1"/>
      <c r="AG245" s="1"/>
      <c r="AH245" s="1"/>
      <c r="AI245" s="65">
        <v>10</v>
      </c>
      <c r="AJ245" s="1"/>
      <c r="AK245" s="1"/>
      <c r="AL245" s="1"/>
      <c r="AM245" s="1">
        <v>2184</v>
      </c>
      <c r="AN245" s="1"/>
      <c r="AO245" s="1"/>
      <c r="AP245" s="65">
        <v>61</v>
      </c>
      <c r="AQ245" s="1"/>
      <c r="AR245" s="1"/>
      <c r="AS245" s="92">
        <v>7624</v>
      </c>
      <c r="AT245" s="92"/>
      <c r="AU245" s="1"/>
      <c r="AV245" s="65">
        <v>32</v>
      </c>
      <c r="AW245" s="1"/>
      <c r="AX245" s="1"/>
      <c r="AY245" s="1"/>
      <c r="AZ245" s="65">
        <v>73</v>
      </c>
      <c r="BA245" s="1"/>
      <c r="BB245" s="1"/>
      <c r="BC245" s="1"/>
      <c r="BD245" s="1"/>
      <c r="BE245" s="93">
        <v>37</v>
      </c>
      <c r="BF245" s="93"/>
      <c r="BG245" s="1"/>
      <c r="BH245" s="1"/>
      <c r="BI245" s="65">
        <v>31</v>
      </c>
      <c r="BJ245" s="1"/>
      <c r="BK245" s="1"/>
      <c r="BL245" s="1"/>
      <c r="BM245" s="1"/>
      <c r="BN245" s="1"/>
      <c r="BO245" s="1"/>
      <c r="BP245" s="1">
        <v>23733</v>
      </c>
    </row>
    <row r="246" spans="2:68" x14ac:dyDescent="0.2">
      <c r="B246" s="80">
        <v>43466</v>
      </c>
      <c r="C246" s="65"/>
      <c r="D246" s="65"/>
      <c r="E246" s="65"/>
      <c r="F246" s="65"/>
      <c r="G246" s="65"/>
      <c r="H246" s="65"/>
      <c r="I246" s="65"/>
      <c r="J246" s="65"/>
      <c r="K246" s="65"/>
      <c r="L246" s="58">
        <v>1316</v>
      </c>
      <c r="M246" s="1"/>
      <c r="N246" s="1"/>
      <c r="O246" s="1"/>
      <c r="P246" s="1"/>
      <c r="Q246" s="1"/>
      <c r="R246" s="1"/>
      <c r="S246" s="1"/>
      <c r="T246" s="92">
        <v>10848</v>
      </c>
      <c r="U246" s="92"/>
      <c r="V246" s="1"/>
      <c r="W246" s="1"/>
      <c r="X246" s="1"/>
      <c r="Y246" s="1"/>
      <c r="Z246" s="1"/>
      <c r="AA246" s="1"/>
      <c r="AB246" s="58">
        <v>108</v>
      </c>
      <c r="AC246" s="1"/>
      <c r="AD246" s="58">
        <v>1174</v>
      </c>
      <c r="AE246" s="1"/>
      <c r="AF246" s="1"/>
      <c r="AG246" s="1"/>
      <c r="AH246" s="1"/>
      <c r="AI246" s="58">
        <v>14</v>
      </c>
      <c r="AJ246" s="1"/>
      <c r="AK246" s="1"/>
      <c r="AL246" s="1"/>
      <c r="AM246" s="58">
        <v>2202</v>
      </c>
      <c r="AN246" s="1"/>
      <c r="AO246" s="58">
        <v>1</v>
      </c>
      <c r="AP246" s="58">
        <v>15</v>
      </c>
      <c r="AQ246" s="1"/>
      <c r="AR246" s="58"/>
      <c r="AS246" s="92">
        <v>9672</v>
      </c>
      <c r="AT246" s="92"/>
      <c r="AU246" s="1"/>
      <c r="AV246" s="58">
        <v>39</v>
      </c>
      <c r="AW246" s="1"/>
      <c r="AX246" s="1"/>
      <c r="AY246" s="1"/>
      <c r="AZ246" s="58">
        <v>118</v>
      </c>
      <c r="BA246" s="1"/>
      <c r="BB246" s="1"/>
      <c r="BC246" s="1"/>
      <c r="BD246" s="1"/>
      <c r="BE246" s="93">
        <v>18</v>
      </c>
      <c r="BF246" s="93"/>
      <c r="BG246" s="1"/>
      <c r="BH246" s="1"/>
      <c r="BI246" s="58">
        <v>22</v>
      </c>
      <c r="BJ246" s="1"/>
      <c r="BK246" s="1"/>
      <c r="BL246" s="1"/>
      <c r="BM246" s="1"/>
      <c r="BN246" s="1"/>
      <c r="BO246" s="1"/>
      <c r="BP246" s="58">
        <v>25547</v>
      </c>
    </row>
    <row r="247" spans="2:68" x14ac:dyDescent="0.2">
      <c r="B247" s="80">
        <v>43497</v>
      </c>
      <c r="C247" s="65"/>
      <c r="D247" s="65"/>
      <c r="E247" s="65"/>
      <c r="F247" s="65"/>
      <c r="G247" s="65"/>
      <c r="H247" s="65"/>
      <c r="I247" s="65"/>
      <c r="J247" s="65"/>
      <c r="K247" s="65"/>
      <c r="L247" s="58">
        <v>969</v>
      </c>
      <c r="M247" s="1"/>
      <c r="N247" s="1"/>
      <c r="O247" s="1"/>
      <c r="P247" s="1"/>
      <c r="Q247" s="1"/>
      <c r="R247" s="1"/>
      <c r="S247" s="1"/>
      <c r="T247" s="92">
        <v>10005</v>
      </c>
      <c r="U247" s="92"/>
      <c r="V247" s="1"/>
      <c r="W247" s="58"/>
      <c r="X247" s="1"/>
      <c r="Y247" s="1"/>
      <c r="Z247" s="1"/>
      <c r="AA247" s="1"/>
      <c r="AB247" s="58">
        <v>35</v>
      </c>
      <c r="AC247" s="1"/>
      <c r="AD247" s="58">
        <v>984</v>
      </c>
      <c r="AE247" s="1"/>
      <c r="AF247" s="1"/>
      <c r="AG247" s="1"/>
      <c r="AH247" s="1"/>
      <c r="AI247" s="58">
        <v>14</v>
      </c>
      <c r="AJ247" s="1"/>
      <c r="AK247" s="1"/>
      <c r="AL247" s="1"/>
      <c r="AM247" s="58">
        <v>1993</v>
      </c>
      <c r="AN247" s="1"/>
      <c r="AO247" s="65"/>
      <c r="AP247" s="58">
        <v>6</v>
      </c>
      <c r="AQ247" s="1"/>
      <c r="AR247" s="58"/>
      <c r="AS247" s="92">
        <v>8124</v>
      </c>
      <c r="AT247" s="92"/>
      <c r="AU247" s="1"/>
      <c r="AV247" s="58">
        <v>41</v>
      </c>
      <c r="AW247" s="1"/>
      <c r="AX247" s="1"/>
      <c r="AY247" s="1"/>
      <c r="AZ247" s="58">
        <v>96</v>
      </c>
      <c r="BA247" s="1"/>
      <c r="BB247" s="1"/>
      <c r="BC247" s="58"/>
      <c r="BD247" s="1"/>
      <c r="BE247" s="93">
        <v>13</v>
      </c>
      <c r="BF247" s="93"/>
      <c r="BG247" s="1"/>
      <c r="BH247" s="1"/>
      <c r="BI247" s="58">
        <v>34</v>
      </c>
      <c r="BJ247" s="1"/>
      <c r="BK247" s="1"/>
      <c r="BL247" s="1"/>
      <c r="BM247" s="1"/>
      <c r="BN247" s="1"/>
      <c r="BO247" s="1"/>
      <c r="BP247" s="58">
        <v>22314</v>
      </c>
    </row>
    <row r="248" spans="2:68" x14ac:dyDescent="0.2">
      <c r="B248" s="80">
        <v>43525</v>
      </c>
      <c r="C248" s="65"/>
      <c r="D248" s="65"/>
      <c r="E248" s="65"/>
      <c r="F248" s="65"/>
      <c r="G248" s="65"/>
      <c r="H248" s="65"/>
      <c r="I248" s="65"/>
      <c r="J248" s="65"/>
      <c r="K248" s="65"/>
      <c r="L248" s="58">
        <v>970</v>
      </c>
      <c r="M248" s="65"/>
      <c r="N248" s="65"/>
      <c r="O248" s="65"/>
      <c r="P248" s="65"/>
      <c r="Q248" s="65"/>
      <c r="R248" s="65"/>
      <c r="S248" s="65"/>
      <c r="T248" s="92">
        <v>11247</v>
      </c>
      <c r="U248" s="92"/>
      <c r="V248" s="65"/>
      <c r="W248" s="58"/>
      <c r="X248" s="65"/>
      <c r="Y248" s="65"/>
      <c r="Z248" s="65"/>
      <c r="AA248" s="65"/>
      <c r="AB248" s="58">
        <v>66</v>
      </c>
      <c r="AC248" s="65"/>
      <c r="AD248" s="58">
        <v>1168</v>
      </c>
      <c r="AE248" s="65"/>
      <c r="AF248" s="65"/>
      <c r="AG248" s="65"/>
      <c r="AH248" s="65"/>
      <c r="AI248" s="58">
        <v>24</v>
      </c>
      <c r="AJ248" s="65"/>
      <c r="AK248" s="65"/>
      <c r="AL248" s="65"/>
      <c r="AM248" s="58">
        <v>2350</v>
      </c>
      <c r="AN248" s="65"/>
      <c r="AO248" s="58">
        <v>2</v>
      </c>
      <c r="AP248" s="58">
        <v>10</v>
      </c>
      <c r="AQ248" s="65"/>
      <c r="AR248" s="58"/>
      <c r="AS248" s="92">
        <v>9311</v>
      </c>
      <c r="AT248" s="92"/>
      <c r="AU248" s="65"/>
      <c r="AV248" s="58">
        <v>39</v>
      </c>
      <c r="AW248" s="65"/>
      <c r="AX248" s="65"/>
      <c r="AY248" s="65"/>
      <c r="AZ248" s="58">
        <v>82</v>
      </c>
      <c r="BA248" s="65"/>
      <c r="BB248" s="65"/>
      <c r="BC248" s="58"/>
      <c r="BD248" s="65"/>
      <c r="BE248" s="93">
        <v>6</v>
      </c>
      <c r="BF248" s="93"/>
      <c r="BG248" s="65"/>
      <c r="BH248" s="65"/>
      <c r="BI248" s="58">
        <v>28</v>
      </c>
      <c r="BJ248" s="65"/>
      <c r="BK248" s="65"/>
      <c r="BL248" s="65"/>
      <c r="BM248" s="65"/>
      <c r="BN248" s="65"/>
      <c r="BP248" s="58">
        <v>25303</v>
      </c>
    </row>
    <row r="249" spans="2:68" x14ac:dyDescent="0.2">
      <c r="B249" s="80">
        <v>43556</v>
      </c>
      <c r="C249" s="65"/>
      <c r="D249" s="65"/>
      <c r="E249" s="65"/>
      <c r="F249" s="65"/>
      <c r="G249" s="65"/>
      <c r="H249" s="65"/>
      <c r="I249" s="65"/>
      <c r="J249" s="65"/>
      <c r="K249" s="65"/>
      <c r="L249" s="58">
        <v>1046</v>
      </c>
      <c r="M249" s="65"/>
      <c r="N249" s="65"/>
      <c r="O249" s="65"/>
      <c r="P249" s="65"/>
      <c r="Q249" s="65"/>
      <c r="R249" s="65"/>
      <c r="S249" s="65"/>
      <c r="T249" s="92">
        <v>12510</v>
      </c>
      <c r="U249" s="92"/>
      <c r="V249" s="65"/>
      <c r="W249" s="58"/>
      <c r="X249" s="65"/>
      <c r="Y249" s="65"/>
      <c r="Z249" s="65"/>
      <c r="AA249" s="65"/>
      <c r="AB249" s="58">
        <v>58</v>
      </c>
      <c r="AC249" s="65"/>
      <c r="AD249" s="58">
        <v>875</v>
      </c>
      <c r="AE249" s="65"/>
      <c r="AF249" s="65"/>
      <c r="AG249" s="65"/>
      <c r="AH249" s="65"/>
      <c r="AI249" s="58">
        <v>18</v>
      </c>
      <c r="AJ249" s="65"/>
      <c r="AK249" s="65"/>
      <c r="AL249" s="65"/>
      <c r="AM249" s="58">
        <v>2128</v>
      </c>
      <c r="AN249" s="65"/>
      <c r="AO249" s="65"/>
      <c r="AP249" s="58">
        <v>30</v>
      </c>
      <c r="AQ249" s="65"/>
      <c r="AR249" s="58"/>
      <c r="AS249" s="92">
        <v>9240</v>
      </c>
      <c r="AT249" s="92"/>
      <c r="AU249" s="65"/>
      <c r="AV249" s="58">
        <v>38</v>
      </c>
      <c r="AW249" s="65"/>
      <c r="AX249" s="65"/>
      <c r="AY249" s="65"/>
      <c r="AZ249" s="58">
        <v>113</v>
      </c>
      <c r="BA249" s="65"/>
      <c r="BB249" s="65"/>
      <c r="BC249" s="58"/>
      <c r="BD249" s="65"/>
      <c r="BE249" s="93">
        <v>12</v>
      </c>
      <c r="BF249" s="93"/>
      <c r="BG249" s="65"/>
      <c r="BH249" s="65"/>
      <c r="BI249" s="58">
        <v>38</v>
      </c>
      <c r="BJ249" s="65"/>
      <c r="BK249" s="65"/>
      <c r="BL249" s="65"/>
      <c r="BM249" s="65"/>
      <c r="BN249" s="65"/>
      <c r="BP249" s="58">
        <v>26106</v>
      </c>
    </row>
    <row r="250" spans="2:68" x14ac:dyDescent="0.2">
      <c r="B250" s="80">
        <v>43586</v>
      </c>
      <c r="C250" s="65"/>
      <c r="D250" s="65"/>
      <c r="E250" s="65"/>
      <c r="F250" s="65"/>
      <c r="G250" s="65"/>
      <c r="H250" s="65"/>
      <c r="I250" s="65"/>
      <c r="J250" s="65"/>
      <c r="K250" s="65"/>
      <c r="L250" s="58">
        <v>1122</v>
      </c>
      <c r="M250" s="65"/>
      <c r="N250" s="65"/>
      <c r="O250" s="65"/>
      <c r="P250" s="65"/>
      <c r="Q250" s="65"/>
      <c r="R250" s="65"/>
      <c r="S250" s="65"/>
      <c r="T250" s="92">
        <v>14910</v>
      </c>
      <c r="U250" s="92"/>
      <c r="V250" s="65"/>
      <c r="W250" s="58"/>
      <c r="X250" s="65"/>
      <c r="Y250" s="65"/>
      <c r="Z250" s="65"/>
      <c r="AA250" s="65"/>
      <c r="AB250" s="58">
        <v>76</v>
      </c>
      <c r="AC250" s="65"/>
      <c r="AD250" s="58">
        <v>1036</v>
      </c>
      <c r="AE250" s="65"/>
      <c r="AF250" s="65"/>
      <c r="AG250" s="65"/>
      <c r="AH250" s="65"/>
      <c r="AI250" s="58">
        <v>13</v>
      </c>
      <c r="AJ250" s="65"/>
      <c r="AK250" s="65"/>
      <c r="AL250" s="65"/>
      <c r="AM250" s="58">
        <v>2155</v>
      </c>
      <c r="AN250" s="65"/>
      <c r="AO250" s="58">
        <v>1</v>
      </c>
      <c r="AP250" s="58">
        <v>18</v>
      </c>
      <c r="AQ250" s="65"/>
      <c r="AR250" s="58"/>
      <c r="AS250" s="92">
        <v>10308</v>
      </c>
      <c r="AT250" s="92"/>
      <c r="AU250" s="65"/>
      <c r="AV250" s="58">
        <v>208</v>
      </c>
      <c r="AW250" s="65"/>
      <c r="AX250" s="65"/>
      <c r="AY250" s="65"/>
      <c r="AZ250" s="58">
        <v>85</v>
      </c>
      <c r="BA250" s="65"/>
      <c r="BB250" s="65"/>
      <c r="BC250" s="58"/>
      <c r="BD250" s="65"/>
      <c r="BE250" s="93">
        <v>10</v>
      </c>
      <c r="BF250" s="93"/>
      <c r="BG250" s="65"/>
      <c r="BH250" s="65"/>
      <c r="BI250" s="58">
        <v>41</v>
      </c>
      <c r="BJ250" s="65"/>
      <c r="BK250" s="65"/>
      <c r="BL250" s="65"/>
      <c r="BM250" s="65"/>
      <c r="BN250" s="65"/>
      <c r="BP250" s="58">
        <v>29983</v>
      </c>
    </row>
    <row r="251" spans="2:68" x14ac:dyDescent="0.2">
      <c r="B251" s="80">
        <v>43617</v>
      </c>
      <c r="C251" s="65"/>
      <c r="D251" s="65"/>
      <c r="E251" s="65"/>
      <c r="F251" s="65"/>
      <c r="G251" s="65"/>
      <c r="H251" s="65"/>
      <c r="I251" s="65"/>
      <c r="J251" s="65"/>
      <c r="K251" s="65"/>
      <c r="L251" s="58">
        <v>974</v>
      </c>
      <c r="M251" s="65"/>
      <c r="N251" s="65"/>
      <c r="O251" s="65"/>
      <c r="P251" s="65"/>
      <c r="Q251" s="65"/>
      <c r="R251" s="65"/>
      <c r="S251" s="65"/>
      <c r="T251" s="92">
        <v>14348</v>
      </c>
      <c r="U251" s="92"/>
      <c r="V251" s="65"/>
      <c r="W251" s="58"/>
      <c r="X251" s="65"/>
      <c r="Y251" s="65"/>
      <c r="Z251" s="65"/>
      <c r="AA251" s="65"/>
      <c r="AB251" s="58">
        <v>42</v>
      </c>
      <c r="AC251" s="65"/>
      <c r="AD251" s="58">
        <v>990</v>
      </c>
      <c r="AE251" s="65"/>
      <c r="AF251" s="65"/>
      <c r="AG251" s="65"/>
      <c r="AH251" s="65"/>
      <c r="AI251" s="58">
        <v>10</v>
      </c>
      <c r="AJ251" s="65"/>
      <c r="AK251" s="65"/>
      <c r="AL251" s="65"/>
      <c r="AM251" s="58">
        <v>2265</v>
      </c>
      <c r="AN251" s="65"/>
      <c r="AO251" s="65"/>
      <c r="AP251" s="58">
        <v>11</v>
      </c>
      <c r="AQ251" s="65"/>
      <c r="AR251" s="58"/>
      <c r="AS251" s="92">
        <v>10383</v>
      </c>
      <c r="AT251" s="92"/>
      <c r="AU251" s="65"/>
      <c r="AV251" s="58">
        <v>19</v>
      </c>
      <c r="AW251" s="65"/>
      <c r="AX251" s="65"/>
      <c r="AY251" s="65"/>
      <c r="AZ251" s="58">
        <v>100</v>
      </c>
      <c r="BA251" s="65"/>
      <c r="BB251" s="65"/>
      <c r="BC251" s="58"/>
      <c r="BD251" s="65"/>
      <c r="BE251" s="93">
        <v>7</v>
      </c>
      <c r="BF251" s="93"/>
      <c r="BG251" s="65"/>
      <c r="BH251" s="65"/>
      <c r="BI251" s="58">
        <v>35</v>
      </c>
      <c r="BJ251" s="65"/>
      <c r="BK251" s="65"/>
      <c r="BL251" s="65"/>
      <c r="BM251" s="65"/>
      <c r="BN251" s="65"/>
      <c r="BP251" s="58">
        <v>29184</v>
      </c>
    </row>
    <row r="252" spans="2:68" x14ac:dyDescent="0.2">
      <c r="B252" s="80">
        <v>43647</v>
      </c>
      <c r="C252" s="58"/>
      <c r="D252" s="58"/>
      <c r="E252" s="58"/>
      <c r="F252" s="58"/>
      <c r="G252" s="58"/>
      <c r="H252" s="58"/>
      <c r="I252" s="58"/>
      <c r="J252" s="58"/>
      <c r="K252" s="58"/>
      <c r="L252" s="58">
        <v>1173</v>
      </c>
      <c r="M252" s="58"/>
      <c r="N252" s="58"/>
      <c r="O252" s="58"/>
      <c r="P252" s="58"/>
      <c r="Q252" s="58"/>
      <c r="R252" s="58"/>
      <c r="S252" s="58"/>
      <c r="T252" s="91">
        <v>15885</v>
      </c>
      <c r="U252" s="91"/>
      <c r="V252" s="58"/>
      <c r="W252" s="58"/>
      <c r="X252" s="58"/>
      <c r="Y252" s="58"/>
      <c r="Z252" s="58"/>
      <c r="AA252" s="58"/>
      <c r="AB252" s="58">
        <v>109</v>
      </c>
      <c r="AC252" s="58"/>
      <c r="AD252" s="58">
        <v>1228</v>
      </c>
      <c r="AE252" s="58"/>
      <c r="AF252" s="58"/>
      <c r="AG252" s="58"/>
      <c r="AH252" s="58"/>
      <c r="AI252" s="58">
        <v>9</v>
      </c>
      <c r="AJ252" s="58"/>
      <c r="AK252" s="58"/>
      <c r="AL252" s="58"/>
      <c r="AM252" s="58">
        <v>2261</v>
      </c>
      <c r="AN252" s="58"/>
      <c r="AO252" s="58"/>
      <c r="AP252" s="58">
        <v>32</v>
      </c>
      <c r="AQ252" s="58"/>
      <c r="AR252" s="58"/>
      <c r="AS252" s="91">
        <v>10926</v>
      </c>
      <c r="AT252" s="91"/>
      <c r="AU252" s="58"/>
      <c r="AV252" s="58">
        <v>139</v>
      </c>
      <c r="AW252" s="58"/>
      <c r="AX252" s="58"/>
      <c r="AY252" s="58"/>
      <c r="AZ252" s="58">
        <v>229</v>
      </c>
      <c r="BA252" s="58"/>
      <c r="BB252" s="58"/>
      <c r="BC252" s="58"/>
      <c r="BD252" s="58"/>
      <c r="BE252" s="91">
        <v>21</v>
      </c>
      <c r="BF252" s="91"/>
      <c r="BG252" s="58"/>
      <c r="BH252" s="58"/>
      <c r="BI252" s="58">
        <v>45</v>
      </c>
      <c r="BJ252" s="58"/>
      <c r="BK252" s="58"/>
      <c r="BL252" s="58"/>
      <c r="BM252" s="58"/>
      <c r="BN252" s="58"/>
      <c r="BO252" s="58"/>
      <c r="BP252" s="58">
        <v>32057</v>
      </c>
    </row>
    <row r="253" spans="2:68" x14ac:dyDescent="0.2">
      <c r="B253" s="80">
        <v>43678</v>
      </c>
      <c r="C253" s="58"/>
      <c r="D253" s="58"/>
      <c r="E253" s="58"/>
      <c r="F253" s="58"/>
      <c r="G253" s="58"/>
      <c r="H253" s="58"/>
      <c r="I253" s="58"/>
      <c r="J253" s="58"/>
      <c r="K253" s="58"/>
      <c r="L253" s="58">
        <v>658</v>
      </c>
      <c r="M253" s="58"/>
      <c r="N253" s="58"/>
      <c r="O253" s="58"/>
      <c r="P253" s="58"/>
      <c r="Q253" s="58"/>
      <c r="R253" s="58"/>
      <c r="S253" s="58"/>
      <c r="T253" s="91">
        <v>11998</v>
      </c>
      <c r="U253" s="91"/>
      <c r="V253" s="58"/>
      <c r="W253" s="58"/>
      <c r="X253" s="58"/>
      <c r="Y253" s="58"/>
      <c r="Z253" s="58"/>
      <c r="AA253" s="58"/>
      <c r="AB253" s="58">
        <v>35</v>
      </c>
      <c r="AC253" s="58"/>
      <c r="AD253" s="58">
        <v>693</v>
      </c>
      <c r="AE253" s="58"/>
      <c r="AF253" s="58"/>
      <c r="AG253" s="58"/>
      <c r="AH253" s="58"/>
      <c r="AI253" s="58">
        <v>4</v>
      </c>
      <c r="AJ253" s="58"/>
      <c r="AK253" s="58"/>
      <c r="AL253" s="58"/>
      <c r="AM253" s="58">
        <v>1689</v>
      </c>
      <c r="AN253" s="58"/>
      <c r="AO253" s="58"/>
      <c r="AP253" s="58">
        <v>7</v>
      </c>
      <c r="AQ253" s="58"/>
      <c r="AR253" s="58"/>
      <c r="AS253" s="91">
        <v>7541</v>
      </c>
      <c r="AT253" s="91"/>
      <c r="AU253" s="58"/>
      <c r="AV253" s="58">
        <v>68</v>
      </c>
      <c r="AW253" s="58"/>
      <c r="AX253" s="58"/>
      <c r="AY253" s="58"/>
      <c r="AZ253" s="58">
        <v>76</v>
      </c>
      <c r="BA253" s="58"/>
      <c r="BB253" s="58"/>
      <c r="BC253" s="58"/>
      <c r="BD253" s="58"/>
      <c r="BE253" s="91">
        <v>5</v>
      </c>
      <c r="BF253" s="91"/>
      <c r="BG253" s="58"/>
      <c r="BH253" s="58"/>
      <c r="BI253" s="58">
        <v>24</v>
      </c>
      <c r="BJ253" s="58"/>
      <c r="BK253" s="58"/>
      <c r="BL253" s="58"/>
      <c r="BM253" s="58"/>
      <c r="BN253" s="58"/>
      <c r="BO253" s="58"/>
      <c r="BP253" s="58">
        <v>22798</v>
      </c>
    </row>
    <row r="254" spans="2:68" x14ac:dyDescent="0.2">
      <c r="B254" s="80">
        <v>43709</v>
      </c>
      <c r="C254" s="58"/>
      <c r="D254" s="58"/>
      <c r="E254" s="58"/>
      <c r="F254" s="58"/>
      <c r="G254" s="58"/>
      <c r="H254" s="58"/>
      <c r="I254" s="58"/>
      <c r="J254" s="58"/>
      <c r="K254" s="58"/>
      <c r="L254" s="58">
        <v>1527</v>
      </c>
      <c r="M254" s="58"/>
      <c r="N254" s="58"/>
      <c r="O254" s="58"/>
      <c r="P254" s="58"/>
      <c r="Q254" s="58"/>
      <c r="R254" s="58"/>
      <c r="S254" s="58"/>
      <c r="T254" s="91">
        <v>12763</v>
      </c>
      <c r="U254" s="91"/>
      <c r="V254" s="58"/>
      <c r="W254" s="58"/>
      <c r="X254" s="58"/>
      <c r="Y254" s="58"/>
      <c r="Z254" s="58"/>
      <c r="AA254" s="58"/>
      <c r="AB254" s="58">
        <v>34</v>
      </c>
      <c r="AC254" s="58"/>
      <c r="AD254" s="58">
        <v>1521</v>
      </c>
      <c r="AE254" s="58"/>
      <c r="AF254" s="58"/>
      <c r="AG254" s="58"/>
      <c r="AH254" s="58"/>
      <c r="AI254" s="58">
        <v>16</v>
      </c>
      <c r="AJ254" s="58"/>
      <c r="AK254" s="58"/>
      <c r="AL254" s="58"/>
      <c r="AM254" s="58">
        <v>2205</v>
      </c>
      <c r="AN254" s="58"/>
      <c r="AO254" s="58">
        <v>1</v>
      </c>
      <c r="AP254" s="58">
        <v>12</v>
      </c>
      <c r="AQ254" s="58"/>
      <c r="AR254" s="58"/>
      <c r="AS254" s="91">
        <v>11637</v>
      </c>
      <c r="AT254" s="91"/>
      <c r="AU254" s="58"/>
      <c r="AV254" s="58">
        <v>181</v>
      </c>
      <c r="AW254" s="58"/>
      <c r="AX254" s="58"/>
      <c r="AY254" s="58"/>
      <c r="AZ254" s="58">
        <v>136</v>
      </c>
      <c r="BA254" s="58"/>
      <c r="BB254" s="58"/>
      <c r="BC254" s="58"/>
      <c r="BD254" s="58"/>
      <c r="BE254" s="91">
        <v>15</v>
      </c>
      <c r="BF254" s="91"/>
      <c r="BG254" s="58"/>
      <c r="BH254" s="58"/>
      <c r="BI254" s="58">
        <v>37</v>
      </c>
      <c r="BJ254" s="58"/>
      <c r="BK254" s="58"/>
      <c r="BL254" s="58"/>
      <c r="BM254" s="58"/>
      <c r="BN254" s="58"/>
      <c r="BO254" s="58"/>
      <c r="BP254" s="58">
        <v>30085</v>
      </c>
    </row>
    <row r="255" spans="2:68" x14ac:dyDescent="0.2">
      <c r="B255" s="80">
        <v>43739</v>
      </c>
      <c r="C255" s="58"/>
      <c r="D255" s="58"/>
      <c r="E255" s="58"/>
      <c r="F255" s="58"/>
      <c r="G255" s="58"/>
      <c r="H255" s="58"/>
      <c r="I255" s="58"/>
      <c r="J255" s="58"/>
      <c r="K255" s="58"/>
      <c r="L255" s="58">
        <v>1462</v>
      </c>
      <c r="M255" s="58"/>
      <c r="N255" s="58"/>
      <c r="O255" s="58"/>
      <c r="P255" s="58"/>
      <c r="Q255" s="58"/>
      <c r="R255" s="58"/>
      <c r="S255" s="58"/>
      <c r="T255" s="91">
        <v>15277</v>
      </c>
      <c r="U255" s="91"/>
      <c r="V255" s="58"/>
      <c r="W255" s="58"/>
      <c r="X255" s="58"/>
      <c r="Y255" s="58"/>
      <c r="Z255" s="58"/>
      <c r="AA255" s="58"/>
      <c r="AB255" s="58">
        <v>57</v>
      </c>
      <c r="AC255" s="58"/>
      <c r="AD255" s="58">
        <v>1325</v>
      </c>
      <c r="AE255" s="58"/>
      <c r="AF255" s="58"/>
      <c r="AG255" s="58"/>
      <c r="AH255" s="58"/>
      <c r="AI255" s="58">
        <v>15</v>
      </c>
      <c r="AJ255" s="58"/>
      <c r="AK255" s="58"/>
      <c r="AL255" s="58"/>
      <c r="AM255" s="58">
        <v>2957</v>
      </c>
      <c r="AN255" s="58"/>
      <c r="AO255" s="58"/>
      <c r="AP255" s="58">
        <v>20</v>
      </c>
      <c r="AQ255" s="58"/>
      <c r="AR255" s="58"/>
      <c r="AS255" s="91">
        <v>13017</v>
      </c>
      <c r="AT255" s="91"/>
      <c r="AU255" s="58"/>
      <c r="AV255" s="58">
        <v>258</v>
      </c>
      <c r="AW255" s="58"/>
      <c r="AX255" s="58"/>
      <c r="AY255" s="58"/>
      <c r="AZ255" s="58">
        <v>141</v>
      </c>
      <c r="BA255" s="58"/>
      <c r="BB255" s="58"/>
      <c r="BC255" s="58"/>
      <c r="BD255" s="58"/>
      <c r="BE255" s="91">
        <v>18</v>
      </c>
      <c r="BF255" s="91"/>
      <c r="BG255" s="58"/>
      <c r="BH255" s="58"/>
      <c r="BI255" s="58">
        <v>67</v>
      </c>
      <c r="BJ255" s="58"/>
      <c r="BK255" s="58"/>
      <c r="BL255" s="58"/>
      <c r="BM255" s="58"/>
      <c r="BN255" s="58"/>
      <c r="BO255" s="58"/>
      <c r="BP255" s="58">
        <v>34614</v>
      </c>
    </row>
    <row r="256" spans="2:68" s="65" customFormat="1" x14ac:dyDescent="0.2">
      <c r="B256" s="80">
        <v>43770</v>
      </c>
      <c r="C256" s="58"/>
      <c r="D256" s="58"/>
      <c r="E256" s="58"/>
      <c r="F256" s="58"/>
      <c r="G256" s="58"/>
      <c r="H256" s="58"/>
      <c r="I256" s="58"/>
      <c r="J256" s="58"/>
      <c r="K256" s="58"/>
      <c r="L256" s="58">
        <v>1013</v>
      </c>
      <c r="M256" s="58"/>
      <c r="N256" s="58"/>
      <c r="O256" s="58"/>
      <c r="P256" s="58"/>
      <c r="Q256" s="58"/>
      <c r="R256" s="58"/>
      <c r="S256" s="58"/>
      <c r="T256" s="91">
        <v>13470</v>
      </c>
      <c r="U256" s="91"/>
      <c r="V256" s="58"/>
      <c r="W256" s="58"/>
      <c r="X256" s="58"/>
      <c r="Y256" s="58"/>
      <c r="Z256" s="58"/>
      <c r="AA256" s="58"/>
      <c r="AB256" s="58">
        <v>53</v>
      </c>
      <c r="AC256" s="58"/>
      <c r="AD256" s="58">
        <v>1168</v>
      </c>
      <c r="AE256" s="58"/>
      <c r="AF256" s="58"/>
      <c r="AG256" s="58"/>
      <c r="AH256" s="58"/>
      <c r="AI256" s="58">
        <v>9</v>
      </c>
      <c r="AJ256" s="58"/>
      <c r="AK256" s="58"/>
      <c r="AL256" s="58"/>
      <c r="AM256" s="58">
        <v>2427</v>
      </c>
      <c r="AN256" s="58"/>
      <c r="AO256" s="58">
        <v>1</v>
      </c>
      <c r="AP256" s="58">
        <v>14</v>
      </c>
      <c r="AQ256" s="58"/>
      <c r="AR256" s="58"/>
      <c r="AS256" s="91">
        <v>9363</v>
      </c>
      <c r="AT256" s="91"/>
      <c r="AU256" s="58"/>
      <c r="AV256" s="58">
        <v>35</v>
      </c>
      <c r="AW256" s="58"/>
      <c r="AX256" s="58"/>
      <c r="AY256" s="58"/>
      <c r="AZ256" s="58">
        <v>84</v>
      </c>
      <c r="BA256" s="58"/>
      <c r="BB256" s="58"/>
      <c r="BC256" s="58"/>
      <c r="BD256" s="58"/>
      <c r="BE256" s="91">
        <v>8</v>
      </c>
      <c r="BF256" s="91"/>
      <c r="BG256" s="58"/>
      <c r="BH256" s="58"/>
      <c r="BI256" s="58">
        <v>38</v>
      </c>
      <c r="BJ256" s="58"/>
      <c r="BK256" s="58"/>
      <c r="BL256" s="58"/>
      <c r="BM256" s="58"/>
      <c r="BN256" s="58"/>
      <c r="BO256" s="58"/>
      <c r="BP256" s="58">
        <v>27683</v>
      </c>
    </row>
    <row r="257" spans="2:68" s="65" customFormat="1" x14ac:dyDescent="0.2">
      <c r="B257" s="80">
        <v>43800</v>
      </c>
      <c r="C257" s="58"/>
      <c r="D257" s="58"/>
      <c r="E257" s="58"/>
      <c r="F257" s="58"/>
      <c r="G257" s="58"/>
      <c r="H257" s="58"/>
      <c r="I257" s="58"/>
      <c r="J257" s="58"/>
      <c r="K257" s="58"/>
      <c r="L257" s="58">
        <v>957</v>
      </c>
      <c r="M257" s="58"/>
      <c r="N257" s="58"/>
      <c r="O257" s="58"/>
      <c r="P257" s="58"/>
      <c r="Q257" s="58"/>
      <c r="R257" s="58"/>
      <c r="S257" s="58"/>
      <c r="T257" s="91">
        <v>11930</v>
      </c>
      <c r="U257" s="91"/>
      <c r="V257" s="58"/>
      <c r="W257" s="58"/>
      <c r="X257" s="58"/>
      <c r="Y257" s="58"/>
      <c r="Z257" s="58"/>
      <c r="AA257" s="58"/>
      <c r="AB257" s="58">
        <v>63</v>
      </c>
      <c r="AC257" s="58"/>
      <c r="AD257" s="58">
        <v>702</v>
      </c>
      <c r="AE257" s="58"/>
      <c r="AF257" s="58"/>
      <c r="AG257" s="58"/>
      <c r="AH257" s="58"/>
      <c r="AI257" s="58">
        <v>14</v>
      </c>
      <c r="AJ257" s="58"/>
      <c r="AK257" s="58"/>
      <c r="AL257" s="58"/>
      <c r="AM257" s="58">
        <v>2094</v>
      </c>
      <c r="AN257" s="58"/>
      <c r="AO257" s="58">
        <v>1</v>
      </c>
      <c r="AP257" s="58">
        <v>26</v>
      </c>
      <c r="AQ257" s="58"/>
      <c r="AR257" s="58"/>
      <c r="AS257" s="91">
        <v>7821</v>
      </c>
      <c r="AT257" s="91"/>
      <c r="AU257" s="58"/>
      <c r="AV257" s="58">
        <v>15</v>
      </c>
      <c r="AW257" s="58"/>
      <c r="AX257" s="58"/>
      <c r="AY257" s="58"/>
      <c r="AZ257" s="58">
        <v>63</v>
      </c>
      <c r="BA257" s="58"/>
      <c r="BB257" s="58"/>
      <c r="BC257" s="58"/>
      <c r="BD257" s="58"/>
      <c r="BE257" s="91">
        <v>21</v>
      </c>
      <c r="BF257" s="91"/>
      <c r="BG257" s="58"/>
      <c r="BH257" s="58"/>
      <c r="BI257" s="58">
        <v>37</v>
      </c>
      <c r="BJ257" s="58"/>
      <c r="BK257" s="58"/>
      <c r="BL257" s="58"/>
      <c r="BM257" s="58"/>
      <c r="BN257" s="58"/>
      <c r="BO257" s="58"/>
      <c r="BP257" s="58">
        <v>23744</v>
      </c>
    </row>
    <row r="258" spans="2:68" s="65" customFormat="1" x14ac:dyDescent="0.2">
      <c r="B258" s="80">
        <v>43831</v>
      </c>
      <c r="C258" s="58"/>
      <c r="D258" s="58"/>
      <c r="E258" s="58"/>
      <c r="F258" s="58"/>
      <c r="G258" s="58"/>
      <c r="H258" s="58"/>
      <c r="I258" s="58"/>
      <c r="J258" s="58"/>
      <c r="K258" s="58"/>
      <c r="L258" s="58">
        <v>1021</v>
      </c>
      <c r="M258" s="58"/>
      <c r="N258" s="58"/>
      <c r="O258" s="58"/>
      <c r="P258" s="58"/>
      <c r="Q258" s="58"/>
      <c r="R258" s="58"/>
      <c r="S258" s="58"/>
      <c r="T258" s="92">
        <v>12009</v>
      </c>
      <c r="U258" s="92"/>
      <c r="V258" s="58"/>
      <c r="W258" s="58"/>
      <c r="X258" s="58"/>
      <c r="Y258" s="58"/>
      <c r="Z258" s="58"/>
      <c r="AA258" s="58"/>
      <c r="AB258" s="58">
        <v>41</v>
      </c>
      <c r="AC258" s="58"/>
      <c r="AD258" s="58">
        <v>1060</v>
      </c>
      <c r="AE258" s="58"/>
      <c r="AF258" s="58"/>
      <c r="AG258" s="58"/>
      <c r="AH258" s="58"/>
      <c r="AI258" s="58">
        <v>13</v>
      </c>
      <c r="AJ258" s="58"/>
      <c r="AK258" s="58"/>
      <c r="AL258" s="58"/>
      <c r="AM258" s="58">
        <v>2273</v>
      </c>
      <c r="AN258" s="58"/>
      <c r="AO258" s="58">
        <v>1</v>
      </c>
      <c r="AP258" s="58">
        <v>19</v>
      </c>
      <c r="AQ258" s="58"/>
      <c r="AR258" s="58"/>
      <c r="AS258" s="92">
        <v>8629</v>
      </c>
      <c r="AT258" s="92"/>
      <c r="AU258" s="58"/>
      <c r="AV258" s="58">
        <v>26</v>
      </c>
      <c r="AW258" s="58"/>
      <c r="AX258" s="58"/>
      <c r="AY258" s="58"/>
      <c r="AZ258" s="58">
        <v>90</v>
      </c>
      <c r="BA258" s="58"/>
      <c r="BB258" s="58"/>
      <c r="BC258" s="58"/>
      <c r="BD258" s="58"/>
      <c r="BE258" s="91">
        <v>19</v>
      </c>
      <c r="BF258" s="91"/>
      <c r="BG258" s="58"/>
      <c r="BH258" s="58"/>
      <c r="BI258" s="58">
        <v>60</v>
      </c>
      <c r="BJ258" s="58"/>
      <c r="BK258" s="58"/>
      <c r="BL258" s="58"/>
      <c r="BM258" s="58"/>
      <c r="BN258" s="58"/>
      <c r="BO258" s="58">
        <v>2</v>
      </c>
      <c r="BP258" s="58">
        <v>25263</v>
      </c>
    </row>
    <row r="259" spans="2:68" s="65" customFormat="1" x14ac:dyDescent="0.2">
      <c r="B259" s="80">
        <v>43862</v>
      </c>
      <c r="C259" s="58"/>
      <c r="D259" s="58"/>
      <c r="E259" s="58"/>
      <c r="F259" s="58"/>
      <c r="G259" s="58"/>
      <c r="H259" s="58"/>
      <c r="I259" s="58"/>
      <c r="J259" s="58"/>
      <c r="K259" s="58"/>
      <c r="L259" s="58">
        <v>1069</v>
      </c>
      <c r="M259" s="58"/>
      <c r="N259" s="58"/>
      <c r="O259" s="58"/>
      <c r="P259" s="58"/>
      <c r="Q259" s="58"/>
      <c r="R259" s="58"/>
      <c r="S259" s="58"/>
      <c r="T259" s="91">
        <v>11157</v>
      </c>
      <c r="U259" s="91"/>
      <c r="V259" s="58"/>
      <c r="W259" s="58"/>
      <c r="X259" s="58"/>
      <c r="Y259" s="58"/>
      <c r="Z259" s="58"/>
      <c r="AA259" s="58"/>
      <c r="AB259" s="58">
        <v>22</v>
      </c>
      <c r="AC259" s="58"/>
      <c r="AD259" s="58">
        <v>959</v>
      </c>
      <c r="AE259" s="58"/>
      <c r="AF259" s="58"/>
      <c r="AG259" s="58"/>
      <c r="AH259" s="58"/>
      <c r="AI259" s="58">
        <v>12</v>
      </c>
      <c r="AJ259" s="58"/>
      <c r="AK259" s="58"/>
      <c r="AL259" s="58"/>
      <c r="AM259" s="58">
        <v>2156</v>
      </c>
      <c r="AN259" s="58"/>
      <c r="AO259" s="58">
        <v>2</v>
      </c>
      <c r="AP259" s="58">
        <v>13</v>
      </c>
      <c r="AQ259" s="58"/>
      <c r="AR259" s="58"/>
      <c r="AS259" s="92">
        <v>7900</v>
      </c>
      <c r="AT259" s="92"/>
      <c r="AU259" s="58"/>
      <c r="AV259" s="58">
        <v>28</v>
      </c>
      <c r="AW259" s="58"/>
      <c r="AX259" s="58"/>
      <c r="AY259" s="58"/>
      <c r="AZ259" s="58">
        <v>76</v>
      </c>
      <c r="BA259" s="58"/>
      <c r="BB259" s="58"/>
      <c r="BC259" s="58"/>
      <c r="BD259" s="58"/>
      <c r="BE259" s="91">
        <v>14</v>
      </c>
      <c r="BF259" s="91"/>
      <c r="BG259" s="58"/>
      <c r="BH259" s="58"/>
      <c r="BI259" s="58">
        <v>43</v>
      </c>
      <c r="BJ259" s="58"/>
      <c r="BK259" s="58"/>
      <c r="BL259" s="58"/>
      <c r="BM259" s="58"/>
      <c r="BN259" s="58"/>
      <c r="BO259" s="58">
        <v>9</v>
      </c>
      <c r="BP259" s="58">
        <v>23460</v>
      </c>
    </row>
    <row r="260" spans="2:68" s="65" customFormat="1" x14ac:dyDescent="0.2">
      <c r="B260" s="80">
        <v>43891</v>
      </c>
      <c r="C260" s="58"/>
      <c r="D260" s="58"/>
      <c r="E260" s="58"/>
      <c r="F260" s="58"/>
      <c r="G260" s="58"/>
      <c r="H260" s="58"/>
      <c r="I260" s="58"/>
      <c r="J260" s="58"/>
      <c r="K260" s="58"/>
      <c r="L260" s="58">
        <v>942</v>
      </c>
      <c r="M260" s="58"/>
      <c r="N260" s="58"/>
      <c r="O260" s="58"/>
      <c r="P260" s="58"/>
      <c r="Q260" s="58"/>
      <c r="R260" s="58"/>
      <c r="S260" s="58"/>
      <c r="T260" s="91">
        <v>9283</v>
      </c>
      <c r="U260" s="91"/>
      <c r="V260" s="58"/>
      <c r="W260" s="58"/>
      <c r="X260" s="58"/>
      <c r="Y260" s="58"/>
      <c r="Z260" s="58"/>
      <c r="AA260" s="58"/>
      <c r="AB260" s="58">
        <v>24</v>
      </c>
      <c r="AC260" s="58"/>
      <c r="AD260" s="58">
        <v>765</v>
      </c>
      <c r="AE260" s="58"/>
      <c r="AF260" s="58"/>
      <c r="AG260" s="58"/>
      <c r="AH260" s="58"/>
      <c r="AI260" s="58">
        <v>18</v>
      </c>
      <c r="AJ260" s="58"/>
      <c r="AK260" s="58"/>
      <c r="AL260" s="58"/>
      <c r="AM260" s="58">
        <v>1840</v>
      </c>
      <c r="AN260" s="58"/>
      <c r="AO260" s="58"/>
      <c r="AP260" s="58">
        <v>9</v>
      </c>
      <c r="AQ260" s="58"/>
      <c r="AR260" s="58"/>
      <c r="AS260" s="92">
        <v>5863</v>
      </c>
      <c r="AT260" s="92"/>
      <c r="AU260" s="58"/>
      <c r="AV260" s="58">
        <v>54</v>
      </c>
      <c r="AW260" s="58"/>
      <c r="AX260" s="58"/>
      <c r="AY260" s="58"/>
      <c r="AZ260" s="58">
        <v>50</v>
      </c>
      <c r="BA260" s="58"/>
      <c r="BB260" s="58"/>
      <c r="BC260" s="58"/>
      <c r="BD260" s="58"/>
      <c r="BE260" s="91">
        <v>7</v>
      </c>
      <c r="BF260" s="91"/>
      <c r="BG260" s="58"/>
      <c r="BH260" s="58"/>
      <c r="BI260" s="58">
        <v>21</v>
      </c>
      <c r="BJ260" s="58"/>
      <c r="BK260" s="58"/>
      <c r="BL260" s="58"/>
      <c r="BM260" s="58"/>
      <c r="BN260" s="58"/>
      <c r="BO260" s="58"/>
      <c r="BP260" s="58">
        <v>18876</v>
      </c>
    </row>
    <row r="261" spans="2:68" s="65" customFormat="1" x14ac:dyDescent="0.2">
      <c r="B261" s="80">
        <v>43922</v>
      </c>
      <c r="C261" s="58"/>
      <c r="D261" s="58"/>
      <c r="E261" s="58"/>
      <c r="F261" s="58"/>
      <c r="G261" s="58"/>
      <c r="H261" s="58"/>
      <c r="I261" s="58"/>
      <c r="J261" s="58"/>
      <c r="K261" s="58"/>
      <c r="L261" s="58">
        <v>302</v>
      </c>
      <c r="M261" s="58"/>
      <c r="N261" s="58"/>
      <c r="O261" s="58"/>
      <c r="P261" s="58"/>
      <c r="Q261" s="58"/>
      <c r="R261" s="58"/>
      <c r="S261" s="58"/>
      <c r="T261" s="91">
        <v>2552</v>
      </c>
      <c r="U261" s="91"/>
      <c r="V261" s="58"/>
      <c r="W261" s="58"/>
      <c r="X261" s="58"/>
      <c r="Y261" s="58"/>
      <c r="Z261" s="58"/>
      <c r="AA261" s="58"/>
      <c r="AB261" s="58">
        <v>3</v>
      </c>
      <c r="AC261" s="58"/>
      <c r="AD261" s="58">
        <v>317</v>
      </c>
      <c r="AE261" s="58"/>
      <c r="AF261" s="58"/>
      <c r="AG261" s="58"/>
      <c r="AH261" s="58"/>
      <c r="AI261" s="58">
        <v>3</v>
      </c>
      <c r="AJ261" s="58"/>
      <c r="AK261" s="58"/>
      <c r="AL261" s="58"/>
      <c r="AM261" s="58">
        <v>585</v>
      </c>
      <c r="AN261" s="58"/>
      <c r="AO261" s="58">
        <v>2</v>
      </c>
      <c r="AP261" s="58">
        <v>3</v>
      </c>
      <c r="AQ261" s="58"/>
      <c r="AR261" s="58"/>
      <c r="AS261" s="92">
        <v>3804</v>
      </c>
      <c r="AT261" s="92"/>
      <c r="AU261" s="58"/>
      <c r="AV261" s="65">
        <v>2</v>
      </c>
      <c r="AW261" s="58"/>
      <c r="AX261" s="58"/>
      <c r="AY261" s="58"/>
      <c r="AZ261" s="58">
        <v>16</v>
      </c>
      <c r="BA261" s="58"/>
      <c r="BB261" s="58"/>
      <c r="BC261" s="58"/>
      <c r="BD261" s="58"/>
      <c r="BE261" s="91">
        <v>4</v>
      </c>
      <c r="BF261" s="91"/>
      <c r="BG261" s="58"/>
      <c r="BH261" s="58"/>
      <c r="BI261" s="58">
        <v>2</v>
      </c>
      <c r="BJ261" s="58"/>
      <c r="BK261" s="58"/>
      <c r="BL261" s="58"/>
      <c r="BM261" s="58"/>
      <c r="BN261" s="58"/>
      <c r="BO261" s="58">
        <v>1</v>
      </c>
      <c r="BP261" s="58">
        <v>7594</v>
      </c>
    </row>
    <row r="262" spans="2:68" s="65" customFormat="1" x14ac:dyDescent="0.2">
      <c r="B262" s="80">
        <v>43952</v>
      </c>
      <c r="F262" s="58"/>
      <c r="G262" s="58"/>
      <c r="H262" s="58"/>
      <c r="I262" s="58"/>
      <c r="J262" s="58"/>
      <c r="K262" s="58"/>
      <c r="L262" s="58">
        <v>319</v>
      </c>
      <c r="M262" s="58"/>
      <c r="N262" s="58"/>
      <c r="O262" s="58"/>
      <c r="P262" s="58"/>
      <c r="Q262" s="58"/>
      <c r="R262" s="58"/>
      <c r="S262" s="58"/>
      <c r="T262" s="91">
        <v>4290</v>
      </c>
      <c r="U262" s="91"/>
      <c r="V262" s="58"/>
      <c r="W262" s="58"/>
      <c r="X262" s="58"/>
      <c r="Y262" s="58"/>
      <c r="Z262" s="58"/>
      <c r="AA262" s="58"/>
      <c r="AB262" s="58">
        <v>11</v>
      </c>
      <c r="AC262" s="58"/>
      <c r="AD262" s="58">
        <v>588</v>
      </c>
      <c r="AE262" s="58"/>
      <c r="AF262" s="58"/>
      <c r="AG262" s="58"/>
      <c r="AH262" s="58"/>
      <c r="AI262" s="58">
        <v>8</v>
      </c>
      <c r="AJ262" s="58"/>
      <c r="AK262" s="58"/>
      <c r="AL262" s="58"/>
      <c r="AM262" s="58">
        <v>759</v>
      </c>
      <c r="AN262" s="58"/>
      <c r="AO262" s="58"/>
      <c r="AP262" s="58">
        <v>5</v>
      </c>
      <c r="AQ262" s="58"/>
      <c r="AR262" s="58"/>
      <c r="AS262" s="91">
        <v>4375</v>
      </c>
      <c r="AT262" s="91"/>
      <c r="AU262" s="58"/>
      <c r="AV262" s="58">
        <v>6</v>
      </c>
      <c r="AW262" s="58"/>
      <c r="AX262" s="58"/>
      <c r="AY262" s="58"/>
      <c r="AZ262" s="58">
        <v>34</v>
      </c>
      <c r="BA262" s="58"/>
      <c r="BB262" s="58"/>
      <c r="BC262" s="58"/>
      <c r="BD262" s="58"/>
      <c r="BE262" s="91">
        <v>6</v>
      </c>
      <c r="BF262" s="91"/>
      <c r="BG262" s="58"/>
      <c r="BH262" s="58"/>
      <c r="BI262" s="58">
        <v>14</v>
      </c>
      <c r="BJ262" s="58"/>
      <c r="BK262" s="58"/>
      <c r="BL262" s="58"/>
      <c r="BM262" s="58"/>
      <c r="BN262" s="58"/>
      <c r="BO262" s="58"/>
      <c r="BP262" s="58">
        <v>10411</v>
      </c>
    </row>
    <row r="263" spans="2:68" x14ac:dyDescent="0.2">
      <c r="B263" s="80">
        <v>43983</v>
      </c>
      <c r="F263" s="58"/>
      <c r="G263" s="58"/>
      <c r="H263" s="58"/>
      <c r="I263" s="58"/>
      <c r="J263" s="58"/>
      <c r="K263" s="58"/>
      <c r="L263" s="58">
        <v>587</v>
      </c>
      <c r="M263" s="58"/>
      <c r="N263" s="58"/>
      <c r="O263" s="58"/>
      <c r="P263" s="58"/>
      <c r="Q263" s="58"/>
      <c r="R263" s="58"/>
      <c r="S263" s="58"/>
      <c r="T263" s="91">
        <v>6420</v>
      </c>
      <c r="U263" s="91"/>
      <c r="V263" s="58"/>
      <c r="W263" s="58"/>
      <c r="X263" s="58"/>
      <c r="Y263" s="58"/>
      <c r="Z263" s="58"/>
      <c r="AA263" s="58"/>
      <c r="AB263" s="58">
        <v>17</v>
      </c>
      <c r="AC263" s="58"/>
      <c r="AD263" s="58">
        <v>839</v>
      </c>
      <c r="AE263" s="58"/>
      <c r="AF263" s="58"/>
      <c r="AG263" s="58"/>
      <c r="AH263" s="58"/>
      <c r="AI263" s="58">
        <v>3</v>
      </c>
      <c r="AJ263" s="58"/>
      <c r="AK263" s="58"/>
      <c r="AL263" s="58"/>
      <c r="AM263" s="58">
        <v>1048</v>
      </c>
      <c r="AN263" s="58"/>
      <c r="AO263" s="58"/>
      <c r="AP263" s="58">
        <v>10</v>
      </c>
      <c r="AQ263" s="58"/>
      <c r="AR263" s="58"/>
      <c r="AS263" s="91">
        <v>5738</v>
      </c>
      <c r="AT263" s="91"/>
      <c r="AU263" s="58"/>
      <c r="AV263" s="58">
        <v>25</v>
      </c>
      <c r="AW263" s="58"/>
      <c r="AX263" s="58"/>
      <c r="AY263" s="58"/>
      <c r="AZ263" s="58">
        <v>72</v>
      </c>
      <c r="BA263" s="58"/>
      <c r="BB263" s="58"/>
      <c r="BC263" s="58"/>
      <c r="BD263" s="58"/>
      <c r="BE263" s="91">
        <v>8</v>
      </c>
      <c r="BF263" s="91"/>
      <c r="BG263" s="58"/>
      <c r="BH263" s="58"/>
      <c r="BI263" s="58">
        <v>10</v>
      </c>
      <c r="BJ263" s="58"/>
      <c r="BK263" s="58"/>
      <c r="BL263" s="58"/>
      <c r="BM263" s="58"/>
      <c r="BN263" s="58"/>
      <c r="BO263" s="58"/>
      <c r="BP263" s="58">
        <v>14758</v>
      </c>
    </row>
    <row r="264" spans="2:68" x14ac:dyDescent="0.2">
      <c r="B264" s="80">
        <v>44013</v>
      </c>
      <c r="F264" s="58"/>
      <c r="G264" s="58"/>
      <c r="H264" s="58"/>
      <c r="I264" s="58"/>
      <c r="J264" s="58"/>
      <c r="K264" s="58"/>
      <c r="L264" s="58">
        <v>930</v>
      </c>
      <c r="M264" s="58"/>
      <c r="N264" s="58"/>
      <c r="O264" s="58"/>
      <c r="P264" s="58"/>
      <c r="Q264" s="58"/>
      <c r="R264" s="58"/>
      <c r="S264" s="58"/>
      <c r="T264" s="91">
        <v>9345</v>
      </c>
      <c r="U264" s="91"/>
      <c r="V264" s="58"/>
      <c r="W264" s="58"/>
      <c r="X264" s="58"/>
      <c r="Y264" s="58"/>
      <c r="Z264" s="58"/>
      <c r="AA264" s="58"/>
      <c r="AB264" s="58">
        <v>17</v>
      </c>
      <c r="AC264" s="58"/>
      <c r="AD264" s="58">
        <v>991</v>
      </c>
      <c r="AE264" s="58"/>
      <c r="AF264" s="58"/>
      <c r="AG264" s="58"/>
      <c r="AH264" s="58"/>
      <c r="AI264" s="58">
        <v>9</v>
      </c>
      <c r="AJ264" s="58"/>
      <c r="AK264" s="58"/>
      <c r="AL264" s="58"/>
      <c r="AM264" s="58">
        <v>1591</v>
      </c>
      <c r="AN264" s="58"/>
      <c r="AO264" s="58">
        <v>1</v>
      </c>
      <c r="AP264" s="58">
        <v>14</v>
      </c>
      <c r="AQ264" s="58"/>
      <c r="AR264" s="58"/>
      <c r="AS264" s="91">
        <v>6989</v>
      </c>
      <c r="AT264" s="91"/>
      <c r="AU264" s="58"/>
      <c r="AV264" s="58">
        <v>12</v>
      </c>
      <c r="AW264" s="58"/>
      <c r="AX264" s="58"/>
      <c r="AY264" s="58"/>
      <c r="AZ264" s="58">
        <v>136</v>
      </c>
      <c r="BA264" s="58"/>
      <c r="BB264" s="58"/>
      <c r="BC264" s="58"/>
      <c r="BD264" s="58"/>
      <c r="BE264" s="91">
        <v>4</v>
      </c>
      <c r="BF264" s="91"/>
      <c r="BG264" s="58"/>
      <c r="BH264" s="58"/>
      <c r="BI264" s="58">
        <v>18</v>
      </c>
      <c r="BJ264" s="58"/>
      <c r="BK264" s="58"/>
      <c r="BL264" s="58"/>
      <c r="BM264" s="58"/>
      <c r="BN264" s="58"/>
      <c r="BO264" s="58"/>
      <c r="BP264" s="58">
        <v>20070</v>
      </c>
    </row>
    <row r="265" spans="2:68" x14ac:dyDescent="0.2">
      <c r="B265" s="80">
        <v>44044</v>
      </c>
      <c r="F265" s="58"/>
      <c r="G265" s="58"/>
      <c r="H265" s="58"/>
      <c r="I265" s="58"/>
      <c r="J265" s="58"/>
      <c r="K265" s="58"/>
      <c r="L265" s="58">
        <v>618</v>
      </c>
      <c r="M265" s="58"/>
      <c r="N265" s="58"/>
      <c r="O265" s="58"/>
      <c r="P265" s="58"/>
      <c r="Q265" s="58"/>
      <c r="R265" s="58"/>
      <c r="S265" s="58"/>
      <c r="T265" s="91">
        <v>6556</v>
      </c>
      <c r="U265" s="91"/>
      <c r="V265" s="58"/>
      <c r="W265" s="58"/>
      <c r="X265" s="58"/>
      <c r="Y265" s="58"/>
      <c r="Z265" s="58"/>
      <c r="AA265" s="58"/>
      <c r="AB265" s="58">
        <v>29</v>
      </c>
      <c r="AC265" s="58"/>
      <c r="AD265" s="58">
        <v>600</v>
      </c>
      <c r="AE265" s="58"/>
      <c r="AF265" s="58"/>
      <c r="AG265" s="58"/>
      <c r="AH265" s="58"/>
      <c r="AI265" s="58">
        <v>6</v>
      </c>
      <c r="AJ265" s="58"/>
      <c r="AK265" s="58"/>
      <c r="AL265" s="58"/>
      <c r="AM265" s="58">
        <v>1342</v>
      </c>
      <c r="AN265" s="58"/>
      <c r="AO265" s="58"/>
      <c r="AP265" s="58">
        <v>16</v>
      </c>
      <c r="AQ265" s="58"/>
      <c r="AR265" s="58"/>
      <c r="AS265" s="91">
        <v>6007</v>
      </c>
      <c r="AT265" s="91"/>
      <c r="AU265" s="58"/>
      <c r="AV265" s="58">
        <v>200</v>
      </c>
      <c r="AW265" s="58"/>
      <c r="AX265" s="58"/>
      <c r="AY265" s="58"/>
      <c r="AZ265" s="58">
        <v>45</v>
      </c>
      <c r="BA265" s="58"/>
      <c r="BB265" s="58"/>
      <c r="BC265" s="58"/>
      <c r="BD265" s="58"/>
      <c r="BE265" s="91">
        <v>9</v>
      </c>
      <c r="BF265" s="91"/>
      <c r="BG265" s="58"/>
      <c r="BH265" s="58"/>
      <c r="BI265" s="58">
        <v>17</v>
      </c>
      <c r="BJ265" s="58"/>
      <c r="BK265" s="58"/>
      <c r="BL265" s="58"/>
      <c r="BM265" s="58"/>
      <c r="BN265" s="58"/>
      <c r="BO265" s="58"/>
      <c r="BP265" s="58">
        <v>15257</v>
      </c>
    </row>
    <row r="266" spans="2:68" x14ac:dyDescent="0.2">
      <c r="B266" s="80">
        <v>44075</v>
      </c>
      <c r="F266" s="58"/>
      <c r="G266" s="58"/>
      <c r="H266" s="58"/>
      <c r="I266" s="58"/>
      <c r="J266" s="58"/>
      <c r="K266" s="58"/>
      <c r="L266" s="58">
        <v>879</v>
      </c>
      <c r="M266" s="58"/>
      <c r="N266" s="58"/>
      <c r="O266" s="58"/>
      <c r="P266" s="58"/>
      <c r="Q266" s="58"/>
      <c r="R266" s="58"/>
      <c r="S266" s="58"/>
      <c r="T266" s="91">
        <v>8642</v>
      </c>
      <c r="U266" s="91"/>
      <c r="V266" s="58"/>
      <c r="W266" s="58"/>
      <c r="X266" s="58"/>
      <c r="Y266" s="58"/>
      <c r="Z266" s="58"/>
      <c r="AA266" s="58"/>
      <c r="AB266" s="58">
        <v>27</v>
      </c>
      <c r="AC266" s="58"/>
      <c r="AD266" s="58">
        <v>1156</v>
      </c>
      <c r="AE266" s="58"/>
      <c r="AF266" s="58"/>
      <c r="AG266" s="58"/>
      <c r="AH266" s="58"/>
      <c r="AI266" s="58">
        <v>12</v>
      </c>
      <c r="AJ266" s="58"/>
      <c r="AK266" s="58"/>
      <c r="AL266" s="58"/>
      <c r="AM266" s="58">
        <v>1882</v>
      </c>
      <c r="AN266" s="58"/>
      <c r="AO266" s="58">
        <v>1</v>
      </c>
      <c r="AP266" s="58">
        <v>68</v>
      </c>
      <c r="AQ266" s="58"/>
      <c r="AR266" s="58"/>
      <c r="AS266" s="91">
        <v>8532</v>
      </c>
      <c r="AT266" s="91"/>
      <c r="AU266" s="58"/>
      <c r="AV266" s="58"/>
      <c r="AW266" s="58"/>
      <c r="AX266" s="58"/>
      <c r="AY266" s="58"/>
      <c r="AZ266" s="58">
        <v>125</v>
      </c>
      <c r="BA266" s="58"/>
      <c r="BB266" s="58"/>
      <c r="BC266" s="58"/>
      <c r="BD266" s="58"/>
      <c r="BE266" s="91">
        <v>42</v>
      </c>
      <c r="BF266" s="91"/>
      <c r="BG266" s="58"/>
      <c r="BH266" s="58"/>
      <c r="BI266" s="58">
        <v>11</v>
      </c>
      <c r="BJ266" s="58"/>
      <c r="BK266" s="58"/>
      <c r="BL266" s="58"/>
      <c r="BM266" s="58"/>
      <c r="BN266" s="58"/>
      <c r="BO266" s="58"/>
      <c r="BP266" s="58">
        <v>21577</v>
      </c>
    </row>
    <row r="267" spans="2:68" x14ac:dyDescent="0.2">
      <c r="AS267" s="58"/>
      <c r="AT267" s="58"/>
      <c r="BE267" s="58"/>
      <c r="BF267" s="58"/>
    </row>
    <row r="268" spans="2:68" x14ac:dyDescent="0.2">
      <c r="AZ268" s="65"/>
    </row>
  </sheetData>
  <mergeCells count="300">
    <mergeCell ref="BE246:BF246"/>
    <mergeCell ref="BE247:BF247"/>
    <mergeCell ref="BE248:BF248"/>
    <mergeCell ref="BE249:BF249"/>
    <mergeCell ref="BE250:BF250"/>
    <mergeCell ref="BE251:BF251"/>
    <mergeCell ref="T246:U246"/>
    <mergeCell ref="T247:U247"/>
    <mergeCell ref="T248:U248"/>
    <mergeCell ref="T249:U249"/>
    <mergeCell ref="T250:U250"/>
    <mergeCell ref="T251:U251"/>
    <mergeCell ref="AS246:AT246"/>
    <mergeCell ref="AS247:AT247"/>
    <mergeCell ref="AS248:AT248"/>
    <mergeCell ref="AS249:AT249"/>
    <mergeCell ref="AS250:AT250"/>
    <mergeCell ref="AS251:AT251"/>
    <mergeCell ref="AS222:AT222"/>
    <mergeCell ref="AS223:AT223"/>
    <mergeCell ref="AS224:AT224"/>
    <mergeCell ref="T222:U222"/>
    <mergeCell ref="T223:U223"/>
    <mergeCell ref="T224:U224"/>
    <mergeCell ref="BE222:BF222"/>
    <mergeCell ref="BE223:BF223"/>
    <mergeCell ref="BE224:BF224"/>
    <mergeCell ref="T202:U202"/>
    <mergeCell ref="AS202:AT202"/>
    <mergeCell ref="BE202:BF202"/>
    <mergeCell ref="T203:U203"/>
    <mergeCell ref="AS203:AT203"/>
    <mergeCell ref="BE203:BF203"/>
    <mergeCell ref="T200:U200"/>
    <mergeCell ref="AS200:AT200"/>
    <mergeCell ref="BE200:BF200"/>
    <mergeCell ref="T201:U201"/>
    <mergeCell ref="AS201:AT201"/>
    <mergeCell ref="BE201:BF201"/>
    <mergeCell ref="T198:U198"/>
    <mergeCell ref="AS198:AT198"/>
    <mergeCell ref="BE198:BF198"/>
    <mergeCell ref="T199:U199"/>
    <mergeCell ref="AS199:AT199"/>
    <mergeCell ref="BE199:BF199"/>
    <mergeCell ref="T196:U196"/>
    <mergeCell ref="AS196:AT196"/>
    <mergeCell ref="BE196:BF196"/>
    <mergeCell ref="T197:U197"/>
    <mergeCell ref="AS197:AT197"/>
    <mergeCell ref="BE197:BF197"/>
    <mergeCell ref="T194:U194"/>
    <mergeCell ref="AS194:AT194"/>
    <mergeCell ref="BE194:BF194"/>
    <mergeCell ref="T195:U195"/>
    <mergeCell ref="AS195:AT195"/>
    <mergeCell ref="BE195:BF195"/>
    <mergeCell ref="T192:U192"/>
    <mergeCell ref="AS192:AT192"/>
    <mergeCell ref="BE192:BF192"/>
    <mergeCell ref="T193:U193"/>
    <mergeCell ref="AS193:AT193"/>
    <mergeCell ref="BE193:BF193"/>
    <mergeCell ref="T190:U190"/>
    <mergeCell ref="AS190:AT190"/>
    <mergeCell ref="BE190:BF190"/>
    <mergeCell ref="T191:U191"/>
    <mergeCell ref="AS191:AT191"/>
    <mergeCell ref="BE191:BF191"/>
    <mergeCell ref="T188:U188"/>
    <mergeCell ref="AS188:AT188"/>
    <mergeCell ref="BE188:BF188"/>
    <mergeCell ref="T189:U189"/>
    <mergeCell ref="AS189:AT189"/>
    <mergeCell ref="BE189:BF189"/>
    <mergeCell ref="T186:U186"/>
    <mergeCell ref="AS186:AT186"/>
    <mergeCell ref="BE186:BF186"/>
    <mergeCell ref="T187:U187"/>
    <mergeCell ref="AS187:AT187"/>
    <mergeCell ref="BE187:BF187"/>
    <mergeCell ref="T184:U184"/>
    <mergeCell ref="AS184:AT184"/>
    <mergeCell ref="BE184:BF184"/>
    <mergeCell ref="T185:U185"/>
    <mergeCell ref="AS185:AT185"/>
    <mergeCell ref="BE185:BF185"/>
    <mergeCell ref="T182:U182"/>
    <mergeCell ref="AS182:AT182"/>
    <mergeCell ref="BE182:BF182"/>
    <mergeCell ref="T183:U183"/>
    <mergeCell ref="AS183:AT183"/>
    <mergeCell ref="BE183:BF183"/>
    <mergeCell ref="T180:U180"/>
    <mergeCell ref="AS180:AT180"/>
    <mergeCell ref="BE180:BF180"/>
    <mergeCell ref="T181:U181"/>
    <mergeCell ref="AS181:AT181"/>
    <mergeCell ref="BE181:BF181"/>
    <mergeCell ref="T178:U178"/>
    <mergeCell ref="AS178:AT178"/>
    <mergeCell ref="BE178:BF178"/>
    <mergeCell ref="T179:U179"/>
    <mergeCell ref="AS179:AT179"/>
    <mergeCell ref="BE179:BF179"/>
    <mergeCell ref="T176:U176"/>
    <mergeCell ref="AS176:AT176"/>
    <mergeCell ref="BE176:BF176"/>
    <mergeCell ref="T177:U177"/>
    <mergeCell ref="AS177:AT177"/>
    <mergeCell ref="BE177:BF177"/>
    <mergeCell ref="T174:U174"/>
    <mergeCell ref="AS174:AT174"/>
    <mergeCell ref="BE174:BF174"/>
    <mergeCell ref="T175:U175"/>
    <mergeCell ref="AS175:AT175"/>
    <mergeCell ref="BE175:BF175"/>
    <mergeCell ref="BE171:BF171"/>
    <mergeCell ref="T172:U172"/>
    <mergeCell ref="AS172:AT172"/>
    <mergeCell ref="BE172:BF172"/>
    <mergeCell ref="T173:U173"/>
    <mergeCell ref="AS173:AT173"/>
    <mergeCell ref="BE173:BF173"/>
    <mergeCell ref="J167:Q167"/>
    <mergeCell ref="T167:U167"/>
    <mergeCell ref="AD167:AE167"/>
    <mergeCell ref="AS167:AT167"/>
    <mergeCell ref="T171:U171"/>
    <mergeCell ref="AS171:AT171"/>
    <mergeCell ref="J165:Q165"/>
    <mergeCell ref="T165:U165"/>
    <mergeCell ref="AD165:AE165"/>
    <mergeCell ref="AS165:AT165"/>
    <mergeCell ref="J166:Q166"/>
    <mergeCell ref="T166:U166"/>
    <mergeCell ref="AD166:AE166"/>
    <mergeCell ref="AS166:AT166"/>
    <mergeCell ref="T204:U204"/>
    <mergeCell ref="AS204:AT204"/>
    <mergeCell ref="BE204:BF204"/>
    <mergeCell ref="T205:U205"/>
    <mergeCell ref="AS205:AT205"/>
    <mergeCell ref="BE205:BF205"/>
    <mergeCell ref="T206:U206"/>
    <mergeCell ref="AS206:AT206"/>
    <mergeCell ref="BE206:BF206"/>
    <mergeCell ref="T207:U207"/>
    <mergeCell ref="AS207:AT207"/>
    <mergeCell ref="BE207:BF207"/>
    <mergeCell ref="T208:U208"/>
    <mergeCell ref="AS208:AT208"/>
    <mergeCell ref="BE208:BF208"/>
    <mergeCell ref="T209:U209"/>
    <mergeCell ref="AS209:AT209"/>
    <mergeCell ref="BE209:BF209"/>
    <mergeCell ref="T210:U210"/>
    <mergeCell ref="AS210:AT210"/>
    <mergeCell ref="BE210:BF210"/>
    <mergeCell ref="T211:U211"/>
    <mergeCell ref="AS211:AT211"/>
    <mergeCell ref="BE211:BF211"/>
    <mergeCell ref="T212:U212"/>
    <mergeCell ref="AS212:AT212"/>
    <mergeCell ref="BE212:BF212"/>
    <mergeCell ref="T213:U213"/>
    <mergeCell ref="AS213:AT213"/>
    <mergeCell ref="BE213:BF213"/>
    <mergeCell ref="T214:U214"/>
    <mergeCell ref="AS214:AT214"/>
    <mergeCell ref="BE214:BF214"/>
    <mergeCell ref="T215:U215"/>
    <mergeCell ref="AS215:AT215"/>
    <mergeCell ref="BE215:BF215"/>
    <mergeCell ref="T216:U216"/>
    <mergeCell ref="AS216:AT216"/>
    <mergeCell ref="BE216:BF216"/>
    <mergeCell ref="T217:U217"/>
    <mergeCell ref="AS217:AT217"/>
    <mergeCell ref="BE217:BF217"/>
    <mergeCell ref="T218:U218"/>
    <mergeCell ref="AS218:AT218"/>
    <mergeCell ref="BE218:BF218"/>
    <mergeCell ref="AS219:AT219"/>
    <mergeCell ref="AS220:AT220"/>
    <mergeCell ref="AS221:AT221"/>
    <mergeCell ref="T219:U219"/>
    <mergeCell ref="T220:U220"/>
    <mergeCell ref="T221:U221"/>
    <mergeCell ref="BE219:BF219"/>
    <mergeCell ref="BE220:BF220"/>
    <mergeCell ref="BE221:BF221"/>
    <mergeCell ref="BE228:BF228"/>
    <mergeCell ref="BE229:BF229"/>
    <mergeCell ref="BE230:BF230"/>
    <mergeCell ref="T228:U228"/>
    <mergeCell ref="T229:U229"/>
    <mergeCell ref="T230:U230"/>
    <mergeCell ref="AS225:AT225"/>
    <mergeCell ref="AS226:AT226"/>
    <mergeCell ref="AS227:AT227"/>
    <mergeCell ref="AS228:AT228"/>
    <mergeCell ref="AS229:AT229"/>
    <mergeCell ref="AS230:AT230"/>
    <mergeCell ref="BE225:BF225"/>
    <mergeCell ref="BE226:BF226"/>
    <mergeCell ref="BE227:BF227"/>
    <mergeCell ref="T225:U225"/>
    <mergeCell ref="T226:U226"/>
    <mergeCell ref="T227:U227"/>
    <mergeCell ref="BE237:BF237"/>
    <mergeCell ref="BE238:BF238"/>
    <mergeCell ref="BE239:BF239"/>
    <mergeCell ref="AS231:AT231"/>
    <mergeCell ref="AS232:AT232"/>
    <mergeCell ref="AS233:AT233"/>
    <mergeCell ref="T231:U231"/>
    <mergeCell ref="T232:U232"/>
    <mergeCell ref="T233:U233"/>
    <mergeCell ref="BE231:BF231"/>
    <mergeCell ref="BE232:BF232"/>
    <mergeCell ref="BE233:BF233"/>
    <mergeCell ref="T234:U234"/>
    <mergeCell ref="T235:U235"/>
    <mergeCell ref="T236:U236"/>
    <mergeCell ref="AS234:AT234"/>
    <mergeCell ref="AS235:AT235"/>
    <mergeCell ref="AS236:AT236"/>
    <mergeCell ref="BE234:BF234"/>
    <mergeCell ref="BE235:BF235"/>
    <mergeCell ref="BE236:BF236"/>
    <mergeCell ref="T240:U240"/>
    <mergeCell ref="T241:U241"/>
    <mergeCell ref="T242:U242"/>
    <mergeCell ref="T243:U243"/>
    <mergeCell ref="T244:U244"/>
    <mergeCell ref="T245:U245"/>
    <mergeCell ref="AS237:AT237"/>
    <mergeCell ref="AS238:AT238"/>
    <mergeCell ref="AS239:AT239"/>
    <mergeCell ref="T237:U237"/>
    <mergeCell ref="T238:U238"/>
    <mergeCell ref="T239:U239"/>
    <mergeCell ref="AS240:AT240"/>
    <mergeCell ref="AS241:AT241"/>
    <mergeCell ref="AS242:AT242"/>
    <mergeCell ref="BE240:BF240"/>
    <mergeCell ref="BE241:BF241"/>
    <mergeCell ref="BE242:BF242"/>
    <mergeCell ref="BE243:BF243"/>
    <mergeCell ref="BE244:BF244"/>
    <mergeCell ref="BE245:BF245"/>
    <mergeCell ref="AS243:AT243"/>
    <mergeCell ref="AS244:AT244"/>
    <mergeCell ref="AS245:AT245"/>
    <mergeCell ref="BE252:BF252"/>
    <mergeCell ref="BE253:BF253"/>
    <mergeCell ref="BE254:BF254"/>
    <mergeCell ref="BE255:BF255"/>
    <mergeCell ref="BE256:BF256"/>
    <mergeCell ref="BE257:BF257"/>
    <mergeCell ref="T252:U252"/>
    <mergeCell ref="T253:U253"/>
    <mergeCell ref="T254:U254"/>
    <mergeCell ref="T255:U255"/>
    <mergeCell ref="T256:U256"/>
    <mergeCell ref="T257:U257"/>
    <mergeCell ref="AS252:AT252"/>
    <mergeCell ref="AS253:AT253"/>
    <mergeCell ref="AS254:AT254"/>
    <mergeCell ref="AS255:AT255"/>
    <mergeCell ref="AS256:AT256"/>
    <mergeCell ref="AS257:AT257"/>
    <mergeCell ref="T258:U258"/>
    <mergeCell ref="T259:U259"/>
    <mergeCell ref="T260:U260"/>
    <mergeCell ref="T261:U261"/>
    <mergeCell ref="T262:U262"/>
    <mergeCell ref="T263:U263"/>
    <mergeCell ref="T264:U264"/>
    <mergeCell ref="T265:U265"/>
    <mergeCell ref="T266:U266"/>
    <mergeCell ref="BE262:BF262"/>
    <mergeCell ref="BE263:BF263"/>
    <mergeCell ref="BE264:BF264"/>
    <mergeCell ref="BE265:BF265"/>
    <mergeCell ref="BE266:BF266"/>
    <mergeCell ref="AS258:AT258"/>
    <mergeCell ref="AS259:AT259"/>
    <mergeCell ref="AS260:AT260"/>
    <mergeCell ref="AS261:AT261"/>
    <mergeCell ref="AS262:AT262"/>
    <mergeCell ref="AS263:AT263"/>
    <mergeCell ref="AS264:AT264"/>
    <mergeCell ref="AS265:AT265"/>
    <mergeCell ref="AS266:AT266"/>
    <mergeCell ref="BE258:BF258"/>
    <mergeCell ref="BE259:BF259"/>
    <mergeCell ref="BE260:BF260"/>
    <mergeCell ref="BE261:BF261"/>
  </mergeCells>
  <pageMargins left="0.75" right="0.75" top="1" bottom="1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7"/>
  <sheetViews>
    <sheetView workbookViewId="0">
      <pane xSplit="2" ySplit="6" topLeftCell="C239" activePane="bottomRight" state="frozen"/>
      <selection pane="topRight" activeCell="V54" sqref="V54"/>
      <selection pane="bottomLeft" activeCell="V54" sqref="V54"/>
      <selection pane="bottomRight" activeCell="N269" sqref="N269"/>
    </sheetView>
  </sheetViews>
  <sheetFormatPr baseColWidth="10" defaultColWidth="11.42578125" defaultRowHeight="12.75" x14ac:dyDescent="0.2"/>
  <cols>
    <col min="1" max="1" width="29.28515625" customWidth="1"/>
    <col min="12" max="12" width="10.28515625" customWidth="1"/>
    <col min="257" max="257" width="29.28515625" customWidth="1"/>
    <col min="513" max="513" width="29.28515625" customWidth="1"/>
    <col min="769" max="769" width="29.28515625" customWidth="1"/>
    <col min="1025" max="1025" width="29.28515625" customWidth="1"/>
    <col min="1281" max="1281" width="29.28515625" customWidth="1"/>
    <col min="1537" max="1537" width="29.28515625" customWidth="1"/>
    <col min="1793" max="1793" width="29.28515625" customWidth="1"/>
    <col min="2049" max="2049" width="29.28515625" customWidth="1"/>
    <col min="2305" max="2305" width="29.28515625" customWidth="1"/>
    <col min="2561" max="2561" width="29.28515625" customWidth="1"/>
    <col min="2817" max="2817" width="29.28515625" customWidth="1"/>
    <col min="3073" max="3073" width="29.28515625" customWidth="1"/>
    <col min="3329" max="3329" width="29.28515625" customWidth="1"/>
    <col min="3585" max="3585" width="29.28515625" customWidth="1"/>
    <col min="3841" max="3841" width="29.28515625" customWidth="1"/>
    <col min="4097" max="4097" width="29.28515625" customWidth="1"/>
    <col min="4353" max="4353" width="29.28515625" customWidth="1"/>
    <col min="4609" max="4609" width="29.28515625" customWidth="1"/>
    <col min="4865" max="4865" width="29.28515625" customWidth="1"/>
    <col min="5121" max="5121" width="29.28515625" customWidth="1"/>
    <col min="5377" max="5377" width="29.28515625" customWidth="1"/>
    <col min="5633" max="5633" width="29.28515625" customWidth="1"/>
    <col min="5889" max="5889" width="29.28515625" customWidth="1"/>
    <col min="6145" max="6145" width="29.28515625" customWidth="1"/>
    <col min="6401" max="6401" width="29.28515625" customWidth="1"/>
    <col min="6657" max="6657" width="29.28515625" customWidth="1"/>
    <col min="6913" max="6913" width="29.28515625" customWidth="1"/>
    <col min="7169" max="7169" width="29.28515625" customWidth="1"/>
    <col min="7425" max="7425" width="29.28515625" customWidth="1"/>
    <col min="7681" max="7681" width="29.28515625" customWidth="1"/>
    <col min="7937" max="7937" width="29.28515625" customWidth="1"/>
    <col min="8193" max="8193" width="29.28515625" customWidth="1"/>
    <col min="8449" max="8449" width="29.28515625" customWidth="1"/>
    <col min="8705" max="8705" width="29.28515625" customWidth="1"/>
    <col min="8961" max="8961" width="29.28515625" customWidth="1"/>
    <col min="9217" max="9217" width="29.28515625" customWidth="1"/>
    <col min="9473" max="9473" width="29.28515625" customWidth="1"/>
    <col min="9729" max="9729" width="29.28515625" customWidth="1"/>
    <col min="9985" max="9985" width="29.28515625" customWidth="1"/>
    <col min="10241" max="10241" width="29.28515625" customWidth="1"/>
    <col min="10497" max="10497" width="29.28515625" customWidth="1"/>
    <col min="10753" max="10753" width="29.28515625" customWidth="1"/>
    <col min="11009" max="11009" width="29.28515625" customWidth="1"/>
    <col min="11265" max="11265" width="29.28515625" customWidth="1"/>
    <col min="11521" max="11521" width="29.28515625" customWidth="1"/>
    <col min="11777" max="11777" width="29.28515625" customWidth="1"/>
    <col min="12033" max="12033" width="29.28515625" customWidth="1"/>
    <col min="12289" max="12289" width="29.28515625" customWidth="1"/>
    <col min="12545" max="12545" width="29.28515625" customWidth="1"/>
    <col min="12801" max="12801" width="29.28515625" customWidth="1"/>
    <col min="13057" max="13057" width="29.28515625" customWidth="1"/>
    <col min="13313" max="13313" width="29.28515625" customWidth="1"/>
    <col min="13569" max="13569" width="29.28515625" customWidth="1"/>
    <col min="13825" max="13825" width="29.28515625" customWidth="1"/>
    <col min="14081" max="14081" width="29.28515625" customWidth="1"/>
    <col min="14337" max="14337" width="29.28515625" customWidth="1"/>
    <col min="14593" max="14593" width="29.28515625" customWidth="1"/>
    <col min="14849" max="14849" width="29.28515625" customWidth="1"/>
    <col min="15105" max="15105" width="29.28515625" customWidth="1"/>
    <col min="15361" max="15361" width="29.28515625" customWidth="1"/>
    <col min="15617" max="15617" width="29.28515625" customWidth="1"/>
    <col min="15873" max="15873" width="29.28515625" customWidth="1"/>
    <col min="16129" max="16129" width="29.28515625" customWidth="1"/>
  </cols>
  <sheetData>
    <row r="1" spans="1:21" ht="25.5" x14ac:dyDescent="0.2">
      <c r="A1" s="78" t="s">
        <v>260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x14ac:dyDescent="0.2">
      <c r="A2" s="78" t="s">
        <v>327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38.25" x14ac:dyDescent="0.2">
      <c r="A3" s="29" t="s">
        <v>2</v>
      </c>
      <c r="B3" s="6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5"/>
      <c r="Q3" s="65"/>
      <c r="R3" s="65"/>
      <c r="S3" s="65"/>
      <c r="T3" s="65"/>
      <c r="U3" s="65"/>
    </row>
    <row r="4" spans="1:21" x14ac:dyDescent="0.2">
      <c r="A4" s="65"/>
      <c r="B4" s="6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5"/>
      <c r="Q4" s="65"/>
      <c r="R4" s="65"/>
      <c r="S4" s="65"/>
      <c r="T4" s="65"/>
      <c r="U4" s="65"/>
    </row>
    <row r="5" spans="1:21" x14ac:dyDescent="0.2">
      <c r="A5" s="65"/>
      <c r="B5" s="65" t="s">
        <v>328</v>
      </c>
      <c r="C5" s="65" t="s">
        <v>113</v>
      </c>
      <c r="D5" s="65" t="s">
        <v>114</v>
      </c>
      <c r="E5" s="65" t="s">
        <v>115</v>
      </c>
      <c r="F5" s="65" t="s">
        <v>116</v>
      </c>
      <c r="G5" s="65" t="s">
        <v>117</v>
      </c>
      <c r="H5" s="65" t="s">
        <v>118</v>
      </c>
      <c r="I5" s="65" t="s">
        <v>119</v>
      </c>
      <c r="J5" s="65" t="s">
        <v>120</v>
      </c>
      <c r="K5" s="65" t="s">
        <v>121</v>
      </c>
      <c r="L5" s="65" t="s">
        <v>122</v>
      </c>
      <c r="M5" s="65" t="s">
        <v>44</v>
      </c>
      <c r="N5" s="65" t="s">
        <v>329</v>
      </c>
      <c r="O5" s="65" t="s">
        <v>330</v>
      </c>
      <c r="P5" s="65"/>
      <c r="Q5" s="65"/>
      <c r="R5" s="65"/>
      <c r="S5" s="65"/>
      <c r="T5" s="65"/>
      <c r="U5" s="65"/>
    </row>
    <row r="6" spans="1:21" x14ac:dyDescent="0.2">
      <c r="A6" s="65"/>
      <c r="B6" s="65" t="s">
        <v>3</v>
      </c>
      <c r="C6" s="65" t="s">
        <v>195</v>
      </c>
      <c r="D6" s="65" t="s">
        <v>195</v>
      </c>
      <c r="E6" s="65" t="s">
        <v>195</v>
      </c>
      <c r="F6" s="65" t="s">
        <v>195</v>
      </c>
      <c r="G6" s="65" t="s">
        <v>195</v>
      </c>
      <c r="H6" s="65" t="s">
        <v>195</v>
      </c>
      <c r="I6" s="65" t="s">
        <v>195</v>
      </c>
      <c r="J6" s="65" t="s">
        <v>195</v>
      </c>
      <c r="K6" s="65" t="s">
        <v>195</v>
      </c>
      <c r="L6" s="65" t="s">
        <v>195</v>
      </c>
      <c r="M6" s="65" t="s">
        <v>195</v>
      </c>
      <c r="N6" s="65"/>
      <c r="O6" s="65"/>
      <c r="P6" s="65"/>
      <c r="Q6" s="65"/>
      <c r="R6" s="65"/>
      <c r="S6" s="65"/>
      <c r="T6" s="65"/>
      <c r="U6" s="65"/>
    </row>
    <row r="7" spans="1:21" x14ac:dyDescent="0.2">
      <c r="A7" s="65"/>
      <c r="B7" s="9">
        <v>36161</v>
      </c>
      <c r="C7" s="1">
        <v>662</v>
      </c>
      <c r="D7" s="1">
        <v>3077</v>
      </c>
      <c r="E7" s="1">
        <v>3320</v>
      </c>
      <c r="F7" s="1">
        <v>2250</v>
      </c>
      <c r="G7" s="1">
        <v>1546</v>
      </c>
      <c r="H7" s="1">
        <v>1082</v>
      </c>
      <c r="I7" s="1">
        <v>697</v>
      </c>
      <c r="J7" s="1">
        <v>476</v>
      </c>
      <c r="K7" s="1">
        <v>212</v>
      </c>
      <c r="L7" s="1">
        <v>64</v>
      </c>
      <c r="M7" s="1">
        <v>13386</v>
      </c>
      <c r="N7" s="1">
        <f t="shared" ref="N7:N68" si="0">SUM(C7:D7)</f>
        <v>3739</v>
      </c>
      <c r="O7" s="1">
        <f t="shared" ref="O7:O68" si="1">SUM(E7:L7)</f>
        <v>9647</v>
      </c>
      <c r="P7" s="65"/>
      <c r="Q7" s="65"/>
      <c r="R7" s="65"/>
      <c r="S7" s="65"/>
      <c r="T7" s="65"/>
      <c r="U7" s="65"/>
    </row>
    <row r="8" spans="1:21" x14ac:dyDescent="0.2">
      <c r="A8" s="65"/>
      <c r="B8" s="9">
        <v>36192</v>
      </c>
      <c r="C8" s="1">
        <v>688</v>
      </c>
      <c r="D8" s="1">
        <v>3184</v>
      </c>
      <c r="E8" s="1">
        <v>3298</v>
      </c>
      <c r="F8" s="1">
        <v>2222</v>
      </c>
      <c r="G8" s="1">
        <v>1385</v>
      </c>
      <c r="H8" s="1">
        <v>967</v>
      </c>
      <c r="I8" s="1">
        <v>661</v>
      </c>
      <c r="J8" s="1">
        <v>446</v>
      </c>
      <c r="K8" s="1">
        <v>263</v>
      </c>
      <c r="L8" s="1">
        <v>73</v>
      </c>
      <c r="M8" s="1">
        <v>13187</v>
      </c>
      <c r="N8" s="1">
        <f t="shared" si="0"/>
        <v>3872</v>
      </c>
      <c r="O8" s="1">
        <f t="shared" si="1"/>
        <v>9315</v>
      </c>
      <c r="P8" s="65"/>
      <c r="Q8" s="65"/>
      <c r="R8" s="65"/>
      <c r="S8" s="65"/>
      <c r="T8" s="65"/>
      <c r="U8" s="65"/>
    </row>
    <row r="9" spans="1:21" x14ac:dyDescent="0.2">
      <c r="A9" s="65"/>
      <c r="B9" s="9">
        <v>36220</v>
      </c>
      <c r="C9" s="1">
        <v>830</v>
      </c>
      <c r="D9" s="1">
        <v>3889</v>
      </c>
      <c r="E9" s="1">
        <v>3651</v>
      </c>
      <c r="F9" s="1">
        <v>2393</v>
      </c>
      <c r="G9" s="1">
        <v>1541</v>
      </c>
      <c r="H9" s="1">
        <v>1170</v>
      </c>
      <c r="I9" s="1">
        <v>783</v>
      </c>
      <c r="J9" s="1">
        <v>539</v>
      </c>
      <c r="K9" s="1">
        <v>309</v>
      </c>
      <c r="L9" s="1">
        <v>93</v>
      </c>
      <c r="M9" s="1">
        <v>15198</v>
      </c>
      <c r="N9" s="1">
        <f t="shared" si="0"/>
        <v>4719</v>
      </c>
      <c r="O9" s="1">
        <f t="shared" si="1"/>
        <v>10479</v>
      </c>
      <c r="P9" s="65"/>
      <c r="Q9" s="65"/>
      <c r="R9" s="65"/>
      <c r="S9" s="65"/>
      <c r="T9" s="65"/>
      <c r="U9" s="65"/>
    </row>
    <row r="10" spans="1:21" x14ac:dyDescent="0.2">
      <c r="A10" s="65"/>
      <c r="B10" s="9">
        <v>36251</v>
      </c>
      <c r="C10" s="1">
        <v>855</v>
      </c>
      <c r="D10" s="1">
        <v>3642</v>
      </c>
      <c r="E10" s="1">
        <v>3519</v>
      </c>
      <c r="F10" s="1">
        <v>2498</v>
      </c>
      <c r="G10" s="1">
        <v>1529</v>
      </c>
      <c r="H10" s="1">
        <v>1058</v>
      </c>
      <c r="I10" s="1">
        <v>683</v>
      </c>
      <c r="J10" s="1">
        <v>477</v>
      </c>
      <c r="K10" s="1">
        <v>230</v>
      </c>
      <c r="L10" s="1">
        <v>81</v>
      </c>
      <c r="M10" s="1">
        <v>14572</v>
      </c>
      <c r="N10" s="1">
        <f t="shared" si="0"/>
        <v>4497</v>
      </c>
      <c r="O10" s="1">
        <f t="shared" si="1"/>
        <v>10075</v>
      </c>
      <c r="P10" s="65"/>
      <c r="Q10" s="65"/>
      <c r="R10" s="65"/>
      <c r="S10" s="65"/>
      <c r="T10" s="65"/>
      <c r="U10" s="65"/>
    </row>
    <row r="11" spans="1:21" x14ac:dyDescent="0.2">
      <c r="A11" s="65"/>
      <c r="B11" s="9">
        <v>36281</v>
      </c>
      <c r="C11" s="1">
        <v>1088</v>
      </c>
      <c r="D11" s="1">
        <v>4257</v>
      </c>
      <c r="E11" s="1">
        <v>3809</v>
      </c>
      <c r="F11" s="1">
        <v>2383</v>
      </c>
      <c r="G11" s="1">
        <v>1633</v>
      </c>
      <c r="H11" s="1">
        <v>1084</v>
      </c>
      <c r="I11" s="1">
        <v>649</v>
      </c>
      <c r="J11" s="1">
        <v>490</v>
      </c>
      <c r="K11" s="1">
        <v>220</v>
      </c>
      <c r="L11" s="1">
        <v>64</v>
      </c>
      <c r="M11" s="1">
        <v>15677</v>
      </c>
      <c r="N11" s="1">
        <f t="shared" si="0"/>
        <v>5345</v>
      </c>
      <c r="O11" s="1">
        <f t="shared" si="1"/>
        <v>10332</v>
      </c>
      <c r="P11" s="65"/>
      <c r="Q11" s="65"/>
      <c r="R11" s="65"/>
      <c r="S11" s="65"/>
      <c r="T11" s="65"/>
      <c r="U11" s="65"/>
    </row>
    <row r="12" spans="1:21" x14ac:dyDescent="0.2">
      <c r="A12" s="65"/>
      <c r="B12" s="9">
        <v>36312</v>
      </c>
      <c r="C12" s="1">
        <v>1370</v>
      </c>
      <c r="D12" s="1">
        <v>4865</v>
      </c>
      <c r="E12" s="1">
        <v>4246</v>
      </c>
      <c r="F12" s="1">
        <v>2608</v>
      </c>
      <c r="G12" s="1">
        <v>1726</v>
      </c>
      <c r="H12" s="1">
        <v>1219</v>
      </c>
      <c r="I12" s="1">
        <v>668</v>
      </c>
      <c r="J12" s="1">
        <v>505</v>
      </c>
      <c r="K12" s="1">
        <v>223</v>
      </c>
      <c r="L12" s="1">
        <v>96</v>
      </c>
      <c r="M12" s="1">
        <v>17526</v>
      </c>
      <c r="N12" s="1">
        <f t="shared" si="0"/>
        <v>6235</v>
      </c>
      <c r="O12" s="1">
        <f t="shared" si="1"/>
        <v>11291</v>
      </c>
      <c r="P12" s="65"/>
      <c r="Q12" s="65"/>
      <c r="R12" s="65"/>
      <c r="S12" s="65"/>
      <c r="T12" s="65"/>
      <c r="U12" s="65"/>
    </row>
    <row r="13" spans="1:21" x14ac:dyDescent="0.2">
      <c r="A13" s="65"/>
      <c r="B13" s="9">
        <v>36342</v>
      </c>
      <c r="C13" s="1">
        <v>1718</v>
      </c>
      <c r="D13" s="1">
        <v>5520</v>
      </c>
      <c r="E13" s="1">
        <v>4595</v>
      </c>
      <c r="F13" s="1">
        <v>2740</v>
      </c>
      <c r="G13" s="1">
        <v>1777</v>
      </c>
      <c r="H13" s="1">
        <v>1249</v>
      </c>
      <c r="I13" s="1">
        <v>717</v>
      </c>
      <c r="J13" s="1">
        <v>518</v>
      </c>
      <c r="K13" s="1">
        <v>171</v>
      </c>
      <c r="L13" s="1">
        <v>70</v>
      </c>
      <c r="M13" s="1">
        <v>19075</v>
      </c>
      <c r="N13" s="1">
        <f t="shared" si="0"/>
        <v>7238</v>
      </c>
      <c r="O13" s="1">
        <f t="shared" si="1"/>
        <v>11837</v>
      </c>
      <c r="P13" s="65"/>
      <c r="Q13" s="65"/>
      <c r="R13" s="1"/>
      <c r="S13" s="1"/>
      <c r="T13" s="2"/>
      <c r="U13" s="3"/>
    </row>
    <row r="14" spans="1:21" x14ac:dyDescent="0.2">
      <c r="A14" s="65"/>
      <c r="B14" s="9">
        <v>36373</v>
      </c>
      <c r="C14" s="1">
        <v>1287</v>
      </c>
      <c r="D14" s="1">
        <v>4063</v>
      </c>
      <c r="E14" s="1">
        <v>3168</v>
      </c>
      <c r="F14" s="1">
        <v>1719</v>
      </c>
      <c r="G14" s="1">
        <v>1298</v>
      </c>
      <c r="H14" s="1">
        <v>877</v>
      </c>
      <c r="I14" s="1">
        <v>538</v>
      </c>
      <c r="J14" s="1">
        <v>344</v>
      </c>
      <c r="K14" s="1">
        <v>138</v>
      </c>
      <c r="L14" s="1">
        <v>51</v>
      </c>
      <c r="M14" s="1">
        <v>13483</v>
      </c>
      <c r="N14" s="1">
        <f t="shared" si="0"/>
        <v>5350</v>
      </c>
      <c r="O14" s="1">
        <f t="shared" si="1"/>
        <v>8133</v>
      </c>
      <c r="P14" s="65"/>
      <c r="Q14" s="65"/>
      <c r="R14" s="1"/>
      <c r="S14" s="1"/>
      <c r="T14" s="2"/>
      <c r="U14" s="3"/>
    </row>
    <row r="15" spans="1:21" x14ac:dyDescent="0.2">
      <c r="A15" s="65"/>
      <c r="B15" s="9">
        <v>36404</v>
      </c>
      <c r="C15" s="1">
        <v>1300</v>
      </c>
      <c r="D15" s="1">
        <v>4897</v>
      </c>
      <c r="E15" s="1">
        <v>4387</v>
      </c>
      <c r="F15" s="1">
        <v>2718</v>
      </c>
      <c r="G15" s="1">
        <v>1722</v>
      </c>
      <c r="H15" s="1">
        <v>1262</v>
      </c>
      <c r="I15" s="1">
        <v>751</v>
      </c>
      <c r="J15" s="1">
        <v>504</v>
      </c>
      <c r="K15" s="1">
        <v>256</v>
      </c>
      <c r="L15" s="1">
        <v>66</v>
      </c>
      <c r="M15" s="1">
        <v>17863</v>
      </c>
      <c r="N15" s="1">
        <f t="shared" si="0"/>
        <v>6197</v>
      </c>
      <c r="O15" s="1">
        <f t="shared" si="1"/>
        <v>11666</v>
      </c>
      <c r="P15" s="65"/>
      <c r="Q15" s="65"/>
      <c r="R15" s="1"/>
      <c r="S15" s="1"/>
      <c r="T15" s="2"/>
      <c r="U15" s="3"/>
    </row>
    <row r="16" spans="1:21" x14ac:dyDescent="0.2">
      <c r="A16" s="65"/>
      <c r="B16" s="9">
        <v>36434</v>
      </c>
      <c r="C16" s="1">
        <v>1076</v>
      </c>
      <c r="D16" s="1">
        <v>4447</v>
      </c>
      <c r="E16" s="1">
        <v>4084</v>
      </c>
      <c r="F16" s="1">
        <v>2544</v>
      </c>
      <c r="G16" s="1">
        <v>1692</v>
      </c>
      <c r="H16" s="1">
        <v>1129</v>
      </c>
      <c r="I16" s="1">
        <v>666</v>
      </c>
      <c r="J16" s="1">
        <v>459</v>
      </c>
      <c r="K16" s="1">
        <v>215</v>
      </c>
      <c r="L16" s="1">
        <v>63</v>
      </c>
      <c r="M16" s="1">
        <v>16375</v>
      </c>
      <c r="N16" s="1">
        <f t="shared" si="0"/>
        <v>5523</v>
      </c>
      <c r="O16" s="1">
        <f t="shared" si="1"/>
        <v>10852</v>
      </c>
      <c r="P16" s="65"/>
      <c r="Q16" s="65"/>
      <c r="R16" s="1"/>
      <c r="S16" s="1"/>
      <c r="T16" s="2"/>
      <c r="U16" s="3"/>
    </row>
    <row r="17" spans="2:21" x14ac:dyDescent="0.2">
      <c r="B17" s="9">
        <v>36465</v>
      </c>
      <c r="C17" s="1">
        <v>1133</v>
      </c>
      <c r="D17" s="1">
        <v>4577</v>
      </c>
      <c r="E17" s="1">
        <v>3967</v>
      </c>
      <c r="F17" s="1">
        <v>2370</v>
      </c>
      <c r="G17" s="1">
        <v>1519</v>
      </c>
      <c r="H17" s="1">
        <v>1039</v>
      </c>
      <c r="I17" s="1">
        <v>636</v>
      </c>
      <c r="J17" s="1">
        <v>446</v>
      </c>
      <c r="K17" s="1">
        <v>202</v>
      </c>
      <c r="L17" s="1">
        <v>59</v>
      </c>
      <c r="M17" s="1">
        <v>15948</v>
      </c>
      <c r="N17" s="1">
        <f t="shared" si="0"/>
        <v>5710</v>
      </c>
      <c r="O17" s="1">
        <f t="shared" si="1"/>
        <v>10238</v>
      </c>
      <c r="P17" s="65"/>
      <c r="Q17" s="65"/>
      <c r="R17" s="1"/>
      <c r="S17" s="1"/>
      <c r="T17" s="2"/>
      <c r="U17" s="3"/>
    </row>
    <row r="18" spans="2:21" x14ac:dyDescent="0.2">
      <c r="B18" s="9">
        <v>36495</v>
      </c>
      <c r="C18" s="1">
        <v>1069</v>
      </c>
      <c r="D18" s="1">
        <v>3991</v>
      </c>
      <c r="E18" s="1">
        <v>3420</v>
      </c>
      <c r="F18" s="1">
        <v>2098</v>
      </c>
      <c r="G18" s="1">
        <v>1377</v>
      </c>
      <c r="H18" s="1">
        <v>991</v>
      </c>
      <c r="I18" s="1">
        <v>580</v>
      </c>
      <c r="J18" s="1">
        <v>387</v>
      </c>
      <c r="K18" s="1">
        <v>177</v>
      </c>
      <c r="L18" s="1">
        <v>60</v>
      </c>
      <c r="M18" s="1">
        <v>14150</v>
      </c>
      <c r="N18" s="1">
        <f t="shared" si="0"/>
        <v>5060</v>
      </c>
      <c r="O18" s="1">
        <f t="shared" si="1"/>
        <v>9090</v>
      </c>
      <c r="P18" s="65"/>
      <c r="Q18" s="60"/>
      <c r="R18" s="27"/>
      <c r="S18" s="27"/>
      <c r="T18" s="2"/>
      <c r="U18" s="81"/>
    </row>
    <row r="19" spans="2:21" x14ac:dyDescent="0.2">
      <c r="B19" s="9">
        <v>36526</v>
      </c>
      <c r="C19" s="1">
        <v>818</v>
      </c>
      <c r="D19" s="1">
        <v>3687</v>
      </c>
      <c r="E19" s="1">
        <v>3629</v>
      </c>
      <c r="F19" s="1">
        <v>2472</v>
      </c>
      <c r="G19" s="1">
        <v>1705</v>
      </c>
      <c r="H19" s="1">
        <v>1259</v>
      </c>
      <c r="I19" s="1">
        <v>819</v>
      </c>
      <c r="J19" s="1">
        <v>575</v>
      </c>
      <c r="K19" s="1">
        <v>277</v>
      </c>
      <c r="L19" s="1">
        <v>90</v>
      </c>
      <c r="M19" s="1">
        <v>15331</v>
      </c>
      <c r="N19" s="1">
        <f t="shared" si="0"/>
        <v>4505</v>
      </c>
      <c r="O19" s="1">
        <f t="shared" si="1"/>
        <v>10826</v>
      </c>
      <c r="P19" s="65"/>
      <c r="Q19" s="65"/>
      <c r="R19" s="1"/>
      <c r="S19" s="1"/>
      <c r="T19" s="2"/>
      <c r="U19" s="81"/>
    </row>
    <row r="20" spans="2:21" x14ac:dyDescent="0.2">
      <c r="B20" s="9">
        <v>36557</v>
      </c>
      <c r="C20" s="1">
        <v>970</v>
      </c>
      <c r="D20" s="1">
        <v>3978</v>
      </c>
      <c r="E20" s="1">
        <v>3706</v>
      </c>
      <c r="F20" s="1">
        <v>2409</v>
      </c>
      <c r="G20" s="1">
        <v>1600</v>
      </c>
      <c r="H20" s="1">
        <v>1056</v>
      </c>
      <c r="I20" s="1">
        <v>722</v>
      </c>
      <c r="J20" s="1">
        <v>532</v>
      </c>
      <c r="K20" s="1">
        <v>249</v>
      </c>
      <c r="L20" s="1">
        <v>82</v>
      </c>
      <c r="M20" s="1">
        <v>15304</v>
      </c>
      <c r="N20" s="1">
        <f t="shared" si="0"/>
        <v>4948</v>
      </c>
      <c r="O20" s="1">
        <f t="shared" si="1"/>
        <v>10356</v>
      </c>
      <c r="P20" s="65"/>
      <c r="Q20" s="65"/>
      <c r="R20" s="1"/>
      <c r="S20" s="1"/>
      <c r="T20" s="2"/>
      <c r="U20" s="81"/>
    </row>
    <row r="21" spans="2:21" x14ac:dyDescent="0.2">
      <c r="B21" s="9">
        <v>36586</v>
      </c>
      <c r="C21" s="1">
        <v>1239</v>
      </c>
      <c r="D21" s="1">
        <v>4865</v>
      </c>
      <c r="E21" s="1">
        <v>4426</v>
      </c>
      <c r="F21" s="1">
        <v>2735</v>
      </c>
      <c r="G21" s="1">
        <v>1899</v>
      </c>
      <c r="H21" s="1">
        <v>1287</v>
      </c>
      <c r="I21" s="1">
        <v>867</v>
      </c>
      <c r="J21" s="1">
        <v>614</v>
      </c>
      <c r="K21" s="1">
        <v>319</v>
      </c>
      <c r="L21" s="1">
        <v>100</v>
      </c>
      <c r="M21" s="1">
        <v>18351</v>
      </c>
      <c r="N21" s="1">
        <f t="shared" si="0"/>
        <v>6104</v>
      </c>
      <c r="O21" s="1">
        <f t="shared" si="1"/>
        <v>12247</v>
      </c>
      <c r="P21" s="65"/>
      <c r="Q21" s="65"/>
      <c r="R21" s="1"/>
      <c r="S21" s="1"/>
      <c r="T21" s="2"/>
      <c r="U21" s="81"/>
    </row>
    <row r="22" spans="2:21" x14ac:dyDescent="0.2">
      <c r="B22" s="9">
        <v>36617</v>
      </c>
      <c r="C22" s="1">
        <v>979</v>
      </c>
      <c r="D22" s="1">
        <v>3991</v>
      </c>
      <c r="E22" s="1">
        <v>3493</v>
      </c>
      <c r="F22" s="1">
        <v>2143</v>
      </c>
      <c r="G22" s="1">
        <v>1454</v>
      </c>
      <c r="H22" s="1">
        <v>1007</v>
      </c>
      <c r="I22" s="1">
        <v>639</v>
      </c>
      <c r="J22" s="1">
        <v>433</v>
      </c>
      <c r="K22" s="1">
        <v>199</v>
      </c>
      <c r="L22" s="1">
        <v>73</v>
      </c>
      <c r="M22" s="1">
        <v>14411</v>
      </c>
      <c r="N22" s="1">
        <f t="shared" si="0"/>
        <v>4970</v>
      </c>
      <c r="O22" s="1">
        <f t="shared" si="1"/>
        <v>9441</v>
      </c>
      <c r="P22" s="65"/>
      <c r="Q22" s="65"/>
      <c r="R22" s="1"/>
      <c r="S22" s="1"/>
      <c r="T22" s="2"/>
      <c r="U22" s="81"/>
    </row>
    <row r="23" spans="2:21" x14ac:dyDescent="0.2">
      <c r="B23" s="9">
        <v>36647</v>
      </c>
      <c r="C23" s="1">
        <v>1348</v>
      </c>
      <c r="D23" s="1">
        <v>4846</v>
      </c>
      <c r="E23" s="1">
        <v>4242</v>
      </c>
      <c r="F23" s="1">
        <v>2702</v>
      </c>
      <c r="G23" s="1">
        <v>1836</v>
      </c>
      <c r="H23" s="1">
        <v>1214</v>
      </c>
      <c r="I23" s="1">
        <v>801</v>
      </c>
      <c r="J23" s="1">
        <v>557</v>
      </c>
      <c r="K23" s="1">
        <v>247</v>
      </c>
      <c r="L23" s="1">
        <v>80</v>
      </c>
      <c r="M23" s="1">
        <v>17873</v>
      </c>
      <c r="N23" s="1">
        <f t="shared" si="0"/>
        <v>6194</v>
      </c>
      <c r="O23" s="1">
        <f t="shared" si="1"/>
        <v>11679</v>
      </c>
      <c r="P23" s="65"/>
      <c r="Q23" s="5"/>
      <c r="R23" s="6"/>
      <c r="S23" s="6"/>
      <c r="T23" s="11"/>
      <c r="U23" s="8"/>
    </row>
    <row r="24" spans="2:21" x14ac:dyDescent="0.2">
      <c r="B24" s="9">
        <v>36678</v>
      </c>
      <c r="C24" s="1">
        <v>1587</v>
      </c>
      <c r="D24" s="1">
        <v>4885</v>
      </c>
      <c r="E24" s="1">
        <v>3983</v>
      </c>
      <c r="F24" s="1">
        <v>2375</v>
      </c>
      <c r="G24" s="1">
        <v>1645</v>
      </c>
      <c r="H24" s="1">
        <v>1145</v>
      </c>
      <c r="I24" s="1">
        <v>706</v>
      </c>
      <c r="J24" s="1">
        <v>457</v>
      </c>
      <c r="K24" s="1">
        <v>228</v>
      </c>
      <c r="L24" s="1">
        <v>61</v>
      </c>
      <c r="M24" s="1">
        <v>17072</v>
      </c>
      <c r="N24" s="1">
        <f t="shared" si="0"/>
        <v>6472</v>
      </c>
      <c r="O24" s="1">
        <f t="shared" si="1"/>
        <v>10600</v>
      </c>
      <c r="P24" s="65"/>
      <c r="Q24" s="65"/>
      <c r="R24" s="1"/>
      <c r="S24" s="1"/>
      <c r="T24" s="2"/>
      <c r="U24" s="81"/>
    </row>
    <row r="25" spans="2:21" x14ac:dyDescent="0.2">
      <c r="B25" s="9">
        <v>36708</v>
      </c>
      <c r="C25" s="1">
        <v>1821</v>
      </c>
      <c r="D25" s="1">
        <v>5152</v>
      </c>
      <c r="E25" s="1">
        <v>3893</v>
      </c>
      <c r="F25" s="1">
        <v>2584</v>
      </c>
      <c r="G25" s="1">
        <v>1717</v>
      </c>
      <c r="H25" s="1">
        <v>1096</v>
      </c>
      <c r="I25" s="1">
        <v>720</v>
      </c>
      <c r="J25" s="1">
        <v>472</v>
      </c>
      <c r="K25" s="1">
        <v>202</v>
      </c>
      <c r="L25" s="1">
        <v>78</v>
      </c>
      <c r="M25" s="1">
        <v>17735</v>
      </c>
      <c r="N25" s="1">
        <f t="shared" si="0"/>
        <v>6973</v>
      </c>
      <c r="O25" s="1">
        <f t="shared" si="1"/>
        <v>10762</v>
      </c>
      <c r="P25" s="65"/>
      <c r="Q25" s="65"/>
      <c r="R25" s="1"/>
      <c r="S25" s="1"/>
      <c r="T25" s="2"/>
      <c r="U25" s="81"/>
    </row>
    <row r="26" spans="2:21" x14ac:dyDescent="0.2">
      <c r="B26" s="9">
        <v>36739</v>
      </c>
      <c r="C26" s="1">
        <v>1577</v>
      </c>
      <c r="D26" s="1">
        <v>4832</v>
      </c>
      <c r="E26" s="1">
        <v>3732</v>
      </c>
      <c r="F26" s="1">
        <v>2266</v>
      </c>
      <c r="G26" s="1">
        <v>1618</v>
      </c>
      <c r="H26" s="1">
        <v>1056</v>
      </c>
      <c r="I26" s="1">
        <v>663</v>
      </c>
      <c r="J26" s="1">
        <v>451</v>
      </c>
      <c r="K26" s="1">
        <v>207</v>
      </c>
      <c r="L26" s="1">
        <v>78</v>
      </c>
      <c r="M26" s="1">
        <v>16480</v>
      </c>
      <c r="N26" s="1">
        <f t="shared" si="0"/>
        <v>6409</v>
      </c>
      <c r="O26" s="1">
        <f t="shared" si="1"/>
        <v>10071</v>
      </c>
      <c r="P26" s="65"/>
      <c r="Q26" s="65"/>
      <c r="R26" s="65"/>
      <c r="S26" s="65"/>
      <c r="T26" s="65"/>
      <c r="U26" s="65"/>
    </row>
    <row r="27" spans="2:21" x14ac:dyDescent="0.2">
      <c r="B27" s="9">
        <v>36770</v>
      </c>
      <c r="C27" s="1">
        <v>1394</v>
      </c>
      <c r="D27" s="1">
        <v>4842</v>
      </c>
      <c r="E27" s="1">
        <v>4263</v>
      </c>
      <c r="F27" s="1">
        <v>2650</v>
      </c>
      <c r="G27" s="1">
        <v>1969</v>
      </c>
      <c r="H27" s="1">
        <v>1300</v>
      </c>
      <c r="I27" s="1">
        <v>780</v>
      </c>
      <c r="J27" s="1">
        <v>532</v>
      </c>
      <c r="K27" s="1">
        <v>228</v>
      </c>
      <c r="L27" s="1">
        <v>84</v>
      </c>
      <c r="M27" s="1">
        <v>18042</v>
      </c>
      <c r="N27" s="1">
        <f t="shared" si="0"/>
        <v>6236</v>
      </c>
      <c r="O27" s="1">
        <f t="shared" si="1"/>
        <v>11806</v>
      </c>
      <c r="P27" s="65"/>
      <c r="Q27" s="65"/>
      <c r="R27" s="65"/>
      <c r="S27" s="65"/>
      <c r="T27" s="65"/>
      <c r="U27" s="65"/>
    </row>
    <row r="28" spans="2:21" x14ac:dyDescent="0.2">
      <c r="B28" s="9">
        <v>36800</v>
      </c>
      <c r="C28" s="1">
        <v>1234</v>
      </c>
      <c r="D28" s="1">
        <v>5014</v>
      </c>
      <c r="E28" s="1">
        <v>4274</v>
      </c>
      <c r="F28" s="1">
        <v>2684</v>
      </c>
      <c r="G28" s="1">
        <v>1897</v>
      </c>
      <c r="H28" s="1">
        <v>1236</v>
      </c>
      <c r="I28" s="1">
        <v>830</v>
      </c>
      <c r="J28" s="1">
        <v>527</v>
      </c>
      <c r="K28" s="1">
        <v>275</v>
      </c>
      <c r="L28" s="1">
        <v>103</v>
      </c>
      <c r="M28" s="1">
        <v>18074</v>
      </c>
      <c r="N28" s="1">
        <f t="shared" si="0"/>
        <v>6248</v>
      </c>
      <c r="O28" s="1">
        <f t="shared" si="1"/>
        <v>11826</v>
      </c>
      <c r="P28" s="65"/>
      <c r="Q28" s="65"/>
      <c r="R28" s="65"/>
      <c r="S28" s="65"/>
      <c r="T28" s="65"/>
      <c r="U28" s="65"/>
    </row>
    <row r="29" spans="2:21" x14ac:dyDescent="0.2">
      <c r="B29" s="9">
        <v>36831</v>
      </c>
      <c r="C29" s="1">
        <v>1387</v>
      </c>
      <c r="D29" s="1">
        <v>5259</v>
      </c>
      <c r="E29" s="1">
        <v>4313</v>
      </c>
      <c r="F29" s="1">
        <v>2728</v>
      </c>
      <c r="G29" s="1">
        <v>1838</v>
      </c>
      <c r="H29" s="1">
        <v>1197</v>
      </c>
      <c r="I29" s="1">
        <v>810</v>
      </c>
      <c r="J29" s="1">
        <v>530</v>
      </c>
      <c r="K29" s="1">
        <v>266</v>
      </c>
      <c r="L29" s="1">
        <v>73</v>
      </c>
      <c r="M29" s="1">
        <v>18401</v>
      </c>
      <c r="N29" s="1">
        <f t="shared" si="0"/>
        <v>6646</v>
      </c>
      <c r="O29" s="1">
        <f t="shared" si="1"/>
        <v>11755</v>
      </c>
      <c r="P29" s="65"/>
      <c r="Q29" s="65"/>
      <c r="R29" s="65"/>
      <c r="S29" s="65"/>
      <c r="T29" s="65"/>
      <c r="U29" s="65"/>
    </row>
    <row r="30" spans="2:21" x14ac:dyDescent="0.2">
      <c r="B30" s="9">
        <v>36861</v>
      </c>
      <c r="C30" s="1">
        <v>1103</v>
      </c>
      <c r="D30" s="1">
        <v>4151</v>
      </c>
      <c r="E30" s="1">
        <v>3265</v>
      </c>
      <c r="F30" s="1">
        <v>1944</v>
      </c>
      <c r="G30" s="1">
        <v>1373</v>
      </c>
      <c r="H30" s="1">
        <v>905</v>
      </c>
      <c r="I30" s="1">
        <v>596</v>
      </c>
      <c r="J30" s="1">
        <v>365</v>
      </c>
      <c r="K30" s="1">
        <v>187</v>
      </c>
      <c r="L30" s="1">
        <v>54</v>
      </c>
      <c r="M30" s="1">
        <v>13943</v>
      </c>
      <c r="N30" s="1">
        <f t="shared" si="0"/>
        <v>5254</v>
      </c>
      <c r="O30" s="1">
        <f t="shared" si="1"/>
        <v>8689</v>
      </c>
      <c r="P30" s="65"/>
      <c r="Q30" s="65"/>
      <c r="R30" s="65"/>
      <c r="S30" s="65"/>
      <c r="T30" s="65"/>
      <c r="U30" s="65"/>
    </row>
    <row r="31" spans="2:21" x14ac:dyDescent="0.2">
      <c r="B31" s="9">
        <v>36892</v>
      </c>
      <c r="C31" s="1">
        <v>1096</v>
      </c>
      <c r="D31" s="1">
        <v>4601</v>
      </c>
      <c r="E31" s="1">
        <v>4256</v>
      </c>
      <c r="F31" s="1">
        <v>2826</v>
      </c>
      <c r="G31" s="1">
        <v>2039</v>
      </c>
      <c r="H31" s="1">
        <v>1401</v>
      </c>
      <c r="I31" s="1">
        <v>855</v>
      </c>
      <c r="J31" s="1">
        <v>557</v>
      </c>
      <c r="K31" s="1">
        <v>273</v>
      </c>
      <c r="L31" s="1">
        <v>90</v>
      </c>
      <c r="M31" s="1">
        <v>17994</v>
      </c>
      <c r="N31" s="1">
        <f t="shared" si="0"/>
        <v>5697</v>
      </c>
      <c r="O31" s="1">
        <f t="shared" si="1"/>
        <v>12297</v>
      </c>
      <c r="P31" s="65"/>
      <c r="Q31" s="65"/>
      <c r="R31" s="65"/>
      <c r="S31" s="65"/>
      <c r="T31" s="65"/>
      <c r="U31" s="65"/>
    </row>
    <row r="32" spans="2:21" x14ac:dyDescent="0.2">
      <c r="B32" s="9">
        <v>36923</v>
      </c>
      <c r="C32" s="1">
        <v>1035</v>
      </c>
      <c r="D32" s="1">
        <v>3955</v>
      </c>
      <c r="E32" s="1">
        <v>3636</v>
      </c>
      <c r="F32" s="1">
        <v>2306</v>
      </c>
      <c r="G32" s="1">
        <v>1665</v>
      </c>
      <c r="H32" s="1">
        <v>1074</v>
      </c>
      <c r="I32" s="1">
        <v>756</v>
      </c>
      <c r="J32" s="1">
        <v>457</v>
      </c>
      <c r="K32" s="1">
        <v>261</v>
      </c>
      <c r="L32" s="1">
        <v>75</v>
      </c>
      <c r="M32" s="1">
        <v>15220</v>
      </c>
      <c r="N32" s="1">
        <f t="shared" si="0"/>
        <v>4990</v>
      </c>
      <c r="O32" s="1">
        <f t="shared" si="1"/>
        <v>10230</v>
      </c>
      <c r="P32" s="65"/>
      <c r="Q32" s="65"/>
      <c r="R32" s="65"/>
      <c r="S32" s="65"/>
      <c r="T32" s="65"/>
      <c r="U32" s="65"/>
    </row>
    <row r="33" spans="2:15" x14ac:dyDescent="0.2">
      <c r="B33" s="9">
        <v>36951</v>
      </c>
      <c r="C33" s="1">
        <v>1241</v>
      </c>
      <c r="D33" s="1">
        <v>4653</v>
      </c>
      <c r="E33" s="1">
        <v>4189</v>
      </c>
      <c r="F33" s="1">
        <v>2768</v>
      </c>
      <c r="G33" s="1">
        <v>1966</v>
      </c>
      <c r="H33" s="1">
        <v>1358</v>
      </c>
      <c r="I33" s="1">
        <v>865</v>
      </c>
      <c r="J33" s="1">
        <v>501</v>
      </c>
      <c r="K33" s="1">
        <v>268</v>
      </c>
      <c r="L33" s="1">
        <v>102</v>
      </c>
      <c r="M33" s="1">
        <v>17911</v>
      </c>
      <c r="N33" s="1">
        <f t="shared" si="0"/>
        <v>5894</v>
      </c>
      <c r="O33" s="1">
        <f t="shared" si="1"/>
        <v>12017</v>
      </c>
    </row>
    <row r="34" spans="2:15" x14ac:dyDescent="0.2">
      <c r="B34" s="9">
        <v>36982</v>
      </c>
      <c r="C34" s="1">
        <v>1131</v>
      </c>
      <c r="D34" s="1">
        <v>4187</v>
      </c>
      <c r="E34" s="1">
        <v>3583</v>
      </c>
      <c r="F34" s="1">
        <v>2442</v>
      </c>
      <c r="G34" s="1">
        <v>1764</v>
      </c>
      <c r="H34" s="1">
        <v>1296</v>
      </c>
      <c r="I34" s="1">
        <v>751</v>
      </c>
      <c r="J34" s="1">
        <v>461</v>
      </c>
      <c r="K34" s="1">
        <v>281</v>
      </c>
      <c r="L34" s="1">
        <v>81</v>
      </c>
      <c r="M34" s="1">
        <v>15977</v>
      </c>
      <c r="N34" s="1">
        <f t="shared" si="0"/>
        <v>5318</v>
      </c>
      <c r="O34" s="1">
        <f t="shared" si="1"/>
        <v>10659</v>
      </c>
    </row>
    <row r="35" spans="2:15" x14ac:dyDescent="0.2">
      <c r="B35" s="9">
        <v>37012</v>
      </c>
      <c r="C35" s="1">
        <v>1468</v>
      </c>
      <c r="D35" s="1">
        <v>5205</v>
      </c>
      <c r="E35" s="1">
        <v>4616</v>
      </c>
      <c r="F35" s="1">
        <v>2904</v>
      </c>
      <c r="G35" s="1">
        <v>2090</v>
      </c>
      <c r="H35" s="1">
        <v>1428</v>
      </c>
      <c r="I35" s="1">
        <v>1038</v>
      </c>
      <c r="J35" s="1">
        <v>505</v>
      </c>
      <c r="K35" s="1">
        <v>307</v>
      </c>
      <c r="L35" s="1">
        <v>102</v>
      </c>
      <c r="M35" s="1">
        <v>19663</v>
      </c>
      <c r="N35" s="1">
        <f t="shared" si="0"/>
        <v>6673</v>
      </c>
      <c r="O35" s="1">
        <f t="shared" si="1"/>
        <v>12990</v>
      </c>
    </row>
    <row r="36" spans="2:15" x14ac:dyDescent="0.2">
      <c r="B36" s="9">
        <v>37043</v>
      </c>
      <c r="C36" s="1">
        <v>1678</v>
      </c>
      <c r="D36" s="1">
        <v>5122</v>
      </c>
      <c r="E36" s="1">
        <v>4216</v>
      </c>
      <c r="F36" s="1">
        <v>2495</v>
      </c>
      <c r="G36" s="1">
        <v>1829</v>
      </c>
      <c r="H36" s="1">
        <v>1236</v>
      </c>
      <c r="I36" s="1">
        <v>832</v>
      </c>
      <c r="J36" s="1">
        <v>498</v>
      </c>
      <c r="K36" s="1">
        <v>260</v>
      </c>
      <c r="L36" s="1">
        <v>97</v>
      </c>
      <c r="M36" s="1">
        <v>18263</v>
      </c>
      <c r="N36" s="1">
        <f t="shared" si="0"/>
        <v>6800</v>
      </c>
      <c r="O36" s="1">
        <f t="shared" si="1"/>
        <v>11463</v>
      </c>
    </row>
    <row r="37" spans="2:15" x14ac:dyDescent="0.2">
      <c r="B37" s="9">
        <v>37073</v>
      </c>
      <c r="C37" s="1">
        <v>2359</v>
      </c>
      <c r="D37" s="1">
        <v>6006</v>
      </c>
      <c r="E37" s="1">
        <v>4547</v>
      </c>
      <c r="F37" s="1">
        <v>2480</v>
      </c>
      <c r="G37" s="1">
        <v>1842</v>
      </c>
      <c r="H37" s="1">
        <v>1304</v>
      </c>
      <c r="I37" s="1">
        <v>835</v>
      </c>
      <c r="J37" s="1">
        <v>508</v>
      </c>
      <c r="K37" s="1">
        <v>277</v>
      </c>
      <c r="L37" s="1">
        <v>89</v>
      </c>
      <c r="M37" s="1">
        <v>20247</v>
      </c>
      <c r="N37" s="1">
        <f t="shared" si="0"/>
        <v>8365</v>
      </c>
      <c r="O37" s="1">
        <f t="shared" si="1"/>
        <v>11882</v>
      </c>
    </row>
    <row r="38" spans="2:15" x14ac:dyDescent="0.2">
      <c r="B38" s="9">
        <v>37104</v>
      </c>
      <c r="C38" s="1">
        <v>1718</v>
      </c>
      <c r="D38" s="1">
        <v>4933</v>
      </c>
      <c r="E38" s="1">
        <v>3795</v>
      </c>
      <c r="F38" s="1">
        <v>2116</v>
      </c>
      <c r="G38" s="1">
        <v>1594</v>
      </c>
      <c r="H38" s="1">
        <v>1066</v>
      </c>
      <c r="I38" s="1">
        <v>682</v>
      </c>
      <c r="J38" s="1">
        <v>408</v>
      </c>
      <c r="K38" s="1">
        <v>255</v>
      </c>
      <c r="L38" s="1">
        <v>77</v>
      </c>
      <c r="M38" s="1">
        <v>16644</v>
      </c>
      <c r="N38" s="1">
        <f t="shared" si="0"/>
        <v>6651</v>
      </c>
      <c r="O38" s="1">
        <f t="shared" si="1"/>
        <v>9993</v>
      </c>
    </row>
    <row r="39" spans="2:15" x14ac:dyDescent="0.2">
      <c r="B39" s="9">
        <v>37135</v>
      </c>
      <c r="C39" s="1">
        <v>1779</v>
      </c>
      <c r="D39" s="1">
        <v>5384</v>
      </c>
      <c r="E39" s="1">
        <v>4431</v>
      </c>
      <c r="F39" s="1">
        <v>2791</v>
      </c>
      <c r="G39" s="1">
        <v>2005</v>
      </c>
      <c r="H39" s="1">
        <v>1499</v>
      </c>
      <c r="I39" s="1">
        <v>890</v>
      </c>
      <c r="J39" s="1">
        <v>527</v>
      </c>
      <c r="K39" s="1">
        <v>273</v>
      </c>
      <c r="L39" s="1">
        <v>116</v>
      </c>
      <c r="M39" s="1">
        <v>19695</v>
      </c>
      <c r="N39" s="1">
        <f t="shared" si="0"/>
        <v>7163</v>
      </c>
      <c r="O39" s="1">
        <f t="shared" si="1"/>
        <v>12532</v>
      </c>
    </row>
    <row r="40" spans="2:15" x14ac:dyDescent="0.2">
      <c r="B40" s="9">
        <v>37165</v>
      </c>
      <c r="C40" s="1">
        <v>1676</v>
      </c>
      <c r="D40" s="1">
        <v>5915</v>
      </c>
      <c r="E40" s="1">
        <v>4742</v>
      </c>
      <c r="F40" s="1">
        <v>2871</v>
      </c>
      <c r="G40" s="1">
        <v>2087</v>
      </c>
      <c r="H40" s="1">
        <v>1407</v>
      </c>
      <c r="I40" s="1">
        <v>889</v>
      </c>
      <c r="J40" s="1">
        <v>605</v>
      </c>
      <c r="K40" s="1">
        <v>280</v>
      </c>
      <c r="L40" s="1">
        <v>97</v>
      </c>
      <c r="M40" s="1">
        <v>20569</v>
      </c>
      <c r="N40" s="1">
        <f t="shared" si="0"/>
        <v>7591</v>
      </c>
      <c r="O40" s="1">
        <f t="shared" si="1"/>
        <v>12978</v>
      </c>
    </row>
    <row r="41" spans="2:15" x14ac:dyDescent="0.2">
      <c r="B41" s="9">
        <v>37196</v>
      </c>
      <c r="C41" s="1">
        <v>1503</v>
      </c>
      <c r="D41" s="1">
        <v>5469</v>
      </c>
      <c r="E41" s="1">
        <v>4648</v>
      </c>
      <c r="F41" s="1">
        <v>2795</v>
      </c>
      <c r="G41" s="1">
        <v>2058</v>
      </c>
      <c r="H41" s="1">
        <v>1423</v>
      </c>
      <c r="I41" s="1">
        <v>886</v>
      </c>
      <c r="J41" s="1">
        <v>593</v>
      </c>
      <c r="K41" s="1">
        <v>293</v>
      </c>
      <c r="L41" s="1">
        <v>118</v>
      </c>
      <c r="M41" s="1">
        <v>19786</v>
      </c>
      <c r="N41" s="1">
        <f t="shared" si="0"/>
        <v>6972</v>
      </c>
      <c r="O41" s="1">
        <f t="shared" si="1"/>
        <v>12814</v>
      </c>
    </row>
    <row r="42" spans="2:15" x14ac:dyDescent="0.2">
      <c r="B42" s="9">
        <v>37226</v>
      </c>
      <c r="C42" s="1">
        <v>1144</v>
      </c>
      <c r="D42" s="1">
        <v>4346</v>
      </c>
      <c r="E42" s="1">
        <v>3662</v>
      </c>
      <c r="F42" s="1">
        <v>2021</v>
      </c>
      <c r="G42" s="1">
        <v>1461</v>
      </c>
      <c r="H42" s="1">
        <v>994</v>
      </c>
      <c r="I42" s="1">
        <v>602</v>
      </c>
      <c r="J42" s="1">
        <v>406</v>
      </c>
      <c r="K42" s="1">
        <v>209</v>
      </c>
      <c r="L42" s="1">
        <v>82</v>
      </c>
      <c r="M42" s="1">
        <v>14927</v>
      </c>
      <c r="N42" s="1">
        <f t="shared" si="0"/>
        <v>5490</v>
      </c>
      <c r="O42" s="1">
        <f t="shared" si="1"/>
        <v>9437</v>
      </c>
    </row>
    <row r="43" spans="2:15" x14ac:dyDescent="0.2">
      <c r="B43" s="9">
        <v>37257</v>
      </c>
      <c r="C43" s="1">
        <v>1303</v>
      </c>
      <c r="D43" s="1">
        <v>4570</v>
      </c>
      <c r="E43" s="1">
        <v>4309</v>
      </c>
      <c r="F43" s="1">
        <v>2860</v>
      </c>
      <c r="G43" s="1">
        <v>2090</v>
      </c>
      <c r="H43" s="1">
        <v>1578</v>
      </c>
      <c r="I43" s="1">
        <v>943</v>
      </c>
      <c r="J43" s="1">
        <v>600</v>
      </c>
      <c r="K43" s="1">
        <v>341</v>
      </c>
      <c r="L43" s="1">
        <v>102</v>
      </c>
      <c r="M43" s="1">
        <v>18696</v>
      </c>
      <c r="N43" s="1">
        <f t="shared" si="0"/>
        <v>5873</v>
      </c>
      <c r="O43" s="1">
        <f t="shared" si="1"/>
        <v>12823</v>
      </c>
    </row>
    <row r="44" spans="2:15" x14ac:dyDescent="0.2">
      <c r="B44" s="9">
        <v>37288</v>
      </c>
      <c r="C44" s="1">
        <v>1138</v>
      </c>
      <c r="D44" s="1">
        <v>4225</v>
      </c>
      <c r="E44" s="1">
        <v>3903</v>
      </c>
      <c r="F44" s="1">
        <v>2428</v>
      </c>
      <c r="G44" s="1">
        <v>1785</v>
      </c>
      <c r="H44" s="1">
        <v>1212</v>
      </c>
      <c r="I44" s="1">
        <v>792</v>
      </c>
      <c r="J44" s="1">
        <v>497</v>
      </c>
      <c r="K44" s="1">
        <v>246</v>
      </c>
      <c r="L44" s="1">
        <v>93</v>
      </c>
      <c r="M44" s="1">
        <v>16319</v>
      </c>
      <c r="N44" s="1">
        <f t="shared" si="0"/>
        <v>5363</v>
      </c>
      <c r="O44" s="1">
        <f t="shared" si="1"/>
        <v>10956</v>
      </c>
    </row>
    <row r="45" spans="2:15" x14ac:dyDescent="0.2">
      <c r="B45" s="9">
        <v>37316</v>
      </c>
      <c r="C45" s="1">
        <v>1122</v>
      </c>
      <c r="D45" s="1">
        <v>4326</v>
      </c>
      <c r="E45" s="1">
        <v>4042</v>
      </c>
      <c r="F45" s="1">
        <v>2401</v>
      </c>
      <c r="G45" s="1">
        <v>1787</v>
      </c>
      <c r="H45" s="1">
        <v>1208</v>
      </c>
      <c r="I45" s="1">
        <v>785</v>
      </c>
      <c r="J45" s="1">
        <v>474</v>
      </c>
      <c r="K45" s="1">
        <v>280</v>
      </c>
      <c r="L45" s="1">
        <v>102</v>
      </c>
      <c r="M45" s="1">
        <v>16527</v>
      </c>
      <c r="N45" s="1">
        <f t="shared" si="0"/>
        <v>5448</v>
      </c>
      <c r="O45" s="1">
        <f t="shared" si="1"/>
        <v>11079</v>
      </c>
    </row>
    <row r="46" spans="2:15" x14ac:dyDescent="0.2">
      <c r="B46" s="9">
        <v>37347</v>
      </c>
      <c r="C46" s="1">
        <v>1443</v>
      </c>
      <c r="D46" s="1">
        <v>5310</v>
      </c>
      <c r="E46" s="1">
        <v>4648</v>
      </c>
      <c r="F46" s="1">
        <v>2949</v>
      </c>
      <c r="G46" s="1">
        <v>2158</v>
      </c>
      <c r="H46" s="1">
        <v>1520</v>
      </c>
      <c r="I46" s="1">
        <v>931</v>
      </c>
      <c r="J46" s="1">
        <v>567</v>
      </c>
      <c r="K46" s="1">
        <v>306</v>
      </c>
      <c r="L46" s="1">
        <v>100</v>
      </c>
      <c r="M46" s="1">
        <v>19932</v>
      </c>
      <c r="N46" s="1">
        <f t="shared" si="0"/>
        <v>6753</v>
      </c>
      <c r="O46" s="1">
        <f t="shared" si="1"/>
        <v>13179</v>
      </c>
    </row>
    <row r="47" spans="2:15" x14ac:dyDescent="0.2">
      <c r="B47" s="9">
        <v>37377</v>
      </c>
      <c r="C47" s="1">
        <v>1493</v>
      </c>
      <c r="D47" s="1">
        <v>5687</v>
      </c>
      <c r="E47" s="1">
        <v>4815</v>
      </c>
      <c r="F47" s="1">
        <v>2937</v>
      </c>
      <c r="G47" s="1">
        <v>2127</v>
      </c>
      <c r="H47" s="1">
        <v>1461</v>
      </c>
      <c r="I47" s="1">
        <v>891</v>
      </c>
      <c r="J47" s="1">
        <v>494</v>
      </c>
      <c r="K47" s="1">
        <v>295</v>
      </c>
      <c r="L47" s="1">
        <v>121</v>
      </c>
      <c r="M47" s="1">
        <v>20321</v>
      </c>
      <c r="N47" s="1">
        <f t="shared" si="0"/>
        <v>7180</v>
      </c>
      <c r="O47" s="1">
        <f t="shared" si="1"/>
        <v>13141</v>
      </c>
    </row>
    <row r="48" spans="2:15" x14ac:dyDescent="0.2">
      <c r="B48" s="9">
        <v>37408</v>
      </c>
      <c r="C48" s="1">
        <v>1628</v>
      </c>
      <c r="D48" s="1">
        <v>4818</v>
      </c>
      <c r="E48" s="1">
        <v>4087</v>
      </c>
      <c r="F48" s="1">
        <v>2442</v>
      </c>
      <c r="G48" s="1">
        <v>1766</v>
      </c>
      <c r="H48" s="1">
        <v>1247</v>
      </c>
      <c r="I48" s="1">
        <v>807</v>
      </c>
      <c r="J48" s="1">
        <v>468</v>
      </c>
      <c r="K48" s="1">
        <v>288</v>
      </c>
      <c r="L48" s="1">
        <v>85</v>
      </c>
      <c r="M48" s="1">
        <v>17636</v>
      </c>
      <c r="N48" s="1">
        <f t="shared" si="0"/>
        <v>6446</v>
      </c>
      <c r="O48" s="1">
        <f t="shared" si="1"/>
        <v>11190</v>
      </c>
    </row>
    <row r="49" spans="2:15" x14ac:dyDescent="0.2">
      <c r="B49" s="9">
        <v>37438</v>
      </c>
      <c r="C49" s="1">
        <v>2493</v>
      </c>
      <c r="D49" s="1">
        <v>6713</v>
      </c>
      <c r="E49" s="1">
        <v>5096</v>
      </c>
      <c r="F49" s="1">
        <v>3048</v>
      </c>
      <c r="G49" s="1">
        <v>2274</v>
      </c>
      <c r="H49" s="1">
        <v>1573</v>
      </c>
      <c r="I49" s="1">
        <v>972</v>
      </c>
      <c r="J49" s="1">
        <v>587</v>
      </c>
      <c r="K49" s="1">
        <v>362</v>
      </c>
      <c r="L49" s="1">
        <v>130</v>
      </c>
      <c r="M49" s="1">
        <v>23248</v>
      </c>
      <c r="N49" s="1">
        <f t="shared" si="0"/>
        <v>9206</v>
      </c>
      <c r="O49" s="1">
        <f t="shared" si="1"/>
        <v>14042</v>
      </c>
    </row>
    <row r="50" spans="2:15" x14ac:dyDescent="0.2">
      <c r="B50" s="9">
        <v>37469</v>
      </c>
      <c r="C50" s="1">
        <v>1703</v>
      </c>
      <c r="D50" s="1">
        <v>4613</v>
      </c>
      <c r="E50" s="1">
        <v>3526</v>
      </c>
      <c r="F50" s="1">
        <v>2116</v>
      </c>
      <c r="G50" s="1">
        <v>1620</v>
      </c>
      <c r="H50" s="1">
        <v>1167</v>
      </c>
      <c r="I50" s="1">
        <v>767</v>
      </c>
      <c r="J50" s="1">
        <v>446</v>
      </c>
      <c r="K50" s="1">
        <v>249</v>
      </c>
      <c r="L50" s="1">
        <v>80</v>
      </c>
      <c r="M50" s="1">
        <v>16287</v>
      </c>
      <c r="N50" s="1">
        <f t="shared" si="0"/>
        <v>6316</v>
      </c>
      <c r="O50" s="1">
        <f t="shared" si="1"/>
        <v>9971</v>
      </c>
    </row>
    <row r="51" spans="2:15" x14ac:dyDescent="0.2">
      <c r="B51" s="9">
        <v>37500</v>
      </c>
      <c r="C51" s="1">
        <v>1805</v>
      </c>
      <c r="D51" s="1">
        <v>5250</v>
      </c>
      <c r="E51" s="1">
        <v>4680</v>
      </c>
      <c r="F51" s="1">
        <v>2988</v>
      </c>
      <c r="G51" s="1">
        <v>2171</v>
      </c>
      <c r="H51" s="1">
        <v>1516</v>
      </c>
      <c r="I51" s="1">
        <v>1102</v>
      </c>
      <c r="J51" s="1">
        <v>667</v>
      </c>
      <c r="K51" s="1">
        <v>352</v>
      </c>
      <c r="L51" s="1">
        <v>130</v>
      </c>
      <c r="M51" s="1">
        <v>20661</v>
      </c>
      <c r="N51" s="1">
        <f t="shared" si="0"/>
        <v>7055</v>
      </c>
      <c r="O51" s="1">
        <f t="shared" si="1"/>
        <v>13606</v>
      </c>
    </row>
    <row r="52" spans="2:15" x14ac:dyDescent="0.2">
      <c r="B52" s="9">
        <v>37530</v>
      </c>
      <c r="C52" s="1">
        <v>1775</v>
      </c>
      <c r="D52" s="1">
        <v>6077</v>
      </c>
      <c r="E52" s="1">
        <v>5530</v>
      </c>
      <c r="F52" s="1">
        <v>3285</v>
      </c>
      <c r="G52" s="1">
        <v>2561</v>
      </c>
      <c r="H52" s="1">
        <v>1813</v>
      </c>
      <c r="I52" s="1">
        <v>1130</v>
      </c>
      <c r="J52" s="1">
        <v>706</v>
      </c>
      <c r="K52" s="1">
        <v>375</v>
      </c>
      <c r="L52" s="1">
        <v>147</v>
      </c>
      <c r="M52" s="1">
        <v>23399</v>
      </c>
      <c r="N52" s="1">
        <f t="shared" si="0"/>
        <v>7852</v>
      </c>
      <c r="O52" s="1">
        <f t="shared" si="1"/>
        <v>15547</v>
      </c>
    </row>
    <row r="53" spans="2:15" x14ac:dyDescent="0.2">
      <c r="B53" s="9">
        <v>37561</v>
      </c>
      <c r="C53" s="1">
        <v>1465</v>
      </c>
      <c r="D53" s="1">
        <v>5303</v>
      </c>
      <c r="E53" s="1">
        <v>4355</v>
      </c>
      <c r="F53" s="1">
        <v>2568</v>
      </c>
      <c r="G53" s="1">
        <v>1967</v>
      </c>
      <c r="H53" s="1">
        <v>1308</v>
      </c>
      <c r="I53" s="1">
        <v>854</v>
      </c>
      <c r="J53" s="1">
        <v>534</v>
      </c>
      <c r="K53" s="1">
        <v>288</v>
      </c>
      <c r="L53" s="1">
        <v>106</v>
      </c>
      <c r="M53" s="1">
        <v>18748</v>
      </c>
      <c r="N53" s="1">
        <f t="shared" si="0"/>
        <v>6768</v>
      </c>
      <c r="O53" s="1">
        <f t="shared" si="1"/>
        <v>11980</v>
      </c>
    </row>
    <row r="54" spans="2:15" x14ac:dyDescent="0.2">
      <c r="B54" s="9">
        <v>37591</v>
      </c>
      <c r="C54" s="1">
        <v>1298</v>
      </c>
      <c r="D54" s="1">
        <v>4669</v>
      </c>
      <c r="E54" s="1">
        <v>3643</v>
      </c>
      <c r="F54" s="1">
        <v>2101</v>
      </c>
      <c r="G54" s="1">
        <v>1562</v>
      </c>
      <c r="H54" s="1">
        <v>1098</v>
      </c>
      <c r="I54" s="1">
        <v>678</v>
      </c>
      <c r="J54" s="1">
        <v>414</v>
      </c>
      <c r="K54" s="1">
        <v>243</v>
      </c>
      <c r="L54" s="1">
        <v>69</v>
      </c>
      <c r="M54" s="1">
        <v>15775</v>
      </c>
      <c r="N54" s="1">
        <f t="shared" si="0"/>
        <v>5967</v>
      </c>
      <c r="O54" s="1">
        <f t="shared" si="1"/>
        <v>9808</v>
      </c>
    </row>
    <row r="55" spans="2:15" x14ac:dyDescent="0.2">
      <c r="B55" s="9">
        <v>37622</v>
      </c>
      <c r="C55" s="1">
        <v>1518</v>
      </c>
      <c r="D55" s="1">
        <v>5510</v>
      </c>
      <c r="E55" s="1">
        <v>5212</v>
      </c>
      <c r="F55" s="1">
        <v>3521</v>
      </c>
      <c r="G55" s="1">
        <v>2897</v>
      </c>
      <c r="H55" s="1">
        <v>2066</v>
      </c>
      <c r="I55" s="1">
        <v>1318</v>
      </c>
      <c r="J55" s="1">
        <v>768</v>
      </c>
      <c r="K55" s="1">
        <v>480</v>
      </c>
      <c r="L55" s="1">
        <v>170</v>
      </c>
      <c r="M55" s="1">
        <v>23460</v>
      </c>
      <c r="N55" s="1">
        <f t="shared" si="0"/>
        <v>7028</v>
      </c>
      <c r="O55" s="1">
        <f t="shared" si="1"/>
        <v>16432</v>
      </c>
    </row>
    <row r="56" spans="2:15" x14ac:dyDescent="0.2">
      <c r="B56" s="9">
        <v>37653</v>
      </c>
      <c r="C56" s="1">
        <v>1230</v>
      </c>
      <c r="D56" s="1">
        <v>4386</v>
      </c>
      <c r="E56" s="1">
        <v>4093</v>
      </c>
      <c r="F56" s="1">
        <v>2608</v>
      </c>
      <c r="G56" s="1">
        <v>2067</v>
      </c>
      <c r="H56" s="1">
        <v>1446</v>
      </c>
      <c r="I56" s="1">
        <v>891</v>
      </c>
      <c r="J56" s="1">
        <v>582</v>
      </c>
      <c r="K56" s="1">
        <v>376</v>
      </c>
      <c r="L56" s="1">
        <v>139</v>
      </c>
      <c r="M56" s="1">
        <v>17818</v>
      </c>
      <c r="N56" s="1">
        <f t="shared" si="0"/>
        <v>5616</v>
      </c>
      <c r="O56" s="1">
        <f t="shared" si="1"/>
        <v>12202</v>
      </c>
    </row>
    <row r="57" spans="2:15" x14ac:dyDescent="0.2">
      <c r="B57" s="9">
        <v>37681</v>
      </c>
      <c r="C57" s="1">
        <v>1349</v>
      </c>
      <c r="D57" s="1">
        <v>5014</v>
      </c>
      <c r="E57" s="1">
        <v>4737</v>
      </c>
      <c r="F57" s="1">
        <v>3041</v>
      </c>
      <c r="G57" s="1">
        <v>2326</v>
      </c>
      <c r="H57" s="1">
        <v>1640</v>
      </c>
      <c r="I57" s="1">
        <v>1062</v>
      </c>
      <c r="J57" s="1">
        <v>711</v>
      </c>
      <c r="K57" s="1">
        <v>394</v>
      </c>
      <c r="L57" s="1">
        <v>146</v>
      </c>
      <c r="M57" s="1">
        <v>20420</v>
      </c>
      <c r="N57" s="1">
        <f t="shared" si="0"/>
        <v>6363</v>
      </c>
      <c r="O57" s="1">
        <f t="shared" si="1"/>
        <v>14057</v>
      </c>
    </row>
    <row r="58" spans="2:15" x14ac:dyDescent="0.2">
      <c r="B58" s="9">
        <v>37712</v>
      </c>
      <c r="C58" s="1">
        <v>1522</v>
      </c>
      <c r="D58" s="1">
        <v>5168</v>
      </c>
      <c r="E58" s="1">
        <v>4571</v>
      </c>
      <c r="F58" s="1">
        <v>2799</v>
      </c>
      <c r="G58" s="1">
        <v>2049</v>
      </c>
      <c r="H58" s="1">
        <v>1394</v>
      </c>
      <c r="I58" s="1">
        <v>880</v>
      </c>
      <c r="J58" s="1">
        <v>609</v>
      </c>
      <c r="K58" s="1">
        <v>363</v>
      </c>
      <c r="L58" s="1">
        <v>131</v>
      </c>
      <c r="M58" s="1">
        <v>19486</v>
      </c>
      <c r="N58" s="1">
        <f t="shared" si="0"/>
        <v>6690</v>
      </c>
      <c r="O58" s="1">
        <f t="shared" si="1"/>
        <v>12796</v>
      </c>
    </row>
    <row r="59" spans="2:15" x14ac:dyDescent="0.2">
      <c r="B59" s="9">
        <v>37742</v>
      </c>
      <c r="C59" s="1">
        <v>1609</v>
      </c>
      <c r="D59" s="1">
        <v>5831</v>
      </c>
      <c r="E59" s="1">
        <v>4991</v>
      </c>
      <c r="F59" s="1">
        <v>3226</v>
      </c>
      <c r="G59" s="1">
        <v>2364</v>
      </c>
      <c r="H59" s="1">
        <v>1685</v>
      </c>
      <c r="I59" s="1">
        <v>979</v>
      </c>
      <c r="J59" s="1">
        <v>660</v>
      </c>
      <c r="K59" s="1">
        <v>363</v>
      </c>
      <c r="L59" s="1">
        <v>140</v>
      </c>
      <c r="M59" s="1">
        <v>21848</v>
      </c>
      <c r="N59" s="1">
        <f t="shared" si="0"/>
        <v>7440</v>
      </c>
      <c r="O59" s="1">
        <f t="shared" si="1"/>
        <v>14408</v>
      </c>
    </row>
    <row r="60" spans="2:15" x14ac:dyDescent="0.2">
      <c r="B60" s="9">
        <v>37773</v>
      </c>
      <c r="C60" s="1">
        <v>1767</v>
      </c>
      <c r="D60" s="1">
        <v>5575</v>
      </c>
      <c r="E60" s="1">
        <v>4441</v>
      </c>
      <c r="F60" s="1">
        <v>2844</v>
      </c>
      <c r="G60" s="1">
        <v>1952</v>
      </c>
      <c r="H60" s="1">
        <v>1402</v>
      </c>
      <c r="I60" s="1">
        <v>898</v>
      </c>
      <c r="J60" s="1">
        <v>509</v>
      </c>
      <c r="K60" s="1">
        <v>326</v>
      </c>
      <c r="L60" s="1">
        <v>101</v>
      </c>
      <c r="M60" s="1">
        <v>19815</v>
      </c>
      <c r="N60" s="1">
        <f t="shared" si="0"/>
        <v>7342</v>
      </c>
      <c r="O60" s="1">
        <f t="shared" si="1"/>
        <v>12473</v>
      </c>
    </row>
    <row r="61" spans="2:15" x14ac:dyDescent="0.2">
      <c r="B61" s="9">
        <v>37803</v>
      </c>
      <c r="C61" s="1">
        <v>2488</v>
      </c>
      <c r="D61" s="1">
        <v>6475</v>
      </c>
      <c r="E61" s="1">
        <v>5086</v>
      </c>
      <c r="F61" s="1">
        <v>2894</v>
      </c>
      <c r="G61" s="1">
        <v>1976</v>
      </c>
      <c r="H61" s="1">
        <v>1396</v>
      </c>
      <c r="I61" s="1">
        <v>946</v>
      </c>
      <c r="J61" s="1">
        <v>563</v>
      </c>
      <c r="K61" s="1">
        <v>305</v>
      </c>
      <c r="L61" s="1">
        <v>110</v>
      </c>
      <c r="M61" s="1">
        <v>22239</v>
      </c>
      <c r="N61" s="1">
        <f t="shared" si="0"/>
        <v>8963</v>
      </c>
      <c r="O61" s="1">
        <f t="shared" si="1"/>
        <v>13276</v>
      </c>
    </row>
    <row r="62" spans="2:15" x14ac:dyDescent="0.2">
      <c r="B62" s="9">
        <v>37834</v>
      </c>
      <c r="C62" s="1">
        <v>1528</v>
      </c>
      <c r="D62" s="1">
        <v>4207</v>
      </c>
      <c r="E62" s="1">
        <v>3351</v>
      </c>
      <c r="F62" s="1">
        <v>1982</v>
      </c>
      <c r="G62" s="1">
        <v>1432</v>
      </c>
      <c r="H62" s="1">
        <v>1110</v>
      </c>
      <c r="I62" s="1">
        <v>669</v>
      </c>
      <c r="J62" s="1">
        <v>356</v>
      </c>
      <c r="K62" s="1">
        <v>215</v>
      </c>
      <c r="L62" s="1">
        <v>97</v>
      </c>
      <c r="M62" s="1">
        <v>14947</v>
      </c>
      <c r="N62" s="1">
        <f t="shared" si="0"/>
        <v>5735</v>
      </c>
      <c r="O62" s="1">
        <f t="shared" si="1"/>
        <v>9212</v>
      </c>
    </row>
    <row r="63" spans="2:15" x14ac:dyDescent="0.2">
      <c r="B63" s="9">
        <v>37865</v>
      </c>
      <c r="C63" s="1">
        <v>1764</v>
      </c>
      <c r="D63" s="1">
        <v>5787</v>
      </c>
      <c r="E63" s="1">
        <v>5202</v>
      </c>
      <c r="F63" s="1">
        <v>3368</v>
      </c>
      <c r="G63" s="1">
        <v>2489</v>
      </c>
      <c r="H63" s="1">
        <v>1933</v>
      </c>
      <c r="I63" s="1">
        <v>1169</v>
      </c>
      <c r="J63" s="1">
        <v>688</v>
      </c>
      <c r="K63" s="1">
        <v>348</v>
      </c>
      <c r="L63" s="1">
        <v>173</v>
      </c>
      <c r="M63" s="1">
        <v>22921</v>
      </c>
      <c r="N63" s="1">
        <f t="shared" si="0"/>
        <v>7551</v>
      </c>
      <c r="O63" s="1">
        <f t="shared" si="1"/>
        <v>15370</v>
      </c>
    </row>
    <row r="64" spans="2:15" x14ac:dyDescent="0.2">
      <c r="B64" s="9">
        <v>37895</v>
      </c>
      <c r="C64" s="1">
        <v>1741</v>
      </c>
      <c r="D64" s="1">
        <v>6137</v>
      </c>
      <c r="E64" s="1">
        <v>5397</v>
      </c>
      <c r="F64" s="1">
        <v>3329</v>
      </c>
      <c r="G64" s="1">
        <v>2549</v>
      </c>
      <c r="H64" s="1">
        <v>1769</v>
      </c>
      <c r="I64" s="1">
        <v>1078</v>
      </c>
      <c r="J64" s="1">
        <v>690</v>
      </c>
      <c r="K64" s="1">
        <v>390</v>
      </c>
      <c r="L64" s="1">
        <v>152</v>
      </c>
      <c r="M64" s="1">
        <v>23232</v>
      </c>
      <c r="N64" s="1">
        <f t="shared" si="0"/>
        <v>7878</v>
      </c>
      <c r="O64" s="1">
        <f t="shared" si="1"/>
        <v>15354</v>
      </c>
    </row>
    <row r="65" spans="2:15" x14ac:dyDescent="0.2">
      <c r="B65" s="9">
        <v>37926</v>
      </c>
      <c r="C65" s="1">
        <v>1465</v>
      </c>
      <c r="D65" s="1">
        <v>6086</v>
      </c>
      <c r="E65" s="1">
        <v>4937</v>
      </c>
      <c r="F65" s="1">
        <v>2938</v>
      </c>
      <c r="G65" s="1">
        <v>2099</v>
      </c>
      <c r="H65" s="1">
        <v>1408</v>
      </c>
      <c r="I65" s="1">
        <v>881</v>
      </c>
      <c r="J65" s="1">
        <v>544</v>
      </c>
      <c r="K65" s="1">
        <v>315</v>
      </c>
      <c r="L65" s="1">
        <v>113</v>
      </c>
      <c r="M65" s="1">
        <v>20786</v>
      </c>
      <c r="N65" s="1">
        <f t="shared" si="0"/>
        <v>7551</v>
      </c>
      <c r="O65" s="1">
        <f t="shared" si="1"/>
        <v>13235</v>
      </c>
    </row>
    <row r="66" spans="2:15" x14ac:dyDescent="0.2">
      <c r="B66" s="9">
        <v>37956</v>
      </c>
      <c r="C66" s="1">
        <v>1350</v>
      </c>
      <c r="D66" s="1">
        <v>4977</v>
      </c>
      <c r="E66" s="1">
        <v>3900</v>
      </c>
      <c r="F66" s="1">
        <v>2264</v>
      </c>
      <c r="G66" s="1">
        <v>1723</v>
      </c>
      <c r="H66" s="1">
        <v>1211</v>
      </c>
      <c r="I66" s="1">
        <v>817</v>
      </c>
      <c r="J66" s="1">
        <v>453</v>
      </c>
      <c r="K66" s="1">
        <v>236</v>
      </c>
      <c r="L66" s="1">
        <v>94</v>
      </c>
      <c r="M66" s="1">
        <v>17025</v>
      </c>
      <c r="N66" s="1">
        <f t="shared" si="0"/>
        <v>6327</v>
      </c>
      <c r="O66" s="1">
        <f t="shared" si="1"/>
        <v>10698</v>
      </c>
    </row>
    <row r="67" spans="2:15" x14ac:dyDescent="0.2">
      <c r="B67" s="9">
        <v>37987</v>
      </c>
      <c r="C67" s="1">
        <v>1371</v>
      </c>
      <c r="D67" s="1">
        <v>5423</v>
      </c>
      <c r="E67" s="1">
        <v>5212</v>
      </c>
      <c r="F67" s="1">
        <v>3314</v>
      </c>
      <c r="G67" s="1">
        <v>2605</v>
      </c>
      <c r="H67" s="1">
        <v>1941</v>
      </c>
      <c r="I67" s="1">
        <v>1275</v>
      </c>
      <c r="J67" s="1">
        <v>785</v>
      </c>
      <c r="K67" s="1">
        <v>459</v>
      </c>
      <c r="L67" s="1">
        <v>162</v>
      </c>
      <c r="M67" s="1">
        <v>22547</v>
      </c>
      <c r="N67" s="1">
        <f t="shared" si="0"/>
        <v>6794</v>
      </c>
      <c r="O67" s="1">
        <f t="shared" si="1"/>
        <v>15753</v>
      </c>
    </row>
    <row r="68" spans="2:15" x14ac:dyDescent="0.2">
      <c r="B68" s="9">
        <v>38018</v>
      </c>
      <c r="C68" s="1">
        <v>1374</v>
      </c>
      <c r="D68" s="1">
        <v>4560</v>
      </c>
      <c r="E68" s="1">
        <v>4768</v>
      </c>
      <c r="F68" s="1">
        <v>2935</v>
      </c>
      <c r="G68" s="1">
        <v>2191</v>
      </c>
      <c r="H68" s="1">
        <v>1541</v>
      </c>
      <c r="I68" s="1">
        <v>996</v>
      </c>
      <c r="J68" s="1">
        <v>622</v>
      </c>
      <c r="K68" s="1">
        <v>371</v>
      </c>
      <c r="L68" s="1">
        <v>142</v>
      </c>
      <c r="M68" s="1">
        <v>19500</v>
      </c>
      <c r="N68" s="1">
        <f t="shared" si="0"/>
        <v>5934</v>
      </c>
      <c r="O68" s="1">
        <f t="shared" si="1"/>
        <v>13566</v>
      </c>
    </row>
    <row r="69" spans="2:15" x14ac:dyDescent="0.2">
      <c r="B69" s="9">
        <v>38047</v>
      </c>
      <c r="C69" s="1">
        <v>1458</v>
      </c>
      <c r="D69" s="1">
        <v>5620</v>
      </c>
      <c r="E69" s="1">
        <v>5297</v>
      </c>
      <c r="F69" s="1">
        <v>3245</v>
      </c>
      <c r="G69" s="1">
        <v>2431</v>
      </c>
      <c r="H69" s="1">
        <v>1678</v>
      </c>
      <c r="I69" s="1">
        <v>1200</v>
      </c>
      <c r="J69" s="1">
        <v>684</v>
      </c>
      <c r="K69" s="1">
        <v>399</v>
      </c>
      <c r="L69" s="1">
        <v>154</v>
      </c>
      <c r="M69" s="1">
        <v>22166</v>
      </c>
      <c r="N69" s="1">
        <f>SUM(C69:D69)</f>
        <v>7078</v>
      </c>
      <c r="O69" s="1">
        <f>SUM(E69:L69)</f>
        <v>15088</v>
      </c>
    </row>
    <row r="70" spans="2:15" x14ac:dyDescent="0.2">
      <c r="B70" s="9">
        <v>38078</v>
      </c>
      <c r="C70" s="1">
        <v>1378</v>
      </c>
      <c r="D70" s="1">
        <v>5414</v>
      </c>
      <c r="E70" s="1">
        <v>4839</v>
      </c>
      <c r="F70" s="1">
        <v>2945</v>
      </c>
      <c r="G70" s="1">
        <v>2216</v>
      </c>
      <c r="H70" s="1">
        <v>1595</v>
      </c>
      <c r="I70" s="1">
        <v>1109</v>
      </c>
      <c r="J70" s="1">
        <v>673</v>
      </c>
      <c r="K70" s="1">
        <v>356</v>
      </c>
      <c r="L70" s="1">
        <v>171</v>
      </c>
      <c r="M70" s="1">
        <v>20696</v>
      </c>
      <c r="N70" s="1">
        <f t="shared" ref="N70:N133" si="2">C70+D70</f>
        <v>6792</v>
      </c>
      <c r="O70" s="1">
        <f t="shared" ref="O70:O133" si="3">E70+F70+G70+H70+I70+J70+K70+L70</f>
        <v>13904</v>
      </c>
    </row>
    <row r="71" spans="2:15" x14ac:dyDescent="0.2">
      <c r="B71" s="9">
        <v>38108</v>
      </c>
      <c r="C71" s="1">
        <v>1508</v>
      </c>
      <c r="D71" s="1">
        <v>5468</v>
      </c>
      <c r="E71" s="1">
        <v>4790</v>
      </c>
      <c r="F71" s="1">
        <v>2916</v>
      </c>
      <c r="G71" s="1">
        <v>2024</v>
      </c>
      <c r="H71" s="1">
        <v>1471</v>
      </c>
      <c r="I71" s="1">
        <v>1064</v>
      </c>
      <c r="J71" s="1">
        <v>637</v>
      </c>
      <c r="K71" s="1">
        <v>345</v>
      </c>
      <c r="L71" s="1">
        <v>136</v>
      </c>
      <c r="M71" s="1">
        <v>20359</v>
      </c>
      <c r="N71" s="1">
        <f t="shared" si="2"/>
        <v>6976</v>
      </c>
      <c r="O71" s="1">
        <f t="shared" si="3"/>
        <v>13383</v>
      </c>
    </row>
    <row r="72" spans="2:15" x14ac:dyDescent="0.2">
      <c r="B72" s="9">
        <v>38139</v>
      </c>
      <c r="C72" s="1">
        <v>2088</v>
      </c>
      <c r="D72" s="1">
        <v>6146</v>
      </c>
      <c r="E72" s="1">
        <v>5091</v>
      </c>
      <c r="F72" s="1">
        <v>2925</v>
      </c>
      <c r="G72" s="1">
        <v>2119</v>
      </c>
      <c r="H72" s="1">
        <v>1632</v>
      </c>
      <c r="I72" s="1">
        <v>946</v>
      </c>
      <c r="J72" s="1">
        <v>553</v>
      </c>
      <c r="K72" s="1">
        <v>360</v>
      </c>
      <c r="L72" s="1">
        <v>144</v>
      </c>
      <c r="M72" s="1">
        <v>22004</v>
      </c>
      <c r="N72" s="1">
        <f t="shared" si="2"/>
        <v>8234</v>
      </c>
      <c r="O72" s="1">
        <f t="shared" si="3"/>
        <v>13770</v>
      </c>
    </row>
    <row r="73" spans="2:15" x14ac:dyDescent="0.2">
      <c r="B73" s="9">
        <v>38169</v>
      </c>
      <c r="C73" s="1">
        <v>2573</v>
      </c>
      <c r="D73" s="1">
        <v>7035</v>
      </c>
      <c r="E73" s="1">
        <v>5277</v>
      </c>
      <c r="F73" s="1">
        <v>3229</v>
      </c>
      <c r="G73" s="1">
        <v>2350</v>
      </c>
      <c r="H73" s="1">
        <v>1843</v>
      </c>
      <c r="I73" s="1">
        <v>1113</v>
      </c>
      <c r="J73" s="1">
        <v>636</v>
      </c>
      <c r="K73" s="1">
        <v>342</v>
      </c>
      <c r="L73" s="1">
        <v>131</v>
      </c>
      <c r="M73" s="1">
        <v>24529</v>
      </c>
      <c r="N73" s="1">
        <f t="shared" si="2"/>
        <v>9608</v>
      </c>
      <c r="O73" s="1">
        <f t="shared" si="3"/>
        <v>14921</v>
      </c>
    </row>
    <row r="74" spans="2:15" x14ac:dyDescent="0.2">
      <c r="B74" s="9">
        <v>38200</v>
      </c>
      <c r="C74" s="1">
        <v>1776</v>
      </c>
      <c r="D74" s="1">
        <v>5009</v>
      </c>
      <c r="E74" s="1">
        <v>4034</v>
      </c>
      <c r="F74" s="1">
        <v>2263</v>
      </c>
      <c r="G74" s="1">
        <v>1718</v>
      </c>
      <c r="H74" s="1">
        <v>1304</v>
      </c>
      <c r="I74" s="1">
        <v>802</v>
      </c>
      <c r="J74" s="1">
        <v>424</v>
      </c>
      <c r="K74" s="1">
        <v>259</v>
      </c>
      <c r="L74" s="1">
        <v>87</v>
      </c>
      <c r="M74" s="1">
        <v>17676</v>
      </c>
      <c r="N74" s="1">
        <f t="shared" si="2"/>
        <v>6785</v>
      </c>
      <c r="O74" s="1">
        <f t="shared" si="3"/>
        <v>10891</v>
      </c>
    </row>
    <row r="75" spans="2:15" x14ac:dyDescent="0.2">
      <c r="B75" s="9">
        <v>38231</v>
      </c>
      <c r="C75" s="1">
        <v>1935</v>
      </c>
      <c r="D75" s="1">
        <v>6124</v>
      </c>
      <c r="E75" s="1">
        <v>5521</v>
      </c>
      <c r="F75" s="1">
        <v>3548</v>
      </c>
      <c r="G75" s="1">
        <v>2756</v>
      </c>
      <c r="H75" s="1">
        <v>2051</v>
      </c>
      <c r="I75" s="1">
        <v>1325</v>
      </c>
      <c r="J75" s="1">
        <v>728</v>
      </c>
      <c r="K75" s="1">
        <v>444</v>
      </c>
      <c r="L75" s="1">
        <v>171</v>
      </c>
      <c r="M75" s="1">
        <v>24603</v>
      </c>
      <c r="N75" s="1">
        <f t="shared" si="2"/>
        <v>8059</v>
      </c>
      <c r="O75" s="1">
        <f t="shared" si="3"/>
        <v>16544</v>
      </c>
    </row>
    <row r="76" spans="2:15" x14ac:dyDescent="0.2">
      <c r="B76" s="9">
        <v>38261</v>
      </c>
      <c r="C76" s="1">
        <v>1658</v>
      </c>
      <c r="D76" s="1">
        <v>6061</v>
      </c>
      <c r="E76" s="1">
        <v>5440</v>
      </c>
      <c r="F76" s="1">
        <v>3324</v>
      </c>
      <c r="G76" s="1">
        <v>2414</v>
      </c>
      <c r="H76" s="1">
        <v>1853</v>
      </c>
      <c r="I76" s="1">
        <v>1311</v>
      </c>
      <c r="J76" s="1">
        <v>669</v>
      </c>
      <c r="K76" s="1">
        <v>427</v>
      </c>
      <c r="L76" s="1">
        <v>207</v>
      </c>
      <c r="M76" s="1">
        <v>23364</v>
      </c>
      <c r="N76" s="1">
        <f t="shared" si="2"/>
        <v>7719</v>
      </c>
      <c r="O76" s="1">
        <f t="shared" si="3"/>
        <v>15645</v>
      </c>
    </row>
    <row r="77" spans="2:15" x14ac:dyDescent="0.2">
      <c r="B77" s="9">
        <v>38292</v>
      </c>
      <c r="C77" s="1">
        <v>1723</v>
      </c>
      <c r="D77" s="1">
        <v>6142</v>
      </c>
      <c r="E77" s="1">
        <v>5403</v>
      </c>
      <c r="F77" s="1">
        <v>3255</v>
      </c>
      <c r="G77" s="1">
        <v>2415</v>
      </c>
      <c r="H77" s="1">
        <v>1722</v>
      </c>
      <c r="I77" s="1">
        <v>1128</v>
      </c>
      <c r="J77" s="1">
        <v>602</v>
      </c>
      <c r="K77" s="1">
        <v>368</v>
      </c>
      <c r="L77" s="1">
        <v>138</v>
      </c>
      <c r="M77" s="1">
        <v>22896</v>
      </c>
      <c r="N77" s="1">
        <f t="shared" si="2"/>
        <v>7865</v>
      </c>
      <c r="O77" s="1">
        <f t="shared" si="3"/>
        <v>15031</v>
      </c>
    </row>
    <row r="78" spans="2:15" x14ac:dyDescent="0.2">
      <c r="B78" s="9">
        <v>38322</v>
      </c>
      <c r="C78" s="1">
        <v>1432</v>
      </c>
      <c r="D78" s="1">
        <v>5473</v>
      </c>
      <c r="E78" s="1">
        <v>4421</v>
      </c>
      <c r="F78" s="1">
        <v>2554</v>
      </c>
      <c r="G78" s="1">
        <v>1754</v>
      </c>
      <c r="H78" s="1">
        <v>1385</v>
      </c>
      <c r="I78" s="1">
        <v>936</v>
      </c>
      <c r="J78" s="1">
        <v>468</v>
      </c>
      <c r="K78" s="1">
        <v>307</v>
      </c>
      <c r="L78" s="1">
        <v>118</v>
      </c>
      <c r="M78" s="1">
        <v>18848</v>
      </c>
      <c r="N78" s="1">
        <f t="shared" si="2"/>
        <v>6905</v>
      </c>
      <c r="O78" s="1">
        <f t="shared" si="3"/>
        <v>11943</v>
      </c>
    </row>
    <row r="79" spans="2:15" x14ac:dyDescent="0.2">
      <c r="B79" s="15">
        <v>38353</v>
      </c>
      <c r="C79" s="1">
        <v>1130</v>
      </c>
      <c r="D79" s="1">
        <v>4321</v>
      </c>
      <c r="E79" s="1">
        <v>4583</v>
      </c>
      <c r="F79" s="1">
        <v>2822</v>
      </c>
      <c r="G79" s="1">
        <v>2272</v>
      </c>
      <c r="H79" s="1">
        <v>1592</v>
      </c>
      <c r="I79" s="1">
        <v>1190</v>
      </c>
      <c r="J79" s="1">
        <v>581</v>
      </c>
      <c r="K79" s="1">
        <v>337</v>
      </c>
      <c r="L79" s="1">
        <v>151</v>
      </c>
      <c r="M79" s="1">
        <v>18979</v>
      </c>
      <c r="N79" s="1">
        <f t="shared" si="2"/>
        <v>5451</v>
      </c>
      <c r="O79" s="1">
        <f t="shared" si="3"/>
        <v>13528</v>
      </c>
    </row>
    <row r="80" spans="2:15" x14ac:dyDescent="0.2">
      <c r="B80" s="15">
        <v>38384</v>
      </c>
      <c r="C80" s="1">
        <v>1266</v>
      </c>
      <c r="D80" s="1">
        <v>4804</v>
      </c>
      <c r="E80" s="1">
        <v>4791</v>
      </c>
      <c r="F80" s="1">
        <v>3121</v>
      </c>
      <c r="G80" s="1">
        <v>2225</v>
      </c>
      <c r="H80" s="1">
        <v>1648</v>
      </c>
      <c r="I80" s="1">
        <v>1108</v>
      </c>
      <c r="J80" s="1">
        <v>636</v>
      </c>
      <c r="K80" s="1">
        <v>386</v>
      </c>
      <c r="L80" s="1">
        <v>145</v>
      </c>
      <c r="M80" s="1">
        <v>20130</v>
      </c>
      <c r="N80" s="1">
        <f t="shared" si="2"/>
        <v>6070</v>
      </c>
      <c r="O80" s="1">
        <f t="shared" si="3"/>
        <v>14060</v>
      </c>
    </row>
    <row r="81" spans="2:15" x14ac:dyDescent="0.2">
      <c r="B81" s="15">
        <v>38412</v>
      </c>
      <c r="C81" s="1">
        <v>1422</v>
      </c>
      <c r="D81" s="1">
        <v>5303</v>
      </c>
      <c r="E81" s="1">
        <v>5158</v>
      </c>
      <c r="F81" s="1">
        <v>3070</v>
      </c>
      <c r="G81" s="1">
        <v>2255</v>
      </c>
      <c r="H81" s="1">
        <v>1573</v>
      </c>
      <c r="I81" s="1">
        <v>1175</v>
      </c>
      <c r="J81" s="1">
        <v>636</v>
      </c>
      <c r="K81" s="1">
        <v>361</v>
      </c>
      <c r="L81" s="1">
        <v>163</v>
      </c>
      <c r="M81" s="1">
        <v>21116</v>
      </c>
      <c r="N81" s="1">
        <f t="shared" si="2"/>
        <v>6725</v>
      </c>
      <c r="O81" s="1">
        <f t="shared" si="3"/>
        <v>14391</v>
      </c>
    </row>
    <row r="82" spans="2:15" x14ac:dyDescent="0.2">
      <c r="B82" s="15">
        <v>38443</v>
      </c>
      <c r="C82" s="1">
        <v>1485</v>
      </c>
      <c r="D82" s="1">
        <v>5201</v>
      </c>
      <c r="E82" s="1">
        <v>5044</v>
      </c>
      <c r="F82" s="1">
        <v>3246</v>
      </c>
      <c r="G82" s="1">
        <v>2256</v>
      </c>
      <c r="H82" s="1">
        <v>1688</v>
      </c>
      <c r="I82" s="1">
        <v>1140</v>
      </c>
      <c r="J82" s="1">
        <v>640</v>
      </c>
      <c r="K82" s="1">
        <v>355</v>
      </c>
      <c r="L82" s="1">
        <v>153</v>
      </c>
      <c r="M82" s="1">
        <v>21208</v>
      </c>
      <c r="N82" s="1">
        <f t="shared" si="2"/>
        <v>6686</v>
      </c>
      <c r="O82" s="1">
        <f t="shared" si="3"/>
        <v>14522</v>
      </c>
    </row>
    <row r="83" spans="2:15" x14ac:dyDescent="0.2">
      <c r="B83" s="15">
        <v>38473</v>
      </c>
      <c r="C83" s="1">
        <v>1658</v>
      </c>
      <c r="D83" s="1">
        <v>5773</v>
      </c>
      <c r="E83" s="1">
        <v>5321</v>
      </c>
      <c r="F83" s="1">
        <v>3380</v>
      </c>
      <c r="G83" s="1">
        <v>2430</v>
      </c>
      <c r="H83" s="1">
        <v>1782</v>
      </c>
      <c r="I83" s="1">
        <v>1280</v>
      </c>
      <c r="J83" s="1">
        <v>673</v>
      </c>
      <c r="K83" s="1">
        <v>406</v>
      </c>
      <c r="L83" s="1">
        <v>146</v>
      </c>
      <c r="M83" s="1">
        <v>22849</v>
      </c>
      <c r="N83" s="1">
        <f t="shared" si="2"/>
        <v>7431</v>
      </c>
      <c r="O83" s="1">
        <f t="shared" si="3"/>
        <v>15418</v>
      </c>
    </row>
    <row r="84" spans="2:15" x14ac:dyDescent="0.2">
      <c r="B84" s="15">
        <v>38504</v>
      </c>
      <c r="C84" s="1">
        <v>2382</v>
      </c>
      <c r="D84" s="1">
        <v>7080</v>
      </c>
      <c r="E84" s="1">
        <v>5791</v>
      </c>
      <c r="F84" s="1">
        <v>3578</v>
      </c>
      <c r="G84" s="1">
        <v>2536</v>
      </c>
      <c r="H84" s="1">
        <v>1833</v>
      </c>
      <c r="I84" s="1">
        <v>1402</v>
      </c>
      <c r="J84" s="1">
        <v>730</v>
      </c>
      <c r="K84" s="1">
        <v>364</v>
      </c>
      <c r="L84" s="1">
        <v>198</v>
      </c>
      <c r="M84" s="1">
        <v>25894</v>
      </c>
      <c r="N84" s="1">
        <f t="shared" si="2"/>
        <v>9462</v>
      </c>
      <c r="O84" s="1">
        <f t="shared" si="3"/>
        <v>16432</v>
      </c>
    </row>
    <row r="85" spans="2:15" x14ac:dyDescent="0.2">
      <c r="B85" s="15">
        <v>38534</v>
      </c>
      <c r="C85" s="1">
        <v>2789</v>
      </c>
      <c r="D85" s="1">
        <v>7072</v>
      </c>
      <c r="E85" s="1">
        <v>5333</v>
      </c>
      <c r="F85" s="1">
        <v>3388</v>
      </c>
      <c r="G85" s="1">
        <v>2312</v>
      </c>
      <c r="H85" s="1">
        <v>1834</v>
      </c>
      <c r="I85" s="1">
        <v>1165</v>
      </c>
      <c r="J85" s="1">
        <v>749</v>
      </c>
      <c r="K85" s="1">
        <v>347</v>
      </c>
      <c r="L85" s="1">
        <v>163</v>
      </c>
      <c r="M85" s="1">
        <v>25152</v>
      </c>
      <c r="N85" s="1">
        <f t="shared" si="2"/>
        <v>9861</v>
      </c>
      <c r="O85" s="1">
        <f t="shared" si="3"/>
        <v>15291</v>
      </c>
    </row>
    <row r="86" spans="2:15" x14ac:dyDescent="0.2">
      <c r="B86" s="15">
        <v>38565</v>
      </c>
      <c r="C86" s="1">
        <v>2053</v>
      </c>
      <c r="D86" s="1">
        <v>5908</v>
      </c>
      <c r="E86" s="1">
        <v>4684</v>
      </c>
      <c r="F86" s="1">
        <v>2963</v>
      </c>
      <c r="G86" s="1">
        <v>2101</v>
      </c>
      <c r="H86" s="1">
        <v>1597</v>
      </c>
      <c r="I86" s="1">
        <v>1024</v>
      </c>
      <c r="J86" s="1">
        <v>596</v>
      </c>
      <c r="K86" s="1">
        <v>349</v>
      </c>
      <c r="L86" s="1">
        <v>140</v>
      </c>
      <c r="M86" s="1">
        <v>21415</v>
      </c>
      <c r="N86" s="1">
        <f t="shared" si="2"/>
        <v>7961</v>
      </c>
      <c r="O86" s="1">
        <f t="shared" si="3"/>
        <v>13454</v>
      </c>
    </row>
    <row r="87" spans="2:15" x14ac:dyDescent="0.2">
      <c r="B87" s="15">
        <v>38596</v>
      </c>
      <c r="C87" s="1">
        <v>2161</v>
      </c>
      <c r="D87" s="1">
        <v>6737</v>
      </c>
      <c r="E87" s="1">
        <v>5996</v>
      </c>
      <c r="F87" s="1">
        <v>4038</v>
      </c>
      <c r="G87" s="1">
        <v>2912</v>
      </c>
      <c r="H87" s="1">
        <v>2322</v>
      </c>
      <c r="I87" s="1">
        <v>1599</v>
      </c>
      <c r="J87" s="1">
        <v>905</v>
      </c>
      <c r="K87" s="1">
        <v>454</v>
      </c>
      <c r="L87" s="1">
        <v>213</v>
      </c>
      <c r="M87" s="1">
        <v>27337</v>
      </c>
      <c r="N87" s="1">
        <f t="shared" si="2"/>
        <v>8898</v>
      </c>
      <c r="O87" s="1">
        <f t="shared" si="3"/>
        <v>18439</v>
      </c>
    </row>
    <row r="88" spans="2:15" x14ac:dyDescent="0.2">
      <c r="B88" s="15">
        <v>38626</v>
      </c>
      <c r="C88" s="1">
        <v>1640</v>
      </c>
      <c r="D88" s="1">
        <v>6364</v>
      </c>
      <c r="E88" s="1">
        <v>5768</v>
      </c>
      <c r="F88" s="1">
        <v>3853</v>
      </c>
      <c r="G88" s="1">
        <v>2641</v>
      </c>
      <c r="H88" s="1">
        <v>2080</v>
      </c>
      <c r="I88" s="1">
        <v>1433</v>
      </c>
      <c r="J88" s="1">
        <v>802</v>
      </c>
      <c r="K88" s="1">
        <v>428</v>
      </c>
      <c r="L88" s="1">
        <v>206</v>
      </c>
      <c r="M88" s="1">
        <v>25215</v>
      </c>
      <c r="N88" s="1">
        <f t="shared" si="2"/>
        <v>8004</v>
      </c>
      <c r="O88" s="1">
        <f t="shared" si="3"/>
        <v>17211</v>
      </c>
    </row>
    <row r="89" spans="2:15" x14ac:dyDescent="0.2">
      <c r="B89" s="15">
        <v>38657</v>
      </c>
      <c r="C89" s="1">
        <v>1692</v>
      </c>
      <c r="D89" s="1">
        <v>6458</v>
      </c>
      <c r="E89" s="1">
        <v>5885</v>
      </c>
      <c r="F89" s="1">
        <v>3666</v>
      </c>
      <c r="G89" s="1">
        <v>2523</v>
      </c>
      <c r="H89" s="1">
        <v>1947</v>
      </c>
      <c r="I89" s="1">
        <v>1344</v>
      </c>
      <c r="J89" s="1">
        <v>729</v>
      </c>
      <c r="K89" s="1">
        <v>440</v>
      </c>
      <c r="L89" s="1">
        <v>183</v>
      </c>
      <c r="M89" s="1">
        <v>24867</v>
      </c>
      <c r="N89" s="1">
        <f t="shared" si="2"/>
        <v>8150</v>
      </c>
      <c r="O89" s="1">
        <f t="shared" si="3"/>
        <v>16717</v>
      </c>
    </row>
    <row r="90" spans="2:15" x14ac:dyDescent="0.2">
      <c r="B90" s="15">
        <v>38687</v>
      </c>
      <c r="C90" s="1">
        <v>1544</v>
      </c>
      <c r="D90" s="1">
        <v>5453</v>
      </c>
      <c r="E90" s="1">
        <v>4489</v>
      </c>
      <c r="F90" s="1">
        <v>2747</v>
      </c>
      <c r="G90" s="1">
        <v>1942</v>
      </c>
      <c r="H90" s="1">
        <v>1447</v>
      </c>
      <c r="I90" s="1">
        <v>1016</v>
      </c>
      <c r="J90" s="1">
        <v>582</v>
      </c>
      <c r="K90" s="1">
        <v>265</v>
      </c>
      <c r="L90" s="1">
        <v>127</v>
      </c>
      <c r="M90" s="1">
        <v>19612</v>
      </c>
      <c r="N90" s="1">
        <f t="shared" si="2"/>
        <v>6997</v>
      </c>
      <c r="O90" s="1">
        <f t="shared" si="3"/>
        <v>12615</v>
      </c>
    </row>
    <row r="91" spans="2:15" s="10" customFormat="1" x14ac:dyDescent="0.2">
      <c r="B91" s="79">
        <v>38718</v>
      </c>
      <c r="C91" s="27">
        <v>1319</v>
      </c>
      <c r="D91" s="27">
        <v>4853</v>
      </c>
      <c r="E91" s="27">
        <v>4873</v>
      </c>
      <c r="F91" s="27">
        <v>3450</v>
      </c>
      <c r="G91" s="27">
        <v>2562</v>
      </c>
      <c r="H91" s="27">
        <v>2056</v>
      </c>
      <c r="I91" s="27">
        <v>1296</v>
      </c>
      <c r="J91" s="27">
        <v>771</v>
      </c>
      <c r="K91" s="27">
        <v>461</v>
      </c>
      <c r="L91" s="27">
        <v>224</v>
      </c>
      <c r="M91" s="27">
        <v>21865</v>
      </c>
      <c r="N91" s="27">
        <f t="shared" si="2"/>
        <v>6172</v>
      </c>
      <c r="O91" s="27">
        <f t="shared" si="3"/>
        <v>15693</v>
      </c>
    </row>
    <row r="92" spans="2:15" s="10" customFormat="1" x14ac:dyDescent="0.2">
      <c r="B92" s="79">
        <v>38749</v>
      </c>
      <c r="C92" s="27">
        <v>1244</v>
      </c>
      <c r="D92" s="27">
        <v>4725</v>
      </c>
      <c r="E92" s="27">
        <v>4921</v>
      </c>
      <c r="F92" s="27">
        <v>3172</v>
      </c>
      <c r="G92" s="27">
        <v>2495</v>
      </c>
      <c r="H92" s="27">
        <v>1755</v>
      </c>
      <c r="I92" s="27">
        <v>1283</v>
      </c>
      <c r="J92" s="27">
        <v>735</v>
      </c>
      <c r="K92" s="27">
        <v>422</v>
      </c>
      <c r="L92" s="27">
        <v>188</v>
      </c>
      <c r="M92" s="27">
        <v>20940</v>
      </c>
      <c r="N92" s="27">
        <f t="shared" si="2"/>
        <v>5969</v>
      </c>
      <c r="O92" s="27">
        <f t="shared" si="3"/>
        <v>14971</v>
      </c>
    </row>
    <row r="93" spans="2:15" s="10" customFormat="1" x14ac:dyDescent="0.2">
      <c r="B93" s="79">
        <v>38777</v>
      </c>
      <c r="C93" s="27">
        <v>1348</v>
      </c>
      <c r="D93" s="27">
        <v>5685</v>
      </c>
      <c r="E93" s="27">
        <v>5802</v>
      </c>
      <c r="F93" s="27">
        <v>3810</v>
      </c>
      <c r="G93" s="27">
        <v>2811</v>
      </c>
      <c r="H93" s="27">
        <v>1990</v>
      </c>
      <c r="I93" s="27">
        <v>1378</v>
      </c>
      <c r="J93" s="27">
        <v>813</v>
      </c>
      <c r="K93" s="27">
        <v>427</v>
      </c>
      <c r="L93" s="27">
        <v>200</v>
      </c>
      <c r="M93" s="27">
        <v>24264</v>
      </c>
      <c r="N93" s="27">
        <f t="shared" si="2"/>
        <v>7033</v>
      </c>
      <c r="O93" s="27">
        <f t="shared" si="3"/>
        <v>17231</v>
      </c>
    </row>
    <row r="94" spans="2:15" s="4" customFormat="1" x14ac:dyDescent="0.2">
      <c r="B94" s="79">
        <v>38808</v>
      </c>
      <c r="C94" s="27">
        <v>1298</v>
      </c>
      <c r="D94" s="27">
        <v>5113</v>
      </c>
      <c r="E94" s="27">
        <v>4916</v>
      </c>
      <c r="F94" s="27">
        <v>3266</v>
      </c>
      <c r="G94" s="27">
        <v>2233</v>
      </c>
      <c r="H94" s="27">
        <v>1733</v>
      </c>
      <c r="I94" s="27">
        <v>1242</v>
      </c>
      <c r="J94" s="27">
        <v>712</v>
      </c>
      <c r="K94" s="27">
        <v>401</v>
      </c>
      <c r="L94" s="27">
        <v>200</v>
      </c>
      <c r="M94" s="27">
        <v>21114</v>
      </c>
      <c r="N94" s="27">
        <f t="shared" si="2"/>
        <v>6411</v>
      </c>
      <c r="O94" s="27">
        <f t="shared" si="3"/>
        <v>14703</v>
      </c>
    </row>
    <row r="95" spans="2:15" s="4" customFormat="1" x14ac:dyDescent="0.2">
      <c r="B95" s="79">
        <v>38838</v>
      </c>
      <c r="C95" s="27">
        <v>1679</v>
      </c>
      <c r="D95" s="27">
        <v>6520</v>
      </c>
      <c r="E95" s="27">
        <v>6149</v>
      </c>
      <c r="F95" s="27">
        <v>3934</v>
      </c>
      <c r="G95" s="27">
        <v>2840</v>
      </c>
      <c r="H95" s="27">
        <v>2188</v>
      </c>
      <c r="I95" s="27">
        <v>1501</v>
      </c>
      <c r="J95" s="27">
        <v>861</v>
      </c>
      <c r="K95" s="27">
        <v>459</v>
      </c>
      <c r="L95" s="27">
        <v>175</v>
      </c>
      <c r="M95" s="27">
        <v>26306</v>
      </c>
      <c r="N95" s="27">
        <f t="shared" si="2"/>
        <v>8199</v>
      </c>
      <c r="O95" s="27">
        <f t="shared" si="3"/>
        <v>18107</v>
      </c>
    </row>
    <row r="96" spans="2:15" s="4" customFormat="1" x14ac:dyDescent="0.2">
      <c r="B96" s="79">
        <v>38869</v>
      </c>
      <c r="C96" s="27">
        <v>2176</v>
      </c>
      <c r="D96" s="27">
        <v>6858</v>
      </c>
      <c r="E96" s="27">
        <v>5970</v>
      </c>
      <c r="F96" s="27">
        <v>3903</v>
      </c>
      <c r="G96" s="27">
        <v>2646</v>
      </c>
      <c r="H96" s="27">
        <v>2107</v>
      </c>
      <c r="I96" s="27">
        <v>1490</v>
      </c>
      <c r="J96" s="27">
        <v>836</v>
      </c>
      <c r="K96" s="27">
        <v>382</v>
      </c>
      <c r="L96" s="27">
        <v>221</v>
      </c>
      <c r="M96" s="27">
        <v>26589</v>
      </c>
      <c r="N96" s="27">
        <f t="shared" si="2"/>
        <v>9034</v>
      </c>
      <c r="O96" s="27">
        <f t="shared" si="3"/>
        <v>17555</v>
      </c>
    </row>
    <row r="97" spans="2:15" s="4" customFormat="1" x14ac:dyDescent="0.2">
      <c r="B97" s="79">
        <v>38899</v>
      </c>
      <c r="C97" s="27">
        <v>2637</v>
      </c>
      <c r="D97" s="27">
        <v>7144</v>
      </c>
      <c r="E97" s="27">
        <v>5712</v>
      </c>
      <c r="F97" s="27">
        <v>3462</v>
      </c>
      <c r="G97" s="27">
        <v>2495</v>
      </c>
      <c r="H97" s="27">
        <v>2018</v>
      </c>
      <c r="I97" s="27">
        <v>1299</v>
      </c>
      <c r="J97" s="27">
        <v>814</v>
      </c>
      <c r="K97" s="27">
        <v>368</v>
      </c>
      <c r="L97" s="27">
        <v>179</v>
      </c>
      <c r="M97" s="27">
        <v>26128</v>
      </c>
      <c r="N97" s="27">
        <f t="shared" si="2"/>
        <v>9781</v>
      </c>
      <c r="O97" s="27">
        <f t="shared" si="3"/>
        <v>16347</v>
      </c>
    </row>
    <row r="98" spans="2:15" s="4" customFormat="1" x14ac:dyDescent="0.2">
      <c r="B98" s="79">
        <v>38930</v>
      </c>
      <c r="C98" s="27">
        <v>1809</v>
      </c>
      <c r="D98" s="27">
        <v>5590</v>
      </c>
      <c r="E98" s="27">
        <v>4950</v>
      </c>
      <c r="F98" s="27">
        <v>3314</v>
      </c>
      <c r="G98" s="27">
        <v>2277</v>
      </c>
      <c r="H98" s="27">
        <v>1661</v>
      </c>
      <c r="I98" s="27">
        <v>1187</v>
      </c>
      <c r="J98" s="27">
        <v>672</v>
      </c>
      <c r="K98" s="27">
        <v>345</v>
      </c>
      <c r="L98" s="27">
        <v>159</v>
      </c>
      <c r="M98" s="27">
        <v>21964</v>
      </c>
      <c r="N98" s="27">
        <f t="shared" si="2"/>
        <v>7399</v>
      </c>
      <c r="O98" s="27">
        <f t="shared" si="3"/>
        <v>14565</v>
      </c>
    </row>
    <row r="99" spans="2:15" s="4" customFormat="1" x14ac:dyDescent="0.2">
      <c r="B99" s="79">
        <v>38961</v>
      </c>
      <c r="C99" s="27">
        <v>1950</v>
      </c>
      <c r="D99" s="27">
        <v>6219</v>
      </c>
      <c r="E99" s="27">
        <v>5973</v>
      </c>
      <c r="F99" s="27">
        <v>4132</v>
      </c>
      <c r="G99" s="27">
        <v>2983</v>
      </c>
      <c r="H99" s="27">
        <v>2416</v>
      </c>
      <c r="I99" s="27">
        <v>1637</v>
      </c>
      <c r="J99" s="27">
        <v>1014</v>
      </c>
      <c r="K99" s="27">
        <v>463</v>
      </c>
      <c r="L99" s="27">
        <v>232</v>
      </c>
      <c r="M99" s="27">
        <v>27019</v>
      </c>
      <c r="N99" s="27">
        <f>C99+D99</f>
        <v>8169</v>
      </c>
      <c r="O99" s="27">
        <f t="shared" si="3"/>
        <v>18850</v>
      </c>
    </row>
    <row r="100" spans="2:15" s="4" customFormat="1" x14ac:dyDescent="0.2">
      <c r="B100" s="79">
        <v>38991</v>
      </c>
      <c r="C100" s="27">
        <v>1820</v>
      </c>
      <c r="D100" s="27">
        <v>7185</v>
      </c>
      <c r="E100" s="27">
        <v>6520</v>
      </c>
      <c r="F100" s="27">
        <v>4444</v>
      </c>
      <c r="G100" s="27">
        <v>3058</v>
      </c>
      <c r="H100" s="27">
        <v>2367</v>
      </c>
      <c r="I100" s="27">
        <v>1451</v>
      </c>
      <c r="J100" s="27">
        <v>910</v>
      </c>
      <c r="K100" s="27">
        <v>445</v>
      </c>
      <c r="L100" s="27">
        <v>199</v>
      </c>
      <c r="M100" s="27">
        <v>28399</v>
      </c>
      <c r="N100" s="27">
        <f t="shared" si="2"/>
        <v>9005</v>
      </c>
      <c r="O100" s="27">
        <f t="shared" si="3"/>
        <v>19394</v>
      </c>
    </row>
    <row r="101" spans="2:15" s="4" customFormat="1" x14ac:dyDescent="0.2">
      <c r="B101" s="79">
        <v>39022</v>
      </c>
      <c r="C101" s="27">
        <v>1720</v>
      </c>
      <c r="D101" s="27">
        <v>6558</v>
      </c>
      <c r="E101" s="27">
        <v>5978</v>
      </c>
      <c r="F101" s="27">
        <v>4039</v>
      </c>
      <c r="G101" s="27">
        <v>2746</v>
      </c>
      <c r="H101" s="27">
        <v>2008</v>
      </c>
      <c r="I101" s="27">
        <v>1375</v>
      </c>
      <c r="J101" s="27">
        <v>830</v>
      </c>
      <c r="K101" s="27">
        <v>405</v>
      </c>
      <c r="L101" s="27">
        <v>227</v>
      </c>
      <c r="M101" s="27">
        <v>25886</v>
      </c>
      <c r="N101" s="27">
        <f t="shared" si="2"/>
        <v>8278</v>
      </c>
      <c r="O101" s="27">
        <f t="shared" si="3"/>
        <v>17608</v>
      </c>
    </row>
    <row r="102" spans="2:15" s="4" customFormat="1" x14ac:dyDescent="0.2">
      <c r="B102" s="79">
        <v>39052</v>
      </c>
      <c r="C102" s="27">
        <v>1715</v>
      </c>
      <c r="D102" s="27">
        <v>6221</v>
      </c>
      <c r="E102" s="27">
        <v>4994</v>
      </c>
      <c r="F102" s="27">
        <v>3269</v>
      </c>
      <c r="G102" s="27">
        <v>2229</v>
      </c>
      <c r="H102" s="27">
        <v>1698</v>
      </c>
      <c r="I102" s="27">
        <v>1082</v>
      </c>
      <c r="J102" s="27">
        <v>702</v>
      </c>
      <c r="K102" s="27">
        <v>345</v>
      </c>
      <c r="L102" s="27">
        <v>160</v>
      </c>
      <c r="M102" s="27">
        <v>22415</v>
      </c>
      <c r="N102" s="27">
        <f t="shared" si="2"/>
        <v>7936</v>
      </c>
      <c r="O102" s="27">
        <f t="shared" si="3"/>
        <v>14479</v>
      </c>
    </row>
    <row r="103" spans="2:15" s="1" customFormat="1" x14ac:dyDescent="0.2">
      <c r="B103" s="15">
        <v>39083</v>
      </c>
      <c r="C103" s="1">
        <v>1399</v>
      </c>
      <c r="D103" s="1">
        <v>5405</v>
      </c>
      <c r="E103" s="1">
        <v>5371</v>
      </c>
      <c r="F103" s="1">
        <v>3932</v>
      </c>
      <c r="G103" s="1">
        <v>2760</v>
      </c>
      <c r="H103" s="1">
        <v>2234</v>
      </c>
      <c r="I103" s="1">
        <v>1489</v>
      </c>
      <c r="J103" s="1">
        <v>917</v>
      </c>
      <c r="K103" s="1">
        <v>459</v>
      </c>
      <c r="L103" s="1">
        <v>218</v>
      </c>
      <c r="M103" s="1">
        <v>24184</v>
      </c>
      <c r="N103" s="27">
        <f t="shared" si="2"/>
        <v>6804</v>
      </c>
      <c r="O103" s="27">
        <f t="shared" si="3"/>
        <v>17380</v>
      </c>
    </row>
    <row r="104" spans="2:15" s="1" customFormat="1" x14ac:dyDescent="0.2">
      <c r="B104" s="15">
        <v>39114</v>
      </c>
      <c r="C104" s="1">
        <v>1176</v>
      </c>
      <c r="D104" s="1">
        <v>4532</v>
      </c>
      <c r="E104" s="1">
        <v>4830</v>
      </c>
      <c r="F104" s="1">
        <v>3638</v>
      </c>
      <c r="G104" s="1">
        <v>2471</v>
      </c>
      <c r="H104" s="1">
        <v>1833</v>
      </c>
      <c r="I104" s="1">
        <v>1270</v>
      </c>
      <c r="J104" s="1">
        <v>760</v>
      </c>
      <c r="K104" s="1">
        <v>350</v>
      </c>
      <c r="L104" s="1">
        <v>174</v>
      </c>
      <c r="M104" s="1">
        <v>21034</v>
      </c>
      <c r="N104" s="27">
        <f t="shared" si="2"/>
        <v>5708</v>
      </c>
      <c r="O104" s="27">
        <f t="shared" si="3"/>
        <v>15326</v>
      </c>
    </row>
    <row r="105" spans="2:15" s="1" customFormat="1" x14ac:dyDescent="0.2">
      <c r="B105" s="15">
        <v>39142</v>
      </c>
      <c r="C105" s="1">
        <v>1465</v>
      </c>
      <c r="D105" s="1">
        <v>5495</v>
      </c>
      <c r="E105" s="1">
        <v>5401</v>
      </c>
      <c r="F105" s="1">
        <v>3869</v>
      </c>
      <c r="G105" s="1">
        <v>2672</v>
      </c>
      <c r="H105" s="1">
        <v>1970</v>
      </c>
      <c r="I105" s="1">
        <v>1418</v>
      </c>
      <c r="J105" s="1">
        <v>872</v>
      </c>
      <c r="K105" s="1">
        <v>418</v>
      </c>
      <c r="L105" s="1">
        <v>181</v>
      </c>
      <c r="M105" s="1">
        <v>23761</v>
      </c>
      <c r="N105" s="27">
        <f t="shared" si="2"/>
        <v>6960</v>
      </c>
      <c r="O105" s="27">
        <f t="shared" si="3"/>
        <v>16801</v>
      </c>
    </row>
    <row r="106" spans="2:15" s="1" customFormat="1" x14ac:dyDescent="0.2">
      <c r="B106" s="15">
        <v>39173</v>
      </c>
      <c r="C106" s="1">
        <v>1442</v>
      </c>
      <c r="D106" s="1">
        <v>5200</v>
      </c>
      <c r="E106" s="1">
        <v>5097</v>
      </c>
      <c r="F106" s="1">
        <v>3542</v>
      </c>
      <c r="G106" s="1">
        <v>2502</v>
      </c>
      <c r="H106" s="1">
        <v>1883</v>
      </c>
      <c r="I106" s="1">
        <v>1355</v>
      </c>
      <c r="J106" s="1">
        <v>835</v>
      </c>
      <c r="K106" s="1">
        <v>384</v>
      </c>
      <c r="L106" s="1">
        <v>175</v>
      </c>
      <c r="M106" s="1">
        <v>22415</v>
      </c>
      <c r="N106" s="27">
        <f t="shared" si="2"/>
        <v>6642</v>
      </c>
      <c r="O106" s="27">
        <f t="shared" si="3"/>
        <v>15773</v>
      </c>
    </row>
    <row r="107" spans="2:15" s="1" customFormat="1" x14ac:dyDescent="0.2">
      <c r="B107" s="15">
        <v>39203</v>
      </c>
      <c r="C107" s="1">
        <v>1609</v>
      </c>
      <c r="D107" s="1">
        <v>5776</v>
      </c>
      <c r="E107" s="1">
        <v>5652</v>
      </c>
      <c r="F107" s="1">
        <v>4054</v>
      </c>
      <c r="G107" s="1">
        <v>2845</v>
      </c>
      <c r="H107" s="1">
        <v>2125</v>
      </c>
      <c r="I107" s="1">
        <v>1392</v>
      </c>
      <c r="J107" s="1">
        <v>903</v>
      </c>
      <c r="K107" s="1">
        <v>416</v>
      </c>
      <c r="L107" s="1">
        <v>197</v>
      </c>
      <c r="M107" s="1">
        <v>24969</v>
      </c>
      <c r="N107" s="27">
        <f t="shared" si="2"/>
        <v>7385</v>
      </c>
      <c r="O107" s="27">
        <f t="shared" si="3"/>
        <v>17584</v>
      </c>
    </row>
    <row r="108" spans="2:15" s="1" customFormat="1" x14ac:dyDescent="0.2">
      <c r="B108" s="15">
        <v>39234</v>
      </c>
      <c r="C108" s="1">
        <v>2040</v>
      </c>
      <c r="D108" s="1">
        <v>6008</v>
      </c>
      <c r="E108" s="1">
        <v>5441</v>
      </c>
      <c r="F108" s="1">
        <v>3807</v>
      </c>
      <c r="G108" s="1">
        <v>2658</v>
      </c>
      <c r="H108" s="1">
        <v>1991</v>
      </c>
      <c r="I108" s="1">
        <v>1430</v>
      </c>
      <c r="J108" s="1">
        <v>869</v>
      </c>
      <c r="K108" s="1">
        <v>425</v>
      </c>
      <c r="L108" s="1">
        <v>205</v>
      </c>
      <c r="M108" s="1">
        <v>24874</v>
      </c>
      <c r="N108" s="27">
        <f t="shared" si="2"/>
        <v>8048</v>
      </c>
      <c r="O108" s="27">
        <f t="shared" si="3"/>
        <v>16826</v>
      </c>
    </row>
    <row r="109" spans="2:15" s="1" customFormat="1" x14ac:dyDescent="0.2">
      <c r="B109" s="15">
        <v>39264</v>
      </c>
      <c r="C109" s="1">
        <v>2707</v>
      </c>
      <c r="D109" s="1">
        <v>7094</v>
      </c>
      <c r="E109" s="1">
        <v>5972</v>
      </c>
      <c r="F109" s="1">
        <v>4058</v>
      </c>
      <c r="G109" s="1">
        <v>2789</v>
      </c>
      <c r="H109" s="1">
        <v>2026</v>
      </c>
      <c r="I109" s="1">
        <v>1478</v>
      </c>
      <c r="J109" s="1">
        <v>902</v>
      </c>
      <c r="K109" s="1">
        <v>426</v>
      </c>
      <c r="L109" s="1">
        <v>207</v>
      </c>
      <c r="M109" s="1">
        <v>27659</v>
      </c>
      <c r="N109" s="27">
        <f t="shared" si="2"/>
        <v>9801</v>
      </c>
      <c r="O109" s="27">
        <f t="shared" si="3"/>
        <v>17858</v>
      </c>
    </row>
    <row r="110" spans="2:15" s="1" customFormat="1" x14ac:dyDescent="0.2">
      <c r="B110" s="15">
        <v>39295</v>
      </c>
      <c r="C110" s="1">
        <v>1845</v>
      </c>
      <c r="D110" s="1">
        <v>4702</v>
      </c>
      <c r="E110" s="1">
        <v>4153</v>
      </c>
      <c r="F110" s="1">
        <v>2965</v>
      </c>
      <c r="G110" s="1">
        <v>2115</v>
      </c>
      <c r="H110" s="1">
        <v>1682</v>
      </c>
      <c r="I110" s="1">
        <v>1099</v>
      </c>
      <c r="J110" s="1">
        <v>717</v>
      </c>
      <c r="K110" s="1">
        <v>313</v>
      </c>
      <c r="L110" s="1">
        <v>156</v>
      </c>
      <c r="M110" s="1">
        <v>19747</v>
      </c>
      <c r="N110" s="27">
        <f t="shared" si="2"/>
        <v>6547</v>
      </c>
      <c r="O110" s="27">
        <f t="shared" si="3"/>
        <v>13200</v>
      </c>
    </row>
    <row r="111" spans="2:15" s="1" customFormat="1" x14ac:dyDescent="0.2">
      <c r="B111" s="15">
        <v>39326</v>
      </c>
      <c r="C111" s="1">
        <v>1540</v>
      </c>
      <c r="D111" s="1">
        <v>5544</v>
      </c>
      <c r="E111" s="1">
        <v>5432</v>
      </c>
      <c r="F111" s="1">
        <v>4083</v>
      </c>
      <c r="G111" s="1">
        <v>2987</v>
      </c>
      <c r="H111" s="1">
        <v>2311</v>
      </c>
      <c r="I111" s="1">
        <v>1566</v>
      </c>
      <c r="J111" s="1">
        <v>1026</v>
      </c>
      <c r="K111" s="1">
        <v>492</v>
      </c>
      <c r="L111" s="1">
        <v>240</v>
      </c>
      <c r="M111" s="1">
        <v>25221</v>
      </c>
      <c r="N111" s="27">
        <f t="shared" si="2"/>
        <v>7084</v>
      </c>
      <c r="O111" s="27">
        <f t="shared" si="3"/>
        <v>18137</v>
      </c>
    </row>
    <row r="112" spans="2:15" s="1" customFormat="1" x14ac:dyDescent="0.2">
      <c r="B112" s="15">
        <v>39356</v>
      </c>
      <c r="C112" s="1">
        <v>2056</v>
      </c>
      <c r="D112" s="1">
        <v>7428</v>
      </c>
      <c r="E112" s="1">
        <v>6743</v>
      </c>
      <c r="F112" s="1">
        <v>4772</v>
      </c>
      <c r="G112" s="1">
        <v>3353</v>
      </c>
      <c r="H112" s="1">
        <v>2628</v>
      </c>
      <c r="I112" s="1">
        <v>1776</v>
      </c>
      <c r="J112" s="1">
        <v>1067</v>
      </c>
      <c r="K112" s="1">
        <v>553</v>
      </c>
      <c r="L112" s="1">
        <v>256</v>
      </c>
      <c r="M112" s="1">
        <v>30632</v>
      </c>
      <c r="N112" s="27">
        <f t="shared" si="2"/>
        <v>9484</v>
      </c>
      <c r="O112" s="27">
        <f t="shared" si="3"/>
        <v>21148</v>
      </c>
    </row>
    <row r="113" spans="2:15" s="1" customFormat="1" x14ac:dyDescent="0.2">
      <c r="B113" s="15">
        <v>39387</v>
      </c>
      <c r="C113" s="1">
        <v>1526</v>
      </c>
      <c r="D113" s="1">
        <v>5751</v>
      </c>
      <c r="E113" s="1">
        <v>5356</v>
      </c>
      <c r="F113" s="1">
        <v>3786</v>
      </c>
      <c r="G113" s="1">
        <v>2752</v>
      </c>
      <c r="H113" s="1">
        <v>2105</v>
      </c>
      <c r="I113" s="1">
        <v>1371</v>
      </c>
      <c r="J113" s="1">
        <v>785</v>
      </c>
      <c r="K113" s="1">
        <v>401</v>
      </c>
      <c r="L113" s="1">
        <v>217</v>
      </c>
      <c r="M113" s="1">
        <v>24050</v>
      </c>
      <c r="N113" s="27">
        <f t="shared" si="2"/>
        <v>7277</v>
      </c>
      <c r="O113" s="27">
        <f t="shared" si="3"/>
        <v>16773</v>
      </c>
    </row>
    <row r="114" spans="2:15" s="1" customFormat="1" x14ac:dyDescent="0.2">
      <c r="B114" s="15">
        <v>39417</v>
      </c>
      <c r="C114" s="1">
        <v>1430</v>
      </c>
      <c r="D114" s="1">
        <v>4893</v>
      </c>
      <c r="E114" s="1">
        <v>3898</v>
      </c>
      <c r="F114" s="1">
        <v>2806</v>
      </c>
      <c r="G114" s="1">
        <v>1913</v>
      </c>
      <c r="H114" s="1">
        <v>1537</v>
      </c>
      <c r="I114" s="1">
        <v>1141</v>
      </c>
      <c r="J114" s="1">
        <v>631</v>
      </c>
      <c r="K114" s="1">
        <v>310</v>
      </c>
      <c r="L114" s="1">
        <v>166</v>
      </c>
      <c r="M114" s="1">
        <v>18725</v>
      </c>
      <c r="N114" s="27">
        <f t="shared" si="2"/>
        <v>6323</v>
      </c>
      <c r="O114" s="27">
        <f t="shared" si="3"/>
        <v>12402</v>
      </c>
    </row>
    <row r="115" spans="2:15" s="4" customFormat="1" x14ac:dyDescent="0.2">
      <c r="B115" s="79">
        <v>39448</v>
      </c>
      <c r="C115" s="27">
        <v>1205</v>
      </c>
      <c r="D115" s="27">
        <v>4551</v>
      </c>
      <c r="E115" s="27">
        <v>4755</v>
      </c>
      <c r="F115" s="27">
        <v>3654</v>
      </c>
      <c r="G115" s="27">
        <v>2634</v>
      </c>
      <c r="H115" s="27">
        <v>2024</v>
      </c>
      <c r="I115" s="27">
        <v>1456</v>
      </c>
      <c r="J115" s="27">
        <v>836</v>
      </c>
      <c r="K115" s="27">
        <v>419</v>
      </c>
      <c r="L115" s="27">
        <v>213</v>
      </c>
      <c r="M115" s="27">
        <v>21747</v>
      </c>
      <c r="N115" s="27">
        <f t="shared" si="2"/>
        <v>5756</v>
      </c>
      <c r="O115" s="27">
        <f t="shared" si="3"/>
        <v>15991</v>
      </c>
    </row>
    <row r="116" spans="2:15" s="4" customFormat="1" x14ac:dyDescent="0.2">
      <c r="B116" s="79">
        <v>39479</v>
      </c>
      <c r="C116" s="27">
        <v>1153</v>
      </c>
      <c r="D116" s="27">
        <v>4338</v>
      </c>
      <c r="E116" s="27">
        <v>4621</v>
      </c>
      <c r="F116" s="27">
        <v>3421</v>
      </c>
      <c r="G116" s="27">
        <v>2455</v>
      </c>
      <c r="H116" s="27">
        <v>1880</v>
      </c>
      <c r="I116" s="27">
        <v>1306</v>
      </c>
      <c r="J116" s="27">
        <v>765</v>
      </c>
      <c r="K116" s="27">
        <v>366</v>
      </c>
      <c r="L116" s="27">
        <v>198</v>
      </c>
      <c r="M116" s="27">
        <v>20503</v>
      </c>
      <c r="N116" s="27">
        <f t="shared" si="2"/>
        <v>5491</v>
      </c>
      <c r="O116" s="27">
        <f t="shared" si="3"/>
        <v>15012</v>
      </c>
    </row>
    <row r="117" spans="2:15" s="4" customFormat="1" x14ac:dyDescent="0.2">
      <c r="B117" s="79">
        <v>39508</v>
      </c>
      <c r="C117" s="27">
        <v>988</v>
      </c>
      <c r="D117" s="27">
        <v>4056</v>
      </c>
      <c r="E117" s="27">
        <v>4182</v>
      </c>
      <c r="F117" s="27">
        <v>3274</v>
      </c>
      <c r="G117" s="27">
        <v>2406</v>
      </c>
      <c r="H117" s="27">
        <v>1905</v>
      </c>
      <c r="I117" s="27">
        <v>1376</v>
      </c>
      <c r="J117" s="27">
        <v>820</v>
      </c>
      <c r="K117" s="27">
        <v>367</v>
      </c>
      <c r="L117" s="27">
        <v>218</v>
      </c>
      <c r="M117" s="27">
        <v>19592</v>
      </c>
      <c r="N117" s="27">
        <f t="shared" si="2"/>
        <v>5044</v>
      </c>
      <c r="O117" s="27">
        <f t="shared" si="3"/>
        <v>14548</v>
      </c>
    </row>
    <row r="118" spans="2:15" s="4" customFormat="1" x14ac:dyDescent="0.2">
      <c r="B118" s="79">
        <v>39539</v>
      </c>
      <c r="C118" s="27">
        <v>1186</v>
      </c>
      <c r="D118" s="27">
        <v>4580</v>
      </c>
      <c r="E118" s="27">
        <v>4857</v>
      </c>
      <c r="F118" s="27">
        <v>3468</v>
      </c>
      <c r="G118" s="27">
        <v>2645</v>
      </c>
      <c r="H118" s="27">
        <v>2021</v>
      </c>
      <c r="I118" s="27">
        <v>1432</v>
      </c>
      <c r="J118" s="27">
        <v>859</v>
      </c>
      <c r="K118" s="27">
        <v>456</v>
      </c>
      <c r="L118" s="27">
        <v>246</v>
      </c>
      <c r="M118" s="27">
        <v>21750</v>
      </c>
      <c r="N118" s="27">
        <f t="shared" si="2"/>
        <v>5766</v>
      </c>
      <c r="O118" s="27">
        <f t="shared" si="3"/>
        <v>15984</v>
      </c>
    </row>
    <row r="119" spans="2:15" s="4" customFormat="1" x14ac:dyDescent="0.2">
      <c r="B119" s="79">
        <v>39569</v>
      </c>
      <c r="C119" s="27">
        <v>1157</v>
      </c>
      <c r="D119" s="27">
        <v>4585</v>
      </c>
      <c r="E119" s="27">
        <v>4458</v>
      </c>
      <c r="F119" s="27">
        <v>3445</v>
      </c>
      <c r="G119" s="27">
        <v>2424</v>
      </c>
      <c r="H119" s="27">
        <v>2014</v>
      </c>
      <c r="I119" s="27">
        <v>1338</v>
      </c>
      <c r="J119" s="27">
        <v>817</v>
      </c>
      <c r="K119" s="27">
        <v>424</v>
      </c>
      <c r="L119" s="27">
        <v>215</v>
      </c>
      <c r="M119" s="27">
        <v>20877</v>
      </c>
      <c r="N119" s="27">
        <f t="shared" si="2"/>
        <v>5742</v>
      </c>
      <c r="O119" s="27">
        <f t="shared" si="3"/>
        <v>15135</v>
      </c>
    </row>
    <row r="120" spans="2:15" s="4" customFormat="1" x14ac:dyDescent="0.2">
      <c r="B120" s="79">
        <v>39600</v>
      </c>
      <c r="C120" s="27">
        <v>1296</v>
      </c>
      <c r="D120" s="27">
        <v>4493</v>
      </c>
      <c r="E120" s="27">
        <v>4401</v>
      </c>
      <c r="F120" s="27">
        <v>3338</v>
      </c>
      <c r="G120" s="27">
        <v>2440</v>
      </c>
      <c r="H120" s="27">
        <v>1976</v>
      </c>
      <c r="I120" s="27">
        <v>1407</v>
      </c>
      <c r="J120" s="27">
        <v>879</v>
      </c>
      <c r="K120" s="27">
        <v>414</v>
      </c>
      <c r="L120" s="27">
        <v>231</v>
      </c>
      <c r="M120" s="27">
        <v>20875</v>
      </c>
      <c r="N120" s="27">
        <f t="shared" si="2"/>
        <v>5789</v>
      </c>
      <c r="O120" s="27">
        <f t="shared" si="3"/>
        <v>15086</v>
      </c>
    </row>
    <row r="121" spans="2:15" s="4" customFormat="1" x14ac:dyDescent="0.2">
      <c r="B121" s="79">
        <v>39630</v>
      </c>
      <c r="C121" s="27">
        <v>1897</v>
      </c>
      <c r="D121" s="27">
        <v>5533</v>
      </c>
      <c r="E121" s="27">
        <v>4926</v>
      </c>
      <c r="F121" s="27">
        <v>3630</v>
      </c>
      <c r="G121" s="27">
        <v>2513</v>
      </c>
      <c r="H121" s="27">
        <v>1940</v>
      </c>
      <c r="I121" s="27">
        <v>1430</v>
      </c>
      <c r="J121" s="27">
        <v>842</v>
      </c>
      <c r="K121" s="27">
        <v>401</v>
      </c>
      <c r="L121" s="27">
        <v>192</v>
      </c>
      <c r="M121" s="27">
        <v>23304</v>
      </c>
      <c r="N121" s="27">
        <f t="shared" si="2"/>
        <v>7430</v>
      </c>
      <c r="O121" s="27">
        <f t="shared" si="3"/>
        <v>15874</v>
      </c>
    </row>
    <row r="122" spans="2:15" s="4" customFormat="1" x14ac:dyDescent="0.2">
      <c r="B122" s="79">
        <v>39661</v>
      </c>
      <c r="C122" s="27">
        <v>1028</v>
      </c>
      <c r="D122" s="27">
        <v>3472</v>
      </c>
      <c r="E122" s="27">
        <v>3312</v>
      </c>
      <c r="F122" s="27">
        <v>2579</v>
      </c>
      <c r="G122" s="27">
        <v>1843</v>
      </c>
      <c r="H122" s="27">
        <v>1439</v>
      </c>
      <c r="I122" s="27">
        <v>980</v>
      </c>
      <c r="J122" s="27">
        <v>606</v>
      </c>
      <c r="K122" s="27">
        <v>244</v>
      </c>
      <c r="L122" s="27">
        <v>145</v>
      </c>
      <c r="M122" s="27">
        <v>15648</v>
      </c>
      <c r="N122" s="27">
        <f t="shared" si="2"/>
        <v>4500</v>
      </c>
      <c r="O122" s="27">
        <f t="shared" si="3"/>
        <v>11148</v>
      </c>
    </row>
    <row r="123" spans="2:15" s="4" customFormat="1" x14ac:dyDescent="0.2">
      <c r="B123" s="79">
        <v>39692</v>
      </c>
      <c r="C123" s="27">
        <v>1181</v>
      </c>
      <c r="D123" s="27">
        <v>4698</v>
      </c>
      <c r="E123" s="27">
        <v>5047</v>
      </c>
      <c r="F123" s="27">
        <v>3922</v>
      </c>
      <c r="G123" s="27">
        <v>3047</v>
      </c>
      <c r="H123" s="27">
        <v>2385</v>
      </c>
      <c r="I123" s="27">
        <v>1711</v>
      </c>
      <c r="J123" s="27">
        <v>947</v>
      </c>
      <c r="K123" s="27">
        <v>473</v>
      </c>
      <c r="L123" s="27">
        <v>284</v>
      </c>
      <c r="M123" s="27">
        <v>23695</v>
      </c>
      <c r="N123" s="27">
        <f t="shared" si="2"/>
        <v>5879</v>
      </c>
      <c r="O123" s="27">
        <f t="shared" si="3"/>
        <v>17816</v>
      </c>
    </row>
    <row r="124" spans="2:15" s="4" customFormat="1" x14ac:dyDescent="0.2">
      <c r="B124" s="79">
        <v>39722</v>
      </c>
      <c r="C124" s="27">
        <v>1175</v>
      </c>
      <c r="D124" s="27">
        <v>5047</v>
      </c>
      <c r="E124" s="27">
        <v>5096</v>
      </c>
      <c r="F124" s="27">
        <v>3856</v>
      </c>
      <c r="G124" s="27">
        <v>2764</v>
      </c>
      <c r="H124" s="27">
        <v>2214</v>
      </c>
      <c r="I124" s="27">
        <v>1404</v>
      </c>
      <c r="J124" s="27">
        <v>843</v>
      </c>
      <c r="K124" s="27">
        <v>394</v>
      </c>
      <c r="L124" s="27">
        <v>233</v>
      </c>
      <c r="M124" s="27">
        <v>23026</v>
      </c>
      <c r="N124" s="27">
        <f t="shared" si="2"/>
        <v>6222</v>
      </c>
      <c r="O124" s="27">
        <f t="shared" si="3"/>
        <v>16804</v>
      </c>
    </row>
    <row r="125" spans="2:15" s="4" customFormat="1" x14ac:dyDescent="0.2">
      <c r="B125" s="79">
        <v>39753</v>
      </c>
      <c r="C125" s="27">
        <v>807</v>
      </c>
      <c r="D125" s="27">
        <v>3836</v>
      </c>
      <c r="E125" s="27">
        <v>3991</v>
      </c>
      <c r="F125" s="27">
        <v>2887</v>
      </c>
      <c r="G125" s="27">
        <v>2185</v>
      </c>
      <c r="H125" s="27">
        <v>1656</v>
      </c>
      <c r="I125" s="27">
        <v>1040</v>
      </c>
      <c r="J125" s="27">
        <v>672</v>
      </c>
      <c r="K125" s="27">
        <v>360</v>
      </c>
      <c r="L125" s="27">
        <v>201</v>
      </c>
      <c r="M125" s="27">
        <v>17635</v>
      </c>
      <c r="N125" s="27">
        <f t="shared" si="2"/>
        <v>4643</v>
      </c>
      <c r="O125" s="27">
        <f t="shared" si="3"/>
        <v>12992</v>
      </c>
    </row>
    <row r="126" spans="2:15" s="4" customFormat="1" x14ac:dyDescent="0.2">
      <c r="B126" s="79">
        <v>39783</v>
      </c>
      <c r="C126" s="27">
        <v>922</v>
      </c>
      <c r="D126" s="27">
        <v>3874</v>
      </c>
      <c r="E126" s="27">
        <v>3723</v>
      </c>
      <c r="F126" s="27">
        <v>2737</v>
      </c>
      <c r="G126" s="27">
        <v>2063</v>
      </c>
      <c r="H126" s="27">
        <v>1626</v>
      </c>
      <c r="I126" s="27">
        <v>1165</v>
      </c>
      <c r="J126" s="27">
        <v>646</v>
      </c>
      <c r="K126" s="27">
        <v>302</v>
      </c>
      <c r="L126" s="27">
        <v>208</v>
      </c>
      <c r="M126" s="27">
        <v>17266</v>
      </c>
      <c r="N126" s="27">
        <f t="shared" si="2"/>
        <v>4796</v>
      </c>
      <c r="O126" s="27">
        <f t="shared" si="3"/>
        <v>12470</v>
      </c>
    </row>
    <row r="127" spans="2:15" s="4" customFormat="1" x14ac:dyDescent="0.2">
      <c r="B127" s="79">
        <v>39814</v>
      </c>
      <c r="C127" s="27">
        <v>581</v>
      </c>
      <c r="D127" s="27">
        <v>2692</v>
      </c>
      <c r="E127" s="27">
        <v>3179</v>
      </c>
      <c r="F127" s="27">
        <v>2564</v>
      </c>
      <c r="G127" s="27">
        <v>2062</v>
      </c>
      <c r="H127" s="27">
        <v>1647</v>
      </c>
      <c r="I127" s="27">
        <v>1201</v>
      </c>
      <c r="J127" s="27">
        <v>671</v>
      </c>
      <c r="K127" s="27">
        <v>325</v>
      </c>
      <c r="L127" s="27">
        <v>189</v>
      </c>
      <c r="M127" s="27">
        <v>15111</v>
      </c>
      <c r="N127" s="27">
        <f t="shared" si="2"/>
        <v>3273</v>
      </c>
      <c r="O127" s="27">
        <f t="shared" si="3"/>
        <v>11838</v>
      </c>
    </row>
    <row r="128" spans="2:15" s="4" customFormat="1" x14ac:dyDescent="0.2">
      <c r="B128" s="79">
        <v>39845</v>
      </c>
      <c r="C128" s="27">
        <v>485</v>
      </c>
      <c r="D128" s="27">
        <v>2633</v>
      </c>
      <c r="E128" s="27">
        <v>3368</v>
      </c>
      <c r="F128" s="27">
        <v>2654</v>
      </c>
      <c r="G128" s="27">
        <v>1941</v>
      </c>
      <c r="H128" s="27">
        <v>1548</v>
      </c>
      <c r="I128" s="27">
        <v>1167</v>
      </c>
      <c r="J128" s="27">
        <v>634</v>
      </c>
      <c r="K128" s="27">
        <v>293</v>
      </c>
      <c r="L128" s="27">
        <v>188</v>
      </c>
      <c r="M128" s="27">
        <v>14911</v>
      </c>
      <c r="N128" s="27">
        <f t="shared" si="2"/>
        <v>3118</v>
      </c>
      <c r="O128" s="27">
        <f t="shared" si="3"/>
        <v>11793</v>
      </c>
    </row>
    <row r="129" spans="2:15" s="4" customFormat="1" x14ac:dyDescent="0.2">
      <c r="B129" s="79">
        <v>39873</v>
      </c>
      <c r="C129" s="27">
        <v>640</v>
      </c>
      <c r="D129" s="27">
        <v>3141</v>
      </c>
      <c r="E129" s="27">
        <v>3409</v>
      </c>
      <c r="F129" s="27">
        <v>2739</v>
      </c>
      <c r="G129" s="27">
        <v>2027</v>
      </c>
      <c r="H129" s="27">
        <v>1708</v>
      </c>
      <c r="I129" s="27">
        <v>1252</v>
      </c>
      <c r="J129" s="27">
        <v>700</v>
      </c>
      <c r="K129" s="27">
        <v>307</v>
      </c>
      <c r="L129" s="27">
        <v>212</v>
      </c>
      <c r="M129" s="27">
        <v>16135</v>
      </c>
      <c r="N129" s="27">
        <f t="shared" si="2"/>
        <v>3781</v>
      </c>
      <c r="O129" s="27">
        <f t="shared" si="3"/>
        <v>12354</v>
      </c>
    </row>
    <row r="130" spans="2:15" s="4" customFormat="1" x14ac:dyDescent="0.2">
      <c r="B130" s="79">
        <v>39904</v>
      </c>
      <c r="C130" s="27">
        <v>660</v>
      </c>
      <c r="D130" s="27">
        <v>3055</v>
      </c>
      <c r="E130" s="27">
        <v>3718</v>
      </c>
      <c r="F130" s="27">
        <v>2786</v>
      </c>
      <c r="G130" s="27">
        <v>2160</v>
      </c>
      <c r="H130" s="27">
        <v>1666</v>
      </c>
      <c r="I130" s="27">
        <v>1197</v>
      </c>
      <c r="J130" s="27">
        <v>760</v>
      </c>
      <c r="K130" s="27">
        <v>355</v>
      </c>
      <c r="L130" s="27">
        <v>210</v>
      </c>
      <c r="M130" s="27">
        <v>16567</v>
      </c>
      <c r="N130" s="27">
        <f t="shared" si="2"/>
        <v>3715</v>
      </c>
      <c r="O130" s="27">
        <f t="shared" si="3"/>
        <v>12852</v>
      </c>
    </row>
    <row r="131" spans="2:15" s="4" customFormat="1" x14ac:dyDescent="0.2">
      <c r="B131" s="79">
        <v>39934</v>
      </c>
      <c r="C131" s="27">
        <v>568</v>
      </c>
      <c r="D131" s="27">
        <v>3095</v>
      </c>
      <c r="E131" s="27">
        <v>3627</v>
      </c>
      <c r="F131" s="27">
        <v>2718</v>
      </c>
      <c r="G131" s="27">
        <v>1979</v>
      </c>
      <c r="H131" s="27">
        <v>1591</v>
      </c>
      <c r="I131" s="27">
        <v>1166</v>
      </c>
      <c r="J131" s="27">
        <v>661</v>
      </c>
      <c r="K131" s="27">
        <v>349</v>
      </c>
      <c r="L131" s="27">
        <v>188</v>
      </c>
      <c r="M131" s="27">
        <v>15942</v>
      </c>
      <c r="N131" s="27">
        <f t="shared" si="2"/>
        <v>3663</v>
      </c>
      <c r="O131" s="27">
        <f t="shared" si="3"/>
        <v>12279</v>
      </c>
    </row>
    <row r="132" spans="2:15" s="4" customFormat="1" x14ac:dyDescent="0.2">
      <c r="B132" s="79">
        <v>39965</v>
      </c>
      <c r="C132" s="27">
        <v>930</v>
      </c>
      <c r="D132" s="27">
        <v>3792</v>
      </c>
      <c r="E132" s="27">
        <v>4088</v>
      </c>
      <c r="F132" s="27">
        <v>3031</v>
      </c>
      <c r="G132" s="27">
        <v>2247</v>
      </c>
      <c r="H132" s="27">
        <v>1869</v>
      </c>
      <c r="I132" s="27">
        <v>1284</v>
      </c>
      <c r="J132" s="27">
        <v>742</v>
      </c>
      <c r="K132" s="27">
        <v>345</v>
      </c>
      <c r="L132" s="27">
        <v>213</v>
      </c>
      <c r="M132" s="27">
        <v>18541</v>
      </c>
      <c r="N132" s="27">
        <f t="shared" si="2"/>
        <v>4722</v>
      </c>
      <c r="O132" s="27">
        <f t="shared" si="3"/>
        <v>13819</v>
      </c>
    </row>
    <row r="133" spans="2:15" s="4" customFormat="1" x14ac:dyDescent="0.2">
      <c r="B133" s="79">
        <v>39995</v>
      </c>
      <c r="C133" s="27">
        <v>1146</v>
      </c>
      <c r="D133" s="27">
        <v>4353</v>
      </c>
      <c r="E133" s="27">
        <v>4196</v>
      </c>
      <c r="F133" s="27">
        <v>3196</v>
      </c>
      <c r="G133" s="27">
        <v>2288</v>
      </c>
      <c r="H133" s="27">
        <v>1793</v>
      </c>
      <c r="I133" s="27">
        <v>1246</v>
      </c>
      <c r="J133" s="27">
        <v>740</v>
      </c>
      <c r="K133" s="27">
        <v>341</v>
      </c>
      <c r="L133" s="27">
        <v>174</v>
      </c>
      <c r="M133" s="27">
        <v>19473</v>
      </c>
      <c r="N133" s="27">
        <f t="shared" si="2"/>
        <v>5499</v>
      </c>
      <c r="O133" s="27">
        <f t="shared" si="3"/>
        <v>13974</v>
      </c>
    </row>
    <row r="134" spans="2:15" s="4" customFormat="1" x14ac:dyDescent="0.2">
      <c r="B134" s="79">
        <v>40026</v>
      </c>
      <c r="C134" s="27">
        <v>729</v>
      </c>
      <c r="D134" s="27">
        <v>2887</v>
      </c>
      <c r="E134" s="27">
        <v>3042</v>
      </c>
      <c r="F134" s="27">
        <v>2396</v>
      </c>
      <c r="G134" s="27">
        <v>1885</v>
      </c>
      <c r="H134" s="27">
        <v>1367</v>
      </c>
      <c r="I134" s="27">
        <v>1039</v>
      </c>
      <c r="J134" s="27">
        <v>573</v>
      </c>
      <c r="K134" s="27">
        <v>298</v>
      </c>
      <c r="L134" s="27">
        <v>124</v>
      </c>
      <c r="M134" s="27">
        <v>14340</v>
      </c>
      <c r="N134" s="27">
        <f t="shared" ref="N134:N197" si="4">C134+D134</f>
        <v>3616</v>
      </c>
      <c r="O134" s="27">
        <f t="shared" ref="O134:O197" si="5">E134+F134+G134+H134+I134+J134+K134+L134</f>
        <v>10724</v>
      </c>
    </row>
    <row r="135" spans="2:15" s="4" customFormat="1" x14ac:dyDescent="0.2">
      <c r="B135" s="79">
        <v>40057</v>
      </c>
      <c r="C135" s="27">
        <v>799</v>
      </c>
      <c r="D135" s="27">
        <v>4113</v>
      </c>
      <c r="E135" s="27">
        <v>4392</v>
      </c>
      <c r="F135" s="27">
        <v>3476</v>
      </c>
      <c r="G135" s="27">
        <v>2594</v>
      </c>
      <c r="H135" s="27">
        <v>2099</v>
      </c>
      <c r="I135" s="27">
        <v>1616</v>
      </c>
      <c r="J135" s="27">
        <v>888</v>
      </c>
      <c r="K135" s="27">
        <v>404</v>
      </c>
      <c r="L135" s="27">
        <v>246</v>
      </c>
      <c r="M135" s="27">
        <v>20627</v>
      </c>
      <c r="N135" s="27">
        <f t="shared" si="4"/>
        <v>4912</v>
      </c>
      <c r="O135" s="27">
        <f t="shared" si="5"/>
        <v>15715</v>
      </c>
    </row>
    <row r="136" spans="2:15" s="4" customFormat="1" x14ac:dyDescent="0.2">
      <c r="B136" s="79">
        <v>40087</v>
      </c>
      <c r="C136" s="27">
        <v>746</v>
      </c>
      <c r="D136" s="27">
        <v>4321</v>
      </c>
      <c r="E136" s="27">
        <v>4739</v>
      </c>
      <c r="F136" s="27">
        <v>3610</v>
      </c>
      <c r="G136" s="27">
        <v>2579</v>
      </c>
      <c r="H136" s="27">
        <v>2031</v>
      </c>
      <c r="I136" s="27">
        <v>1405</v>
      </c>
      <c r="J136" s="27">
        <v>802</v>
      </c>
      <c r="K136" s="27">
        <v>359</v>
      </c>
      <c r="L136" s="27">
        <v>199</v>
      </c>
      <c r="M136" s="27">
        <v>20791</v>
      </c>
      <c r="N136" s="27">
        <f t="shared" si="4"/>
        <v>5067</v>
      </c>
      <c r="O136" s="27">
        <f t="shared" si="5"/>
        <v>15724</v>
      </c>
    </row>
    <row r="137" spans="2:15" s="1" customFormat="1" x14ac:dyDescent="0.2">
      <c r="B137" s="79">
        <v>40118</v>
      </c>
      <c r="C137" s="1">
        <v>761</v>
      </c>
      <c r="D137" s="1">
        <v>3915</v>
      </c>
      <c r="E137" s="1">
        <v>4071</v>
      </c>
      <c r="F137" s="1">
        <v>3121</v>
      </c>
      <c r="G137" s="1">
        <v>2285</v>
      </c>
      <c r="H137" s="27">
        <v>1803</v>
      </c>
      <c r="I137" s="1">
        <v>1285</v>
      </c>
      <c r="J137" s="1">
        <v>734</v>
      </c>
      <c r="K137" s="1">
        <v>370</v>
      </c>
      <c r="L137" s="1">
        <v>209</v>
      </c>
      <c r="M137" s="1">
        <v>18554</v>
      </c>
      <c r="N137" s="27">
        <f t="shared" si="4"/>
        <v>4676</v>
      </c>
      <c r="O137" s="27">
        <f t="shared" si="5"/>
        <v>13878</v>
      </c>
    </row>
    <row r="138" spans="2:15" s="1" customFormat="1" x14ac:dyDescent="0.2">
      <c r="B138" s="79">
        <v>40148</v>
      </c>
      <c r="C138" s="1">
        <v>662</v>
      </c>
      <c r="D138" s="1">
        <v>3530</v>
      </c>
      <c r="E138" s="1">
        <v>3633</v>
      </c>
      <c r="F138" s="1">
        <v>2790</v>
      </c>
      <c r="G138" s="1">
        <v>2091</v>
      </c>
      <c r="H138" s="27">
        <v>1666</v>
      </c>
      <c r="I138" s="1">
        <v>1193</v>
      </c>
      <c r="J138" s="1">
        <v>690</v>
      </c>
      <c r="K138" s="1">
        <v>312</v>
      </c>
      <c r="L138" s="1">
        <v>217</v>
      </c>
      <c r="M138" s="1">
        <v>16784</v>
      </c>
      <c r="N138" s="27">
        <f t="shared" si="4"/>
        <v>4192</v>
      </c>
      <c r="O138" s="27">
        <f t="shared" si="5"/>
        <v>12592</v>
      </c>
    </row>
    <row r="139" spans="2:15" s="1" customFormat="1" x14ac:dyDescent="0.2">
      <c r="B139" s="79">
        <v>40179</v>
      </c>
      <c r="C139" s="1">
        <v>552</v>
      </c>
      <c r="D139" s="1">
        <v>2560</v>
      </c>
      <c r="E139" s="1">
        <v>3163</v>
      </c>
      <c r="F139" s="1">
        <v>2597</v>
      </c>
      <c r="G139" s="1">
        <v>2006</v>
      </c>
      <c r="H139" s="1">
        <v>1523</v>
      </c>
      <c r="I139" s="1">
        <v>1121</v>
      </c>
      <c r="J139" s="1">
        <v>734</v>
      </c>
      <c r="K139" s="1">
        <v>327</v>
      </c>
      <c r="L139" s="1">
        <v>189</v>
      </c>
      <c r="M139" s="1">
        <v>14772</v>
      </c>
      <c r="N139" s="27">
        <f t="shared" si="4"/>
        <v>3112</v>
      </c>
      <c r="O139" s="27">
        <f t="shared" si="5"/>
        <v>11660</v>
      </c>
    </row>
    <row r="140" spans="2:15" s="1" customFormat="1" x14ac:dyDescent="0.2">
      <c r="B140" s="79">
        <v>40210</v>
      </c>
      <c r="C140" s="1">
        <v>623</v>
      </c>
      <c r="D140" s="1">
        <v>3166</v>
      </c>
      <c r="E140" s="1">
        <v>3644</v>
      </c>
      <c r="F140" s="1">
        <v>2939</v>
      </c>
      <c r="G140" s="1">
        <v>2231</v>
      </c>
      <c r="H140" s="1">
        <v>1657</v>
      </c>
      <c r="I140" s="1">
        <v>1219</v>
      </c>
      <c r="J140" s="1">
        <v>721</v>
      </c>
      <c r="K140" s="1">
        <v>348</v>
      </c>
      <c r="L140" s="1">
        <v>199</v>
      </c>
      <c r="M140" s="1">
        <v>16747</v>
      </c>
      <c r="N140" s="27">
        <f t="shared" si="4"/>
        <v>3789</v>
      </c>
      <c r="O140" s="27">
        <f t="shared" si="5"/>
        <v>12958</v>
      </c>
    </row>
    <row r="141" spans="2:15" s="1" customFormat="1" x14ac:dyDescent="0.2">
      <c r="B141" s="79">
        <v>40238</v>
      </c>
      <c r="C141" s="1">
        <v>652</v>
      </c>
      <c r="D141" s="1">
        <v>3492</v>
      </c>
      <c r="E141" s="1">
        <v>4061</v>
      </c>
      <c r="F141" s="1">
        <v>3159</v>
      </c>
      <c r="G141" s="1">
        <v>2414</v>
      </c>
      <c r="H141" s="1">
        <v>1872</v>
      </c>
      <c r="I141" s="1">
        <v>1324</v>
      </c>
      <c r="J141" s="1">
        <v>799</v>
      </c>
      <c r="K141" s="1">
        <v>366</v>
      </c>
      <c r="L141" s="1">
        <v>193</v>
      </c>
      <c r="M141" s="1">
        <v>18332</v>
      </c>
      <c r="N141" s="27">
        <f t="shared" si="4"/>
        <v>4144</v>
      </c>
      <c r="O141" s="27">
        <f t="shared" si="5"/>
        <v>14188</v>
      </c>
    </row>
    <row r="142" spans="2:15" s="1" customFormat="1" x14ac:dyDescent="0.2">
      <c r="B142" s="79">
        <v>40269</v>
      </c>
      <c r="C142" s="1">
        <v>524</v>
      </c>
      <c r="D142" s="1">
        <v>3046</v>
      </c>
      <c r="E142" s="1">
        <v>3613</v>
      </c>
      <c r="F142" s="1">
        <v>3031</v>
      </c>
      <c r="G142" s="1">
        <v>2317</v>
      </c>
      <c r="H142" s="1">
        <v>1726</v>
      </c>
      <c r="I142" s="1">
        <v>1246</v>
      </c>
      <c r="J142" s="1">
        <v>707</v>
      </c>
      <c r="K142" s="1">
        <v>342</v>
      </c>
      <c r="L142" s="1">
        <v>176</v>
      </c>
      <c r="M142" s="1">
        <v>16728</v>
      </c>
      <c r="N142" s="27">
        <f t="shared" si="4"/>
        <v>3570</v>
      </c>
      <c r="O142" s="27">
        <f t="shared" si="5"/>
        <v>13158</v>
      </c>
    </row>
    <row r="143" spans="2:15" x14ac:dyDescent="0.2">
      <c r="B143" s="79">
        <v>40299</v>
      </c>
      <c r="C143" s="1">
        <v>608</v>
      </c>
      <c r="D143" s="1">
        <v>3203</v>
      </c>
      <c r="E143" s="1">
        <v>3464</v>
      </c>
      <c r="F143" s="1">
        <v>2891</v>
      </c>
      <c r="G143" s="1">
        <v>2189</v>
      </c>
      <c r="H143" s="1">
        <v>1619</v>
      </c>
      <c r="I143" s="1">
        <v>1225</v>
      </c>
      <c r="J143" s="1">
        <v>700</v>
      </c>
      <c r="K143" s="1">
        <v>332</v>
      </c>
      <c r="L143" s="1">
        <v>188</v>
      </c>
      <c r="M143" s="1">
        <v>16419</v>
      </c>
      <c r="N143" s="27">
        <f t="shared" si="4"/>
        <v>3811</v>
      </c>
      <c r="O143" s="27">
        <f t="shared" si="5"/>
        <v>12608</v>
      </c>
    </row>
    <row r="144" spans="2:15" x14ac:dyDescent="0.2">
      <c r="B144" s="79">
        <v>40330</v>
      </c>
      <c r="C144" s="1">
        <v>796</v>
      </c>
      <c r="D144" s="1">
        <v>3924</v>
      </c>
      <c r="E144" s="1">
        <v>4051</v>
      </c>
      <c r="F144" s="1">
        <v>3144</v>
      </c>
      <c r="G144" s="1">
        <v>2415</v>
      </c>
      <c r="H144" s="1">
        <v>1760</v>
      </c>
      <c r="I144" s="1">
        <v>1291</v>
      </c>
      <c r="J144" s="1">
        <v>798</v>
      </c>
      <c r="K144" s="1">
        <v>352</v>
      </c>
      <c r="L144" s="1">
        <v>167</v>
      </c>
      <c r="M144" s="1">
        <v>18698</v>
      </c>
      <c r="N144" s="27">
        <f t="shared" si="4"/>
        <v>4720</v>
      </c>
      <c r="O144" s="27">
        <f t="shared" si="5"/>
        <v>13978</v>
      </c>
    </row>
    <row r="145" spans="2:15" x14ac:dyDescent="0.2">
      <c r="B145" s="79">
        <v>40360</v>
      </c>
      <c r="C145" s="1">
        <v>931</v>
      </c>
      <c r="D145" s="1">
        <v>4195</v>
      </c>
      <c r="E145" s="1">
        <v>4348</v>
      </c>
      <c r="F145" s="1">
        <v>3123</v>
      </c>
      <c r="G145" s="1">
        <v>2458</v>
      </c>
      <c r="H145" s="1">
        <v>1749</v>
      </c>
      <c r="I145" s="1">
        <v>1239</v>
      </c>
      <c r="J145" s="1">
        <v>782</v>
      </c>
      <c r="K145" s="1">
        <v>331</v>
      </c>
      <c r="L145" s="1">
        <v>150</v>
      </c>
      <c r="M145" s="1">
        <v>19306</v>
      </c>
      <c r="N145" s="27">
        <f t="shared" si="4"/>
        <v>5126</v>
      </c>
      <c r="O145" s="27">
        <f t="shared" si="5"/>
        <v>14180</v>
      </c>
    </row>
    <row r="146" spans="2:15" x14ac:dyDescent="0.2">
      <c r="B146" s="79">
        <v>40391</v>
      </c>
      <c r="C146" s="1">
        <v>671</v>
      </c>
      <c r="D146" s="1">
        <v>3126</v>
      </c>
      <c r="E146" s="1">
        <v>3281</v>
      </c>
      <c r="F146" s="1">
        <v>2584</v>
      </c>
      <c r="G146" s="1">
        <v>1975</v>
      </c>
      <c r="H146" s="1">
        <v>1410</v>
      </c>
      <c r="I146" s="1">
        <v>1059</v>
      </c>
      <c r="J146" s="1">
        <v>593</v>
      </c>
      <c r="K146" s="1">
        <v>302</v>
      </c>
      <c r="L146" s="1">
        <v>127</v>
      </c>
      <c r="M146" s="1">
        <v>15128</v>
      </c>
      <c r="N146" s="27">
        <f t="shared" si="4"/>
        <v>3797</v>
      </c>
      <c r="O146" s="27">
        <f t="shared" si="5"/>
        <v>11331</v>
      </c>
    </row>
    <row r="147" spans="2:15" x14ac:dyDescent="0.2">
      <c r="B147" s="79">
        <v>40422</v>
      </c>
      <c r="C147" s="1">
        <v>627</v>
      </c>
      <c r="D147" s="1">
        <v>3708</v>
      </c>
      <c r="E147" s="1">
        <v>4434</v>
      </c>
      <c r="F147" s="1">
        <v>3534</v>
      </c>
      <c r="G147" s="1">
        <v>2776</v>
      </c>
      <c r="H147" s="1">
        <v>2104</v>
      </c>
      <c r="I147" s="1">
        <v>1617</v>
      </c>
      <c r="J147" s="1">
        <v>1028</v>
      </c>
      <c r="K147" s="1">
        <v>409</v>
      </c>
      <c r="L147" s="1">
        <v>241</v>
      </c>
      <c r="M147" s="1">
        <v>20478</v>
      </c>
      <c r="N147" s="27">
        <f t="shared" si="4"/>
        <v>4335</v>
      </c>
      <c r="O147" s="27">
        <f t="shared" si="5"/>
        <v>16143</v>
      </c>
    </row>
    <row r="148" spans="2:15" x14ac:dyDescent="0.2">
      <c r="B148" s="79">
        <v>40452</v>
      </c>
      <c r="C148" s="1">
        <v>620</v>
      </c>
      <c r="D148" s="1">
        <v>3764</v>
      </c>
      <c r="E148" s="1">
        <v>4218</v>
      </c>
      <c r="F148" s="1">
        <v>3393</v>
      </c>
      <c r="G148" s="1">
        <v>2576</v>
      </c>
      <c r="H148" s="1">
        <v>1929</v>
      </c>
      <c r="I148" s="1">
        <v>1423</v>
      </c>
      <c r="J148" s="1">
        <v>824</v>
      </c>
      <c r="K148" s="1">
        <v>345</v>
      </c>
      <c r="L148" s="1">
        <v>198</v>
      </c>
      <c r="M148" s="1">
        <v>19290</v>
      </c>
      <c r="N148" s="27">
        <f t="shared" si="4"/>
        <v>4384</v>
      </c>
      <c r="O148" s="27">
        <f t="shared" si="5"/>
        <v>14906</v>
      </c>
    </row>
    <row r="149" spans="2:15" x14ac:dyDescent="0.2">
      <c r="B149" s="79">
        <v>40483</v>
      </c>
      <c r="C149" s="1">
        <v>658</v>
      </c>
      <c r="D149" s="1">
        <v>3748</v>
      </c>
      <c r="E149" s="1">
        <v>4183</v>
      </c>
      <c r="F149" s="1">
        <v>3273</v>
      </c>
      <c r="G149" s="1">
        <v>2401</v>
      </c>
      <c r="H149" s="1">
        <v>1856</v>
      </c>
      <c r="I149" s="1">
        <v>1436</v>
      </c>
      <c r="J149" s="1">
        <v>893</v>
      </c>
      <c r="K149" s="1">
        <v>375</v>
      </c>
      <c r="L149" s="1">
        <v>216</v>
      </c>
      <c r="M149" s="1">
        <v>19039</v>
      </c>
      <c r="N149" s="27">
        <f t="shared" si="4"/>
        <v>4406</v>
      </c>
      <c r="O149" s="27">
        <f t="shared" si="5"/>
        <v>14633</v>
      </c>
    </row>
    <row r="150" spans="2:15" x14ac:dyDescent="0.2">
      <c r="B150" s="79">
        <v>40513</v>
      </c>
      <c r="C150" s="1">
        <v>553</v>
      </c>
      <c r="D150" s="1">
        <v>3345</v>
      </c>
      <c r="E150" s="1">
        <v>3692</v>
      </c>
      <c r="F150" s="1">
        <v>2760</v>
      </c>
      <c r="G150" s="1">
        <v>2034</v>
      </c>
      <c r="H150" s="1">
        <v>1474</v>
      </c>
      <c r="I150" s="1">
        <v>1161</v>
      </c>
      <c r="J150" s="1">
        <v>675</v>
      </c>
      <c r="K150" s="1">
        <v>335</v>
      </c>
      <c r="L150" s="1">
        <v>163</v>
      </c>
      <c r="M150" s="1">
        <v>16192</v>
      </c>
      <c r="N150" s="27">
        <f t="shared" si="4"/>
        <v>3898</v>
      </c>
      <c r="O150" s="27">
        <f t="shared" si="5"/>
        <v>12294</v>
      </c>
    </row>
    <row r="151" spans="2:15" x14ac:dyDescent="0.2">
      <c r="B151" s="79">
        <v>40544</v>
      </c>
      <c r="C151" s="1">
        <v>409</v>
      </c>
      <c r="D151" s="1">
        <v>2558</v>
      </c>
      <c r="E151" s="1">
        <v>3053</v>
      </c>
      <c r="F151" s="1">
        <v>2586</v>
      </c>
      <c r="G151" s="1">
        <v>2003</v>
      </c>
      <c r="H151" s="1">
        <v>1568</v>
      </c>
      <c r="I151" s="1">
        <v>1136</v>
      </c>
      <c r="J151" s="1">
        <v>712</v>
      </c>
      <c r="K151" s="1">
        <v>347</v>
      </c>
      <c r="L151" s="1">
        <v>153</v>
      </c>
      <c r="M151" s="1">
        <v>14525</v>
      </c>
      <c r="N151" s="27">
        <f t="shared" si="4"/>
        <v>2967</v>
      </c>
      <c r="O151" s="27">
        <f t="shared" si="5"/>
        <v>11558</v>
      </c>
    </row>
    <row r="152" spans="2:15" x14ac:dyDescent="0.2">
      <c r="B152" s="79">
        <v>40575</v>
      </c>
      <c r="C152" s="1">
        <v>335</v>
      </c>
      <c r="D152" s="1">
        <v>2138</v>
      </c>
      <c r="E152" s="1">
        <v>2926</v>
      </c>
      <c r="F152" s="1">
        <v>2678</v>
      </c>
      <c r="G152" s="1">
        <v>1976</v>
      </c>
      <c r="H152" s="1">
        <v>1561</v>
      </c>
      <c r="I152" s="1">
        <v>1136</v>
      </c>
      <c r="J152" s="1">
        <v>714</v>
      </c>
      <c r="K152" s="1">
        <v>333</v>
      </c>
      <c r="L152" s="1">
        <v>151</v>
      </c>
      <c r="M152" s="1">
        <v>13948</v>
      </c>
      <c r="N152" s="27">
        <f t="shared" si="4"/>
        <v>2473</v>
      </c>
      <c r="O152" s="27">
        <f t="shared" si="5"/>
        <v>11475</v>
      </c>
    </row>
    <row r="153" spans="2:15" x14ac:dyDescent="0.2">
      <c r="B153" s="79">
        <v>40603</v>
      </c>
      <c r="C153" s="1">
        <v>460</v>
      </c>
      <c r="D153" s="1">
        <v>3037</v>
      </c>
      <c r="E153" s="1">
        <v>3623</v>
      </c>
      <c r="F153" s="1">
        <v>3143</v>
      </c>
      <c r="G153" s="1">
        <v>2210</v>
      </c>
      <c r="H153" s="1">
        <v>1709</v>
      </c>
      <c r="I153" s="1">
        <v>1258</v>
      </c>
      <c r="J153" s="1">
        <v>792</v>
      </c>
      <c r="K153" s="1">
        <v>354</v>
      </c>
      <c r="L153" s="1">
        <v>171</v>
      </c>
      <c r="M153" s="1">
        <v>16757</v>
      </c>
      <c r="N153" s="27">
        <f t="shared" si="4"/>
        <v>3497</v>
      </c>
      <c r="O153" s="27">
        <f t="shared" si="5"/>
        <v>13260</v>
      </c>
    </row>
    <row r="154" spans="2:15" x14ac:dyDescent="0.2">
      <c r="B154" s="79">
        <v>40634</v>
      </c>
      <c r="C154" s="1">
        <v>418</v>
      </c>
      <c r="D154" s="1">
        <v>2828</v>
      </c>
      <c r="E154" s="1">
        <v>3458</v>
      </c>
      <c r="F154" s="1">
        <v>2989</v>
      </c>
      <c r="G154" s="1">
        <v>2257</v>
      </c>
      <c r="H154" s="1">
        <v>1693</v>
      </c>
      <c r="I154" s="1">
        <v>1259</v>
      </c>
      <c r="J154" s="1">
        <v>758</v>
      </c>
      <c r="K154" s="1">
        <v>342</v>
      </c>
      <c r="L154" s="1">
        <v>150</v>
      </c>
      <c r="M154" s="1">
        <v>16152</v>
      </c>
      <c r="N154" s="27">
        <f t="shared" si="4"/>
        <v>3246</v>
      </c>
      <c r="O154" s="27">
        <f t="shared" si="5"/>
        <v>12906</v>
      </c>
    </row>
    <row r="155" spans="2:15" x14ac:dyDescent="0.2">
      <c r="B155" s="79">
        <v>40664</v>
      </c>
      <c r="C155" s="1">
        <v>486</v>
      </c>
      <c r="D155" s="1">
        <v>3426</v>
      </c>
      <c r="E155" s="1">
        <v>3885</v>
      </c>
      <c r="F155" s="1">
        <v>3279</v>
      </c>
      <c r="G155" s="1">
        <v>2357</v>
      </c>
      <c r="H155" s="1">
        <v>1781</v>
      </c>
      <c r="I155" s="1">
        <v>1318</v>
      </c>
      <c r="J155" s="1">
        <v>796</v>
      </c>
      <c r="K155" s="1">
        <v>376</v>
      </c>
      <c r="L155" s="1">
        <v>152</v>
      </c>
      <c r="M155" s="1">
        <v>17856</v>
      </c>
      <c r="N155" s="27">
        <f t="shared" si="4"/>
        <v>3912</v>
      </c>
      <c r="O155" s="27">
        <f t="shared" si="5"/>
        <v>13944</v>
      </c>
    </row>
    <row r="156" spans="2:15" x14ac:dyDescent="0.2">
      <c r="B156" s="79">
        <v>40695</v>
      </c>
      <c r="C156" s="1">
        <v>663</v>
      </c>
      <c r="D156" s="1">
        <v>3713</v>
      </c>
      <c r="E156" s="1">
        <v>3851</v>
      </c>
      <c r="F156" s="1">
        <v>3344</v>
      </c>
      <c r="G156" s="1">
        <v>2395</v>
      </c>
      <c r="H156" s="1">
        <v>1906</v>
      </c>
      <c r="I156" s="1">
        <v>1340</v>
      </c>
      <c r="J156" s="1">
        <v>811</v>
      </c>
      <c r="K156" s="1">
        <v>385</v>
      </c>
      <c r="L156" s="1">
        <v>187</v>
      </c>
      <c r="M156" s="1">
        <v>18595</v>
      </c>
      <c r="N156" s="27">
        <f t="shared" si="4"/>
        <v>4376</v>
      </c>
      <c r="O156" s="27">
        <f t="shared" si="5"/>
        <v>14219</v>
      </c>
    </row>
    <row r="157" spans="2:15" x14ac:dyDescent="0.2">
      <c r="B157" s="79">
        <v>40725</v>
      </c>
      <c r="C157" s="1">
        <v>806</v>
      </c>
      <c r="D157" s="1">
        <v>4120</v>
      </c>
      <c r="E157" s="1">
        <v>4445</v>
      </c>
      <c r="F157" s="1">
        <v>3654</v>
      </c>
      <c r="G157" s="1">
        <v>2803</v>
      </c>
      <c r="H157" s="1">
        <v>1981</v>
      </c>
      <c r="I157" s="1">
        <v>1438</v>
      </c>
      <c r="J157" s="1">
        <v>771</v>
      </c>
      <c r="K157" s="1">
        <v>372</v>
      </c>
      <c r="L157" s="1">
        <v>173</v>
      </c>
      <c r="M157" s="1">
        <v>20563</v>
      </c>
      <c r="N157" s="27">
        <f t="shared" si="4"/>
        <v>4926</v>
      </c>
      <c r="O157" s="27">
        <f t="shared" si="5"/>
        <v>15637</v>
      </c>
    </row>
    <row r="158" spans="2:15" x14ac:dyDescent="0.2">
      <c r="B158" s="79">
        <v>40756</v>
      </c>
      <c r="C158" s="1">
        <v>540</v>
      </c>
      <c r="D158" s="1">
        <v>2907</v>
      </c>
      <c r="E158" s="1">
        <v>3406</v>
      </c>
      <c r="F158" s="1">
        <v>2829</v>
      </c>
      <c r="G158" s="1">
        <v>2221</v>
      </c>
      <c r="H158" s="1">
        <v>1578</v>
      </c>
      <c r="I158" s="1">
        <v>1186</v>
      </c>
      <c r="J158" s="1">
        <v>705</v>
      </c>
      <c r="K158" s="1">
        <v>329</v>
      </c>
      <c r="L158" s="1">
        <v>152</v>
      </c>
      <c r="M158" s="1">
        <v>15853</v>
      </c>
      <c r="N158" s="27">
        <f t="shared" si="4"/>
        <v>3447</v>
      </c>
      <c r="O158" s="27">
        <f t="shared" si="5"/>
        <v>12406</v>
      </c>
    </row>
    <row r="159" spans="2:15" x14ac:dyDescent="0.2">
      <c r="B159" s="79">
        <v>40787</v>
      </c>
      <c r="C159" s="1">
        <v>558</v>
      </c>
      <c r="D159" s="1">
        <v>3539</v>
      </c>
      <c r="E159" s="1">
        <v>4407</v>
      </c>
      <c r="F159" s="1">
        <v>3736</v>
      </c>
      <c r="G159" s="1">
        <v>2850</v>
      </c>
      <c r="H159" s="1">
        <v>2177</v>
      </c>
      <c r="I159" s="1">
        <v>1601</v>
      </c>
      <c r="J159" s="1">
        <v>977</v>
      </c>
      <c r="K159" s="1">
        <v>430</v>
      </c>
      <c r="L159" s="1">
        <v>201</v>
      </c>
      <c r="M159" s="1">
        <v>20476</v>
      </c>
      <c r="N159" s="27">
        <f t="shared" si="4"/>
        <v>4097</v>
      </c>
      <c r="O159" s="27">
        <f t="shared" si="5"/>
        <v>16379</v>
      </c>
    </row>
    <row r="160" spans="2:15" x14ac:dyDescent="0.2">
      <c r="B160" s="79">
        <v>40817</v>
      </c>
      <c r="C160" s="1">
        <v>506</v>
      </c>
      <c r="D160" s="1">
        <v>3643</v>
      </c>
      <c r="E160" s="1">
        <v>4603</v>
      </c>
      <c r="F160" s="1">
        <v>3852</v>
      </c>
      <c r="G160" s="1">
        <v>2889</v>
      </c>
      <c r="H160" s="1">
        <v>2182</v>
      </c>
      <c r="I160" s="1">
        <v>1491</v>
      </c>
      <c r="J160" s="1">
        <v>935</v>
      </c>
      <c r="K160" s="1">
        <v>438</v>
      </c>
      <c r="L160" s="1">
        <v>220</v>
      </c>
      <c r="M160" s="1">
        <v>20759</v>
      </c>
      <c r="N160" s="27">
        <f t="shared" si="4"/>
        <v>4149</v>
      </c>
      <c r="O160" s="27">
        <f t="shared" si="5"/>
        <v>16610</v>
      </c>
    </row>
    <row r="161" spans="2:15" x14ac:dyDescent="0.2">
      <c r="B161" s="79">
        <v>40848</v>
      </c>
      <c r="C161" s="1">
        <v>419</v>
      </c>
      <c r="D161" s="1">
        <v>3447</v>
      </c>
      <c r="E161" s="1">
        <v>4421</v>
      </c>
      <c r="F161" s="1">
        <v>3799</v>
      </c>
      <c r="G161" s="1">
        <v>3015</v>
      </c>
      <c r="H161" s="1">
        <v>2078</v>
      </c>
      <c r="I161" s="1">
        <v>1592</v>
      </c>
      <c r="J161" s="1">
        <v>902</v>
      </c>
      <c r="K161" s="1">
        <v>414</v>
      </c>
      <c r="L161" s="1">
        <v>188</v>
      </c>
      <c r="M161" s="1">
        <v>20275</v>
      </c>
      <c r="N161" s="27">
        <f t="shared" si="4"/>
        <v>3866</v>
      </c>
      <c r="O161" s="27">
        <f t="shared" si="5"/>
        <v>16409</v>
      </c>
    </row>
    <row r="162" spans="2:15" x14ac:dyDescent="0.2">
      <c r="B162" s="79">
        <v>40878</v>
      </c>
      <c r="C162" s="1">
        <v>433</v>
      </c>
      <c r="D162" s="1">
        <v>3254</v>
      </c>
      <c r="E162" s="1">
        <v>3829</v>
      </c>
      <c r="F162" s="1">
        <v>3209</v>
      </c>
      <c r="G162" s="1">
        <v>2643</v>
      </c>
      <c r="H162" s="1">
        <v>1814</v>
      </c>
      <c r="I162" s="1">
        <v>1309</v>
      </c>
      <c r="J162" s="1">
        <v>789</v>
      </c>
      <c r="K162" s="1">
        <v>409</v>
      </c>
      <c r="L162" s="1">
        <v>194</v>
      </c>
      <c r="M162" s="1">
        <v>17883</v>
      </c>
      <c r="N162" s="27">
        <f t="shared" si="4"/>
        <v>3687</v>
      </c>
      <c r="O162" s="27">
        <f t="shared" si="5"/>
        <v>14196</v>
      </c>
    </row>
    <row r="163" spans="2:15" x14ac:dyDescent="0.2">
      <c r="B163" s="79">
        <v>40909</v>
      </c>
      <c r="C163" s="1">
        <v>427</v>
      </c>
      <c r="D163" s="1">
        <v>2608</v>
      </c>
      <c r="E163" s="1">
        <v>3596</v>
      </c>
      <c r="F163" s="1">
        <v>3234</v>
      </c>
      <c r="G163" s="1">
        <v>2683</v>
      </c>
      <c r="H163" s="1">
        <v>1838</v>
      </c>
      <c r="I163" s="1">
        <v>1278</v>
      </c>
      <c r="J163" s="1">
        <v>737</v>
      </c>
      <c r="K163" s="1">
        <v>354</v>
      </c>
      <c r="L163" s="1">
        <v>169</v>
      </c>
      <c r="M163" s="1">
        <v>16924</v>
      </c>
      <c r="N163" s="1">
        <f t="shared" si="4"/>
        <v>3035</v>
      </c>
      <c r="O163" s="1">
        <f t="shared" si="5"/>
        <v>13889</v>
      </c>
    </row>
    <row r="164" spans="2:15" x14ac:dyDescent="0.2">
      <c r="B164" s="79">
        <v>40940</v>
      </c>
      <c r="C164" s="1">
        <v>295</v>
      </c>
      <c r="D164" s="1">
        <v>2295</v>
      </c>
      <c r="E164" s="1">
        <v>3266</v>
      </c>
      <c r="F164" s="1">
        <v>2927</v>
      </c>
      <c r="G164" s="1">
        <v>2413</v>
      </c>
      <c r="H164" s="1">
        <v>1732</v>
      </c>
      <c r="I164" s="1">
        <v>1200</v>
      </c>
      <c r="J164" s="1">
        <v>717</v>
      </c>
      <c r="K164" s="1">
        <v>328</v>
      </c>
      <c r="L164" s="1">
        <v>179</v>
      </c>
      <c r="M164" s="1">
        <v>15352</v>
      </c>
      <c r="N164" s="1">
        <f t="shared" si="4"/>
        <v>2590</v>
      </c>
      <c r="O164" s="1">
        <f t="shared" si="5"/>
        <v>12762</v>
      </c>
    </row>
    <row r="165" spans="2:15" x14ac:dyDescent="0.2">
      <c r="B165" s="79">
        <v>40969</v>
      </c>
      <c r="C165" s="1">
        <v>363</v>
      </c>
      <c r="D165" s="1">
        <v>2704</v>
      </c>
      <c r="E165" s="1">
        <v>3781</v>
      </c>
      <c r="F165" s="1">
        <v>3364</v>
      </c>
      <c r="G165" s="1">
        <v>2632</v>
      </c>
      <c r="H165" s="1">
        <v>1908</v>
      </c>
      <c r="I165" s="1">
        <v>1456</v>
      </c>
      <c r="J165" s="1">
        <v>863</v>
      </c>
      <c r="K165" s="1">
        <v>382</v>
      </c>
      <c r="L165" s="1">
        <v>192</v>
      </c>
      <c r="M165" s="1">
        <v>17645</v>
      </c>
      <c r="N165" s="1">
        <f t="shared" si="4"/>
        <v>3067</v>
      </c>
      <c r="O165" s="1">
        <f t="shared" si="5"/>
        <v>14578</v>
      </c>
    </row>
    <row r="166" spans="2:15" x14ac:dyDescent="0.2">
      <c r="B166" s="79">
        <v>41000</v>
      </c>
      <c r="C166" s="1">
        <v>316</v>
      </c>
      <c r="D166" s="1">
        <v>2738</v>
      </c>
      <c r="E166" s="1">
        <v>3538</v>
      </c>
      <c r="F166" s="1">
        <v>3252</v>
      </c>
      <c r="G166" s="1">
        <v>2453</v>
      </c>
      <c r="H166" s="1">
        <v>1695</v>
      </c>
      <c r="I166" s="1">
        <v>1339</v>
      </c>
      <c r="J166" s="1">
        <v>779</v>
      </c>
      <c r="K166" s="1">
        <v>370</v>
      </c>
      <c r="L166" s="1">
        <v>173</v>
      </c>
      <c r="M166" s="1">
        <v>16653</v>
      </c>
      <c r="N166" s="1">
        <f t="shared" si="4"/>
        <v>3054</v>
      </c>
      <c r="O166" s="1">
        <f t="shared" si="5"/>
        <v>13599</v>
      </c>
    </row>
    <row r="167" spans="2:15" x14ac:dyDescent="0.2">
      <c r="B167" s="79">
        <v>41030</v>
      </c>
      <c r="C167" s="1">
        <v>366</v>
      </c>
      <c r="D167" s="1">
        <v>2916</v>
      </c>
      <c r="E167" s="1">
        <v>4019</v>
      </c>
      <c r="F167" s="1">
        <v>3421</v>
      </c>
      <c r="G167" s="1">
        <v>2547</v>
      </c>
      <c r="H167" s="1">
        <v>1875</v>
      </c>
      <c r="I167" s="1">
        <v>1367</v>
      </c>
      <c r="J167" s="1">
        <v>904</v>
      </c>
      <c r="K167" s="1">
        <v>461</v>
      </c>
      <c r="L167" s="1">
        <v>222</v>
      </c>
      <c r="M167" s="1">
        <v>18098</v>
      </c>
      <c r="N167" s="1">
        <f t="shared" si="4"/>
        <v>3282</v>
      </c>
      <c r="O167" s="1">
        <f t="shared" si="5"/>
        <v>14816</v>
      </c>
    </row>
    <row r="168" spans="2:15" x14ac:dyDescent="0.2">
      <c r="B168" s="79">
        <v>41061</v>
      </c>
      <c r="C168" s="1">
        <v>423</v>
      </c>
      <c r="D168" s="1">
        <v>3047</v>
      </c>
      <c r="E168" s="1">
        <v>3635</v>
      </c>
      <c r="F168" s="1">
        <v>3210</v>
      </c>
      <c r="G168" s="1">
        <v>2460</v>
      </c>
      <c r="H168" s="1">
        <v>1824</v>
      </c>
      <c r="I168" s="1">
        <v>1428</v>
      </c>
      <c r="J168" s="1">
        <v>817</v>
      </c>
      <c r="K168" s="1">
        <v>368</v>
      </c>
      <c r="L168" s="1">
        <v>165</v>
      </c>
      <c r="M168" s="1">
        <v>17377</v>
      </c>
      <c r="N168" s="1">
        <f t="shared" si="4"/>
        <v>3470</v>
      </c>
      <c r="O168" s="1">
        <f t="shared" si="5"/>
        <v>13907</v>
      </c>
    </row>
    <row r="169" spans="2:15" x14ac:dyDescent="0.2">
      <c r="B169" s="79">
        <v>41091</v>
      </c>
      <c r="C169" s="1">
        <v>526</v>
      </c>
      <c r="D169" s="1">
        <v>3510</v>
      </c>
      <c r="E169" s="1">
        <v>4070</v>
      </c>
      <c r="F169" s="1">
        <v>3436</v>
      </c>
      <c r="G169" s="1">
        <v>2699</v>
      </c>
      <c r="H169" s="1">
        <v>1990</v>
      </c>
      <c r="I169" s="1">
        <v>1451</v>
      </c>
      <c r="J169" s="1">
        <v>900</v>
      </c>
      <c r="K169" s="1">
        <v>364</v>
      </c>
      <c r="L169" s="1">
        <v>191</v>
      </c>
      <c r="M169" s="1">
        <v>19137</v>
      </c>
      <c r="N169" s="1">
        <f t="shared" si="4"/>
        <v>4036</v>
      </c>
      <c r="O169" s="1">
        <f t="shared" si="5"/>
        <v>15101</v>
      </c>
    </row>
    <row r="170" spans="2:15" x14ac:dyDescent="0.2">
      <c r="B170" s="79">
        <v>41122</v>
      </c>
      <c r="C170" s="1">
        <v>435</v>
      </c>
      <c r="D170" s="1">
        <v>2868</v>
      </c>
      <c r="E170" s="1">
        <v>3369</v>
      </c>
      <c r="F170" s="1">
        <v>2853</v>
      </c>
      <c r="G170" s="1">
        <v>2251</v>
      </c>
      <c r="H170" s="1">
        <v>1716</v>
      </c>
      <c r="I170" s="1">
        <v>1176</v>
      </c>
      <c r="J170" s="1">
        <v>740</v>
      </c>
      <c r="K170" s="1">
        <v>310</v>
      </c>
      <c r="L170" s="1">
        <v>134</v>
      </c>
      <c r="M170" s="1">
        <v>15852</v>
      </c>
      <c r="N170" s="1">
        <f t="shared" si="4"/>
        <v>3303</v>
      </c>
      <c r="O170" s="1">
        <f t="shared" si="5"/>
        <v>12549</v>
      </c>
    </row>
    <row r="171" spans="2:15" x14ac:dyDescent="0.2">
      <c r="B171" s="79">
        <v>41153</v>
      </c>
      <c r="C171" s="1">
        <v>356</v>
      </c>
      <c r="D171" s="1">
        <v>2947</v>
      </c>
      <c r="E171" s="1">
        <v>3802</v>
      </c>
      <c r="F171" s="1">
        <v>3448</v>
      </c>
      <c r="G171" s="1">
        <v>2804</v>
      </c>
      <c r="H171" s="1">
        <v>2095</v>
      </c>
      <c r="I171" s="1">
        <v>1577</v>
      </c>
      <c r="J171" s="1">
        <v>930</v>
      </c>
      <c r="K171" s="1">
        <v>429</v>
      </c>
      <c r="L171" s="1">
        <v>217</v>
      </c>
      <c r="M171" s="1">
        <v>18605</v>
      </c>
      <c r="N171" s="1">
        <f t="shared" si="4"/>
        <v>3303</v>
      </c>
      <c r="O171" s="1">
        <f t="shared" si="5"/>
        <v>15302</v>
      </c>
    </row>
    <row r="172" spans="2:15" x14ac:dyDescent="0.2">
      <c r="B172" s="79">
        <v>41183</v>
      </c>
      <c r="C172" s="1">
        <v>382</v>
      </c>
      <c r="D172" s="1">
        <v>3259</v>
      </c>
      <c r="E172" s="1">
        <v>4291</v>
      </c>
      <c r="F172" s="1">
        <v>3719</v>
      </c>
      <c r="G172" s="1">
        <v>2895</v>
      </c>
      <c r="H172" s="1">
        <v>2174</v>
      </c>
      <c r="I172" s="1">
        <v>1585</v>
      </c>
      <c r="J172" s="1">
        <v>968</v>
      </c>
      <c r="K172" s="1">
        <v>482</v>
      </c>
      <c r="L172" s="1">
        <v>256</v>
      </c>
      <c r="M172" s="1">
        <v>20011</v>
      </c>
      <c r="N172" s="1">
        <f t="shared" si="4"/>
        <v>3641</v>
      </c>
      <c r="O172" s="1">
        <f t="shared" si="5"/>
        <v>16370</v>
      </c>
    </row>
    <row r="173" spans="2:15" x14ac:dyDescent="0.2">
      <c r="B173" s="79">
        <v>41214</v>
      </c>
      <c r="C173" s="1">
        <v>336</v>
      </c>
      <c r="D173" s="1">
        <v>2651</v>
      </c>
      <c r="E173" s="1">
        <v>3503</v>
      </c>
      <c r="F173" s="1">
        <v>2962</v>
      </c>
      <c r="G173" s="1">
        <v>2255</v>
      </c>
      <c r="H173" s="1">
        <v>1768</v>
      </c>
      <c r="I173" s="1">
        <v>1363</v>
      </c>
      <c r="J173" s="1">
        <v>813</v>
      </c>
      <c r="K173" s="1">
        <v>370</v>
      </c>
      <c r="L173" s="1">
        <v>209</v>
      </c>
      <c r="M173" s="1">
        <v>16230</v>
      </c>
      <c r="N173" s="1">
        <f t="shared" si="4"/>
        <v>2987</v>
      </c>
      <c r="O173" s="1">
        <f t="shared" si="5"/>
        <v>13243</v>
      </c>
    </row>
    <row r="174" spans="2:15" x14ac:dyDescent="0.2">
      <c r="B174" s="79">
        <v>41244</v>
      </c>
      <c r="C174" s="1">
        <v>320</v>
      </c>
      <c r="D174" s="1">
        <v>2472</v>
      </c>
      <c r="E174" s="1">
        <v>3130</v>
      </c>
      <c r="F174" s="1">
        <v>2642</v>
      </c>
      <c r="G174" s="1">
        <v>2129</v>
      </c>
      <c r="H174" s="1">
        <v>1593</v>
      </c>
      <c r="I174" s="1">
        <v>1170</v>
      </c>
      <c r="J174" s="1">
        <v>735</v>
      </c>
      <c r="K174" s="1">
        <v>359</v>
      </c>
      <c r="L174" s="1">
        <v>198</v>
      </c>
      <c r="M174" s="1">
        <v>14748</v>
      </c>
      <c r="N174" s="1">
        <f t="shared" si="4"/>
        <v>2792</v>
      </c>
      <c r="O174" s="1">
        <f t="shared" si="5"/>
        <v>11956</v>
      </c>
    </row>
    <row r="175" spans="2:15" x14ac:dyDescent="0.2">
      <c r="B175" s="79">
        <v>41275</v>
      </c>
      <c r="C175" s="1">
        <v>260</v>
      </c>
      <c r="D175" s="1">
        <v>2264</v>
      </c>
      <c r="E175" s="1">
        <v>3107</v>
      </c>
      <c r="F175" s="1">
        <v>2779</v>
      </c>
      <c r="G175" s="1">
        <v>2239</v>
      </c>
      <c r="H175" s="1">
        <v>1786</v>
      </c>
      <c r="I175" s="1">
        <v>1310</v>
      </c>
      <c r="J175" s="1">
        <v>801</v>
      </c>
      <c r="K175" s="1">
        <v>428</v>
      </c>
      <c r="L175" s="1">
        <v>224</v>
      </c>
      <c r="M175" s="1">
        <v>15198</v>
      </c>
      <c r="N175" s="1">
        <f t="shared" si="4"/>
        <v>2524</v>
      </c>
      <c r="O175" s="1">
        <f t="shared" si="5"/>
        <v>12674</v>
      </c>
    </row>
    <row r="176" spans="2:15" x14ac:dyDescent="0.2">
      <c r="B176" s="79">
        <v>41306</v>
      </c>
      <c r="C176" s="1">
        <v>169</v>
      </c>
      <c r="D176" s="1">
        <v>1799</v>
      </c>
      <c r="E176" s="1">
        <v>2666</v>
      </c>
      <c r="F176" s="1">
        <v>2511</v>
      </c>
      <c r="G176" s="1">
        <v>2087</v>
      </c>
      <c r="H176" s="1">
        <v>1561</v>
      </c>
      <c r="I176" s="1">
        <v>1184</v>
      </c>
      <c r="J176" s="1">
        <v>709</v>
      </c>
      <c r="K176" s="1">
        <v>360</v>
      </c>
      <c r="L176" s="1">
        <v>195</v>
      </c>
      <c r="M176" s="1">
        <v>13241</v>
      </c>
      <c r="N176" s="1">
        <f t="shared" si="4"/>
        <v>1968</v>
      </c>
      <c r="O176" s="1">
        <f t="shared" si="5"/>
        <v>11273</v>
      </c>
    </row>
    <row r="177" spans="2:16" x14ac:dyDescent="0.2">
      <c r="B177" s="79">
        <v>41334</v>
      </c>
      <c r="C177" s="1">
        <v>192</v>
      </c>
      <c r="D177" s="1">
        <v>2012</v>
      </c>
      <c r="E177" s="1">
        <v>2897</v>
      </c>
      <c r="F177" s="1">
        <v>2944</v>
      </c>
      <c r="G177" s="1">
        <v>2345</v>
      </c>
      <c r="H177" s="1">
        <v>1682</v>
      </c>
      <c r="I177" s="1">
        <v>1287</v>
      </c>
      <c r="J177" s="1">
        <v>766</v>
      </c>
      <c r="K177" s="1">
        <v>342</v>
      </c>
      <c r="L177" s="1">
        <v>159</v>
      </c>
      <c r="M177" s="1">
        <v>14626</v>
      </c>
      <c r="N177" s="1">
        <f t="shared" si="4"/>
        <v>2204</v>
      </c>
      <c r="O177" s="1">
        <f t="shared" si="5"/>
        <v>12422</v>
      </c>
      <c r="P177" s="65"/>
    </row>
    <row r="178" spans="2:16" x14ac:dyDescent="0.2">
      <c r="B178" s="80">
        <v>41365</v>
      </c>
      <c r="C178" s="1">
        <v>211</v>
      </c>
      <c r="D178" s="1">
        <v>2365</v>
      </c>
      <c r="E178" s="1">
        <v>3508</v>
      </c>
      <c r="F178" s="1">
        <v>3232</v>
      </c>
      <c r="G178" s="1">
        <v>2574</v>
      </c>
      <c r="H178" s="1">
        <v>1972</v>
      </c>
      <c r="I178" s="1">
        <v>1428</v>
      </c>
      <c r="J178" s="1">
        <v>902</v>
      </c>
      <c r="K178" s="1">
        <v>438</v>
      </c>
      <c r="L178" s="1">
        <v>169</v>
      </c>
      <c r="M178" s="1">
        <v>16799</v>
      </c>
      <c r="N178" s="1">
        <f t="shared" si="4"/>
        <v>2576</v>
      </c>
      <c r="O178" s="1">
        <f t="shared" si="5"/>
        <v>14223</v>
      </c>
      <c r="P178" s="65"/>
    </row>
    <row r="179" spans="2:16" x14ac:dyDescent="0.2">
      <c r="B179" s="80">
        <v>41395</v>
      </c>
      <c r="C179" s="1">
        <v>285</v>
      </c>
      <c r="D179" s="1">
        <v>2710</v>
      </c>
      <c r="E179" s="1">
        <v>3879</v>
      </c>
      <c r="F179" s="1">
        <v>3570</v>
      </c>
      <c r="G179" s="1">
        <v>2908</v>
      </c>
      <c r="H179" s="1">
        <v>2177</v>
      </c>
      <c r="I179" s="1">
        <v>1529</v>
      </c>
      <c r="J179" s="1">
        <v>852</v>
      </c>
      <c r="K179" s="1">
        <v>442</v>
      </c>
      <c r="L179" s="1">
        <v>164</v>
      </c>
      <c r="M179" s="1">
        <v>18516</v>
      </c>
      <c r="N179" s="1">
        <f t="shared" si="4"/>
        <v>2995</v>
      </c>
      <c r="O179" s="1">
        <f t="shared" si="5"/>
        <v>15521</v>
      </c>
      <c r="P179" s="65"/>
    </row>
    <row r="180" spans="2:16" x14ac:dyDescent="0.2">
      <c r="B180" s="80">
        <v>41426</v>
      </c>
      <c r="C180" s="1">
        <v>399</v>
      </c>
      <c r="D180" s="1">
        <v>3001</v>
      </c>
      <c r="E180" s="1">
        <v>3587</v>
      </c>
      <c r="F180" s="1">
        <v>3187</v>
      </c>
      <c r="G180" s="1">
        <v>2591</v>
      </c>
      <c r="H180" s="1">
        <v>1941</v>
      </c>
      <c r="I180" s="1">
        <v>1398</v>
      </c>
      <c r="J180" s="1">
        <v>837</v>
      </c>
      <c r="K180" s="1">
        <v>370</v>
      </c>
      <c r="L180" s="1">
        <v>186</v>
      </c>
      <c r="M180" s="1">
        <v>17497</v>
      </c>
      <c r="N180" s="1">
        <f t="shared" si="4"/>
        <v>3400</v>
      </c>
      <c r="O180" s="1">
        <f t="shared" si="5"/>
        <v>14097</v>
      </c>
      <c r="P180" s="65"/>
    </row>
    <row r="181" spans="2:16" x14ac:dyDescent="0.2">
      <c r="B181" s="80">
        <v>41456</v>
      </c>
      <c r="C181" s="1">
        <v>464</v>
      </c>
      <c r="D181" s="1">
        <v>3447</v>
      </c>
      <c r="E181" s="1">
        <v>4239</v>
      </c>
      <c r="F181" s="1">
        <v>3775</v>
      </c>
      <c r="G181" s="1">
        <v>3224</v>
      </c>
      <c r="H181" s="1">
        <v>2207</v>
      </c>
      <c r="I181" s="1">
        <v>1657</v>
      </c>
      <c r="J181" s="1">
        <v>976</v>
      </c>
      <c r="K181" s="1">
        <v>462</v>
      </c>
      <c r="L181" s="1">
        <v>200</v>
      </c>
      <c r="M181" s="1">
        <v>20651</v>
      </c>
      <c r="N181" s="1">
        <f t="shared" si="4"/>
        <v>3911</v>
      </c>
      <c r="O181" s="1">
        <f t="shared" si="5"/>
        <v>16740</v>
      </c>
      <c r="P181" s="65"/>
    </row>
    <row r="182" spans="2:16" x14ac:dyDescent="0.2">
      <c r="B182" s="80">
        <v>41487</v>
      </c>
      <c r="C182" s="1">
        <v>338</v>
      </c>
      <c r="D182" s="1">
        <v>2607</v>
      </c>
      <c r="E182" s="1">
        <v>3440</v>
      </c>
      <c r="F182" s="1">
        <v>3164</v>
      </c>
      <c r="G182" s="1">
        <v>2714</v>
      </c>
      <c r="H182" s="1">
        <v>1966</v>
      </c>
      <c r="I182" s="1">
        <v>1419</v>
      </c>
      <c r="J182" s="1">
        <v>834</v>
      </c>
      <c r="K182" s="1">
        <v>380</v>
      </c>
      <c r="L182" s="1">
        <v>154</v>
      </c>
      <c r="M182" s="1">
        <v>17016</v>
      </c>
      <c r="N182" s="1">
        <f t="shared" si="4"/>
        <v>2945</v>
      </c>
      <c r="O182" s="1">
        <f t="shared" si="5"/>
        <v>14071</v>
      </c>
      <c r="P182" s="65"/>
    </row>
    <row r="183" spans="2:16" x14ac:dyDescent="0.2">
      <c r="B183" s="80">
        <v>41518</v>
      </c>
      <c r="C183" s="1">
        <v>313</v>
      </c>
      <c r="D183" s="1">
        <v>2776</v>
      </c>
      <c r="E183" s="1">
        <v>3931</v>
      </c>
      <c r="F183" s="1">
        <v>3612</v>
      </c>
      <c r="G183" s="1">
        <v>3142</v>
      </c>
      <c r="H183" s="1">
        <v>2270</v>
      </c>
      <c r="I183" s="1">
        <v>1712</v>
      </c>
      <c r="J183" s="1">
        <v>1041</v>
      </c>
      <c r="K183" s="1">
        <v>449</v>
      </c>
      <c r="L183" s="1">
        <v>209</v>
      </c>
      <c r="M183" s="1">
        <v>19455</v>
      </c>
      <c r="N183" s="1">
        <f t="shared" si="4"/>
        <v>3089</v>
      </c>
      <c r="O183" s="1">
        <f t="shared" si="5"/>
        <v>16366</v>
      </c>
      <c r="P183" s="65"/>
    </row>
    <row r="184" spans="2:16" x14ac:dyDescent="0.2">
      <c r="B184" s="80">
        <v>41548</v>
      </c>
      <c r="C184" s="1">
        <v>306</v>
      </c>
      <c r="D184" s="1">
        <v>3074</v>
      </c>
      <c r="E184" s="1">
        <v>4340</v>
      </c>
      <c r="F184" s="1">
        <v>3899</v>
      </c>
      <c r="G184" s="1">
        <v>3136</v>
      </c>
      <c r="H184" s="1">
        <v>2360</v>
      </c>
      <c r="I184" s="1">
        <v>1716</v>
      </c>
      <c r="J184" s="1">
        <v>1005</v>
      </c>
      <c r="K184" s="1">
        <v>513</v>
      </c>
      <c r="L184" s="1">
        <v>229</v>
      </c>
      <c r="M184" s="1">
        <v>20578</v>
      </c>
      <c r="N184" s="1">
        <f t="shared" si="4"/>
        <v>3380</v>
      </c>
      <c r="O184" s="1">
        <f t="shared" si="5"/>
        <v>17198</v>
      </c>
      <c r="P184" s="65"/>
    </row>
    <row r="185" spans="2:16" x14ac:dyDescent="0.2">
      <c r="B185" s="80">
        <v>41579</v>
      </c>
      <c r="C185" s="1">
        <v>247</v>
      </c>
      <c r="D185" s="1">
        <v>2731</v>
      </c>
      <c r="E185" s="1">
        <v>3871</v>
      </c>
      <c r="F185" s="1">
        <v>3542</v>
      </c>
      <c r="G185" s="1">
        <v>2935</v>
      </c>
      <c r="H185" s="1">
        <v>2204</v>
      </c>
      <c r="I185" s="1">
        <v>1592</v>
      </c>
      <c r="J185" s="1">
        <v>986</v>
      </c>
      <c r="K185" s="1">
        <v>438</v>
      </c>
      <c r="L185" s="1">
        <v>172</v>
      </c>
      <c r="M185" s="1">
        <v>18718</v>
      </c>
      <c r="N185" s="1">
        <f t="shared" si="4"/>
        <v>2978</v>
      </c>
      <c r="O185" s="1">
        <f t="shared" si="5"/>
        <v>15740</v>
      </c>
      <c r="P185" s="65"/>
    </row>
    <row r="186" spans="2:16" x14ac:dyDescent="0.2">
      <c r="B186" s="80">
        <v>41609</v>
      </c>
      <c r="C186" s="1">
        <v>260</v>
      </c>
      <c r="D186" s="1">
        <v>2567</v>
      </c>
      <c r="E186" s="1">
        <v>3428</v>
      </c>
      <c r="F186" s="1">
        <v>3115</v>
      </c>
      <c r="G186" s="1">
        <v>2447</v>
      </c>
      <c r="H186" s="1">
        <v>1767</v>
      </c>
      <c r="I186" s="1">
        <v>1284</v>
      </c>
      <c r="J186" s="1">
        <v>799</v>
      </c>
      <c r="K186" s="1">
        <v>354</v>
      </c>
      <c r="L186" s="1">
        <v>156</v>
      </c>
      <c r="M186" s="1">
        <v>16177</v>
      </c>
      <c r="N186" s="1">
        <f t="shared" si="4"/>
        <v>2827</v>
      </c>
      <c r="O186" s="1">
        <f t="shared" si="5"/>
        <v>13350</v>
      </c>
      <c r="P186" s="1"/>
    </row>
    <row r="187" spans="2:16" x14ac:dyDescent="0.2">
      <c r="B187" s="80">
        <v>41640</v>
      </c>
      <c r="C187" s="1">
        <v>211</v>
      </c>
      <c r="D187" s="1">
        <v>2215</v>
      </c>
      <c r="E187" s="1">
        <v>3290</v>
      </c>
      <c r="F187" s="1">
        <v>3454</v>
      </c>
      <c r="G187" s="1">
        <v>2847</v>
      </c>
      <c r="H187" s="1">
        <v>2044</v>
      </c>
      <c r="I187" s="1">
        <v>1507</v>
      </c>
      <c r="J187" s="1">
        <v>980</v>
      </c>
      <c r="K187" s="1">
        <v>404</v>
      </c>
      <c r="L187" s="1">
        <v>217</v>
      </c>
      <c r="M187" s="1">
        <v>17169</v>
      </c>
      <c r="N187" s="1">
        <f t="shared" si="4"/>
        <v>2426</v>
      </c>
      <c r="O187" s="1">
        <f t="shared" si="5"/>
        <v>14743</v>
      </c>
      <c r="P187" s="1"/>
    </row>
    <row r="188" spans="2:16" x14ac:dyDescent="0.2">
      <c r="B188" s="80">
        <v>41671</v>
      </c>
      <c r="C188" s="1">
        <v>159</v>
      </c>
      <c r="D188" s="1">
        <v>1927</v>
      </c>
      <c r="E188" s="1">
        <v>2960</v>
      </c>
      <c r="F188" s="1">
        <v>3020</v>
      </c>
      <c r="G188" s="1">
        <v>2417</v>
      </c>
      <c r="H188" s="1">
        <v>1765</v>
      </c>
      <c r="I188" s="1">
        <v>1335</v>
      </c>
      <c r="J188" s="1">
        <v>812</v>
      </c>
      <c r="K188" s="1">
        <v>386</v>
      </c>
      <c r="L188" s="1">
        <v>198</v>
      </c>
      <c r="M188" s="1">
        <v>14979</v>
      </c>
      <c r="N188" s="1">
        <f t="shared" si="4"/>
        <v>2086</v>
      </c>
      <c r="O188" s="1">
        <f t="shared" si="5"/>
        <v>12893</v>
      </c>
      <c r="P188" s="1"/>
    </row>
    <row r="189" spans="2:16" x14ac:dyDescent="0.2">
      <c r="B189" s="80">
        <v>41699</v>
      </c>
      <c r="C189" s="1">
        <v>218</v>
      </c>
      <c r="D189" s="1">
        <v>2262</v>
      </c>
      <c r="E189" s="1">
        <v>3247</v>
      </c>
      <c r="F189" s="1">
        <v>3207</v>
      </c>
      <c r="G189" s="1">
        <v>2774</v>
      </c>
      <c r="H189" s="1">
        <v>1984</v>
      </c>
      <c r="I189" s="1">
        <v>1504</v>
      </c>
      <c r="J189" s="1">
        <v>925</v>
      </c>
      <c r="K189" s="1">
        <v>424</v>
      </c>
      <c r="L189" s="1">
        <v>197</v>
      </c>
      <c r="M189" s="1">
        <v>16742</v>
      </c>
      <c r="N189" s="1">
        <f t="shared" si="4"/>
        <v>2480</v>
      </c>
      <c r="O189" s="1">
        <f t="shared" si="5"/>
        <v>14262</v>
      </c>
      <c r="P189" s="1"/>
    </row>
    <row r="190" spans="2:16" x14ac:dyDescent="0.2">
      <c r="B190" s="80">
        <v>41730</v>
      </c>
      <c r="C190" s="1">
        <v>253</v>
      </c>
      <c r="D190" s="1">
        <v>2588</v>
      </c>
      <c r="E190" s="1">
        <v>3747</v>
      </c>
      <c r="F190" s="1">
        <v>3422</v>
      </c>
      <c r="G190" s="1">
        <v>3080</v>
      </c>
      <c r="H190" s="1">
        <v>2151</v>
      </c>
      <c r="I190" s="1">
        <v>1664</v>
      </c>
      <c r="J190" s="1">
        <v>1029</v>
      </c>
      <c r="K190" s="1">
        <v>451</v>
      </c>
      <c r="L190" s="1">
        <v>211</v>
      </c>
      <c r="M190" s="1">
        <v>18596</v>
      </c>
      <c r="N190" s="1">
        <f t="shared" si="4"/>
        <v>2841</v>
      </c>
      <c r="O190" s="1">
        <f t="shared" si="5"/>
        <v>15755</v>
      </c>
      <c r="P190" s="1"/>
    </row>
    <row r="191" spans="2:16" x14ac:dyDescent="0.2">
      <c r="B191" s="80">
        <v>41760</v>
      </c>
      <c r="C191" s="1">
        <v>294</v>
      </c>
      <c r="D191" s="1">
        <v>2638</v>
      </c>
      <c r="E191" s="1">
        <v>3809</v>
      </c>
      <c r="F191" s="1">
        <v>3523</v>
      </c>
      <c r="G191" s="1">
        <v>2949</v>
      </c>
      <c r="H191" s="1">
        <v>2242</v>
      </c>
      <c r="I191" s="1">
        <v>1539</v>
      </c>
      <c r="J191" s="1">
        <v>1037</v>
      </c>
      <c r="K191" s="1">
        <v>514</v>
      </c>
      <c r="L191" s="1">
        <v>217</v>
      </c>
      <c r="M191" s="1">
        <v>18762</v>
      </c>
      <c r="N191" s="1">
        <f t="shared" si="4"/>
        <v>2932</v>
      </c>
      <c r="O191" s="1">
        <f t="shared" si="5"/>
        <v>15830</v>
      </c>
      <c r="P191" s="1"/>
    </row>
    <row r="192" spans="2:16" x14ac:dyDescent="0.2">
      <c r="B192" s="80">
        <v>41791</v>
      </c>
      <c r="C192" s="1">
        <v>377</v>
      </c>
      <c r="D192" s="1">
        <v>3113</v>
      </c>
      <c r="E192" s="1">
        <v>4095</v>
      </c>
      <c r="F192" s="1">
        <v>3532</v>
      </c>
      <c r="G192" s="1">
        <v>2969</v>
      </c>
      <c r="H192" s="1">
        <v>2307</v>
      </c>
      <c r="I192" s="1">
        <v>1460</v>
      </c>
      <c r="J192" s="1">
        <v>972</v>
      </c>
      <c r="K192" s="1">
        <v>420</v>
      </c>
      <c r="L192" s="1">
        <v>195</v>
      </c>
      <c r="M192" s="1">
        <v>19440</v>
      </c>
      <c r="N192" s="1">
        <f t="shared" si="4"/>
        <v>3490</v>
      </c>
      <c r="O192" s="1">
        <f t="shared" si="5"/>
        <v>15950</v>
      </c>
      <c r="P192" s="1"/>
    </row>
    <row r="193" spans="2:16" x14ac:dyDescent="0.2">
      <c r="B193" s="80">
        <v>41821</v>
      </c>
      <c r="C193" s="1">
        <v>522</v>
      </c>
      <c r="D193" s="1">
        <v>3314</v>
      </c>
      <c r="E193" s="1">
        <v>4324</v>
      </c>
      <c r="F193" s="1">
        <v>3835</v>
      </c>
      <c r="G193" s="1">
        <v>3293</v>
      </c>
      <c r="H193" s="1">
        <v>2372</v>
      </c>
      <c r="I193" s="1">
        <v>1674</v>
      </c>
      <c r="J193" s="1">
        <v>1083</v>
      </c>
      <c r="K193" s="1">
        <v>478</v>
      </c>
      <c r="L193" s="1">
        <v>188</v>
      </c>
      <c r="M193" s="1">
        <v>21083</v>
      </c>
      <c r="N193" s="1">
        <f t="shared" si="4"/>
        <v>3836</v>
      </c>
      <c r="O193" s="1">
        <f t="shared" si="5"/>
        <v>17247</v>
      </c>
      <c r="P193" s="1"/>
    </row>
    <row r="194" spans="2:16" x14ac:dyDescent="0.2">
      <c r="B194" s="80">
        <v>41852</v>
      </c>
      <c r="C194" s="1">
        <v>373</v>
      </c>
      <c r="D194" s="1">
        <v>2382</v>
      </c>
      <c r="E194" s="1">
        <v>3047</v>
      </c>
      <c r="F194" s="1">
        <v>2887</v>
      </c>
      <c r="G194" s="1">
        <v>2444</v>
      </c>
      <c r="H194" s="1">
        <v>1860</v>
      </c>
      <c r="I194" s="1">
        <v>1288</v>
      </c>
      <c r="J194" s="1">
        <v>862</v>
      </c>
      <c r="K194" s="1">
        <v>384</v>
      </c>
      <c r="L194" s="1">
        <v>170</v>
      </c>
      <c r="M194" s="1">
        <v>15697</v>
      </c>
      <c r="N194" s="1">
        <f t="shared" si="4"/>
        <v>2755</v>
      </c>
      <c r="O194" s="1">
        <f t="shared" si="5"/>
        <v>12942</v>
      </c>
      <c r="P194" s="1"/>
    </row>
    <row r="195" spans="2:16" x14ac:dyDescent="0.2">
      <c r="B195" s="80">
        <v>41883</v>
      </c>
      <c r="C195" s="1">
        <v>352</v>
      </c>
      <c r="D195" s="1">
        <v>2745</v>
      </c>
      <c r="E195" s="1">
        <v>4042</v>
      </c>
      <c r="F195" s="1">
        <v>3763</v>
      </c>
      <c r="G195" s="1">
        <v>3371</v>
      </c>
      <c r="H195" s="1">
        <v>2529</v>
      </c>
      <c r="I195" s="1">
        <v>1860</v>
      </c>
      <c r="J195" s="1">
        <v>1121</v>
      </c>
      <c r="K195" s="1">
        <v>482</v>
      </c>
      <c r="L195" s="1">
        <v>253</v>
      </c>
      <c r="M195" s="1">
        <v>20518</v>
      </c>
      <c r="N195" s="1">
        <f t="shared" si="4"/>
        <v>3097</v>
      </c>
      <c r="O195" s="1">
        <f t="shared" si="5"/>
        <v>17421</v>
      </c>
      <c r="P195" s="1"/>
    </row>
    <row r="196" spans="2:16" x14ac:dyDescent="0.2">
      <c r="B196" s="80">
        <v>41913</v>
      </c>
      <c r="C196" s="1">
        <v>302</v>
      </c>
      <c r="D196" s="1">
        <v>3082</v>
      </c>
      <c r="E196" s="1">
        <v>4155</v>
      </c>
      <c r="F196" s="1">
        <v>3965</v>
      </c>
      <c r="G196" s="1">
        <v>3497</v>
      </c>
      <c r="H196" s="1">
        <v>2674</v>
      </c>
      <c r="I196" s="1">
        <v>1750</v>
      </c>
      <c r="J196" s="1">
        <v>1222</v>
      </c>
      <c r="K196" s="1">
        <v>504</v>
      </c>
      <c r="L196" s="1">
        <v>258</v>
      </c>
      <c r="M196" s="1">
        <v>21409</v>
      </c>
      <c r="N196" s="1">
        <f t="shared" si="4"/>
        <v>3384</v>
      </c>
      <c r="O196" s="1">
        <f t="shared" si="5"/>
        <v>18025</v>
      </c>
      <c r="P196" s="1"/>
    </row>
    <row r="197" spans="2:16" x14ac:dyDescent="0.2">
      <c r="B197" s="80">
        <v>41944</v>
      </c>
      <c r="C197" s="1">
        <v>263</v>
      </c>
      <c r="D197" s="1">
        <v>2907</v>
      </c>
      <c r="E197" s="1">
        <v>4495</v>
      </c>
      <c r="F197" s="1">
        <v>3578</v>
      </c>
      <c r="G197" s="1">
        <v>3017</v>
      </c>
      <c r="H197" s="1">
        <v>2283</v>
      </c>
      <c r="I197" s="1">
        <v>1536</v>
      </c>
      <c r="J197" s="1">
        <v>1155</v>
      </c>
      <c r="K197" s="1">
        <v>465</v>
      </c>
      <c r="L197" s="1">
        <v>243</v>
      </c>
      <c r="M197" s="1">
        <v>19942</v>
      </c>
      <c r="N197" s="1">
        <f t="shared" si="4"/>
        <v>3170</v>
      </c>
      <c r="O197" s="1">
        <f t="shared" si="5"/>
        <v>16772</v>
      </c>
      <c r="P197" s="1"/>
    </row>
    <row r="198" spans="2:16" x14ac:dyDescent="0.2">
      <c r="B198" s="80">
        <v>41974</v>
      </c>
      <c r="C198" s="1">
        <v>291</v>
      </c>
      <c r="D198" s="1">
        <v>2517</v>
      </c>
      <c r="E198" s="1">
        <v>3394</v>
      </c>
      <c r="F198" s="1">
        <v>3307</v>
      </c>
      <c r="G198" s="1">
        <v>2694</v>
      </c>
      <c r="H198" s="1">
        <v>2158</v>
      </c>
      <c r="I198" s="1">
        <v>1439</v>
      </c>
      <c r="J198" s="1">
        <v>1004</v>
      </c>
      <c r="K198" s="1">
        <v>434</v>
      </c>
      <c r="L198" s="1">
        <v>200</v>
      </c>
      <c r="M198" s="1">
        <v>17438</v>
      </c>
      <c r="N198" s="1">
        <f t="shared" ref="N198:N219" si="6">C198+D198</f>
        <v>2808</v>
      </c>
      <c r="O198" s="1">
        <f t="shared" ref="O198:O219" si="7">E198+F198+G198+H198+I198+J198+K198+L198</f>
        <v>14630</v>
      </c>
      <c r="P198" s="1"/>
    </row>
    <row r="199" spans="2:16" x14ac:dyDescent="0.2">
      <c r="B199" s="80">
        <v>42005</v>
      </c>
      <c r="C199" s="1">
        <v>256</v>
      </c>
      <c r="D199" s="1">
        <v>2356</v>
      </c>
      <c r="E199" s="1">
        <v>3512</v>
      </c>
      <c r="F199" s="1">
        <v>3404</v>
      </c>
      <c r="G199" s="1">
        <v>3107</v>
      </c>
      <c r="H199" s="1">
        <v>2267</v>
      </c>
      <c r="I199" s="1">
        <v>1562</v>
      </c>
      <c r="J199" s="1">
        <v>1098</v>
      </c>
      <c r="K199" s="1">
        <v>498</v>
      </c>
      <c r="L199" s="1">
        <v>234</v>
      </c>
      <c r="M199" s="1">
        <v>18294</v>
      </c>
      <c r="N199" s="1">
        <f t="shared" si="6"/>
        <v>2612</v>
      </c>
      <c r="O199" s="1">
        <f t="shared" si="7"/>
        <v>15682</v>
      </c>
      <c r="P199" s="1"/>
    </row>
    <row r="200" spans="2:16" x14ac:dyDescent="0.2">
      <c r="B200" s="80">
        <v>42036</v>
      </c>
      <c r="C200" s="1">
        <v>263</v>
      </c>
      <c r="D200" s="1">
        <v>2228</v>
      </c>
      <c r="E200" s="1">
        <v>3372</v>
      </c>
      <c r="F200" s="1">
        <v>3358</v>
      </c>
      <c r="G200" s="1">
        <v>3091</v>
      </c>
      <c r="H200" s="1">
        <v>2404</v>
      </c>
      <c r="I200" s="1">
        <v>1778</v>
      </c>
      <c r="J200" s="1">
        <v>1317</v>
      </c>
      <c r="K200" s="1">
        <v>672</v>
      </c>
      <c r="L200" s="1">
        <v>345</v>
      </c>
      <c r="M200" s="1">
        <v>18828</v>
      </c>
      <c r="N200" s="1">
        <f t="shared" si="6"/>
        <v>2491</v>
      </c>
      <c r="O200" s="1">
        <f t="shared" si="7"/>
        <v>16337</v>
      </c>
      <c r="P200" s="1"/>
    </row>
    <row r="201" spans="2:16" x14ac:dyDescent="0.2">
      <c r="B201" s="80">
        <v>42064</v>
      </c>
      <c r="C201" s="1">
        <v>355</v>
      </c>
      <c r="D201" s="1">
        <v>2846</v>
      </c>
      <c r="E201" s="1">
        <v>4291</v>
      </c>
      <c r="F201" s="1">
        <v>4106</v>
      </c>
      <c r="G201" s="1">
        <v>3659</v>
      </c>
      <c r="H201" s="1">
        <v>2779</v>
      </c>
      <c r="I201" s="1">
        <v>2039</v>
      </c>
      <c r="J201" s="1">
        <v>1202</v>
      </c>
      <c r="K201" s="1">
        <v>614</v>
      </c>
      <c r="L201" s="1">
        <v>241</v>
      </c>
      <c r="M201" s="1">
        <v>22132</v>
      </c>
      <c r="N201" s="1">
        <f t="shared" si="6"/>
        <v>3201</v>
      </c>
      <c r="O201" s="1">
        <f t="shared" si="7"/>
        <v>18931</v>
      </c>
      <c r="P201" s="1"/>
    </row>
    <row r="202" spans="2:16" x14ac:dyDescent="0.2">
      <c r="B202" s="80">
        <v>42095</v>
      </c>
      <c r="C202" s="1">
        <v>295</v>
      </c>
      <c r="D202" s="1">
        <v>2668</v>
      </c>
      <c r="E202" s="1">
        <v>3972</v>
      </c>
      <c r="F202" s="1">
        <v>3745</v>
      </c>
      <c r="G202" s="1">
        <v>3321</v>
      </c>
      <c r="H202" s="1">
        <v>2495</v>
      </c>
      <c r="I202" s="1">
        <v>1763</v>
      </c>
      <c r="J202" s="1">
        <v>1124</v>
      </c>
      <c r="K202" s="1">
        <v>476</v>
      </c>
      <c r="L202" s="1">
        <v>208</v>
      </c>
      <c r="M202" s="1">
        <v>20067</v>
      </c>
      <c r="N202" s="1">
        <f t="shared" si="6"/>
        <v>2963</v>
      </c>
      <c r="O202" s="1">
        <f t="shared" si="7"/>
        <v>17104</v>
      </c>
      <c r="P202" s="1"/>
    </row>
    <row r="203" spans="2:16" x14ac:dyDescent="0.2">
      <c r="B203" s="80">
        <v>42125</v>
      </c>
      <c r="C203" s="1">
        <v>363</v>
      </c>
      <c r="D203" s="1">
        <v>2985</v>
      </c>
      <c r="E203" s="1">
        <v>4013</v>
      </c>
      <c r="F203" s="1">
        <v>3751</v>
      </c>
      <c r="G203" s="1">
        <v>3194</v>
      </c>
      <c r="H203" s="1">
        <v>2435</v>
      </c>
      <c r="I203" s="1">
        <v>1695</v>
      </c>
      <c r="J203" s="1">
        <v>1094</v>
      </c>
      <c r="K203" s="1">
        <v>552</v>
      </c>
      <c r="L203" s="1">
        <v>225</v>
      </c>
      <c r="M203" s="1">
        <v>20307</v>
      </c>
      <c r="N203" s="1">
        <f t="shared" si="6"/>
        <v>3348</v>
      </c>
      <c r="O203" s="1">
        <f t="shared" si="7"/>
        <v>16959</v>
      </c>
      <c r="P203" s="1"/>
    </row>
    <row r="204" spans="2:16" x14ac:dyDescent="0.2">
      <c r="B204" s="80">
        <v>42156</v>
      </c>
      <c r="C204" s="1">
        <v>510</v>
      </c>
      <c r="D204" s="1">
        <v>3658</v>
      </c>
      <c r="E204" s="1">
        <v>4320</v>
      </c>
      <c r="F204" s="1">
        <v>3905</v>
      </c>
      <c r="G204" s="1">
        <v>3223</v>
      </c>
      <c r="H204" s="1">
        <v>2406</v>
      </c>
      <c r="I204" s="1">
        <v>1701</v>
      </c>
      <c r="J204" s="1">
        <v>1101</v>
      </c>
      <c r="K204" s="1">
        <v>521</v>
      </c>
      <c r="L204" s="1">
        <v>212</v>
      </c>
      <c r="M204" s="1">
        <v>21557</v>
      </c>
      <c r="N204" s="1">
        <f t="shared" si="6"/>
        <v>4168</v>
      </c>
      <c r="O204" s="1">
        <f t="shared" si="7"/>
        <v>17389</v>
      </c>
      <c r="P204" s="1"/>
    </row>
    <row r="205" spans="2:16" x14ac:dyDescent="0.2">
      <c r="B205" s="80">
        <v>42186</v>
      </c>
      <c r="C205" s="65">
        <v>700</v>
      </c>
      <c r="D205" s="65">
        <v>4050</v>
      </c>
      <c r="E205" s="65">
        <v>4862</v>
      </c>
      <c r="F205" s="65">
        <v>4325</v>
      </c>
      <c r="G205" s="65">
        <v>3774</v>
      </c>
      <c r="H205" s="65">
        <v>2864</v>
      </c>
      <c r="I205" s="65">
        <v>1932</v>
      </c>
      <c r="J205" s="65">
        <v>1278</v>
      </c>
      <c r="K205" s="65">
        <v>624</v>
      </c>
      <c r="L205" s="65">
        <v>245</v>
      </c>
      <c r="M205" s="1">
        <v>24654</v>
      </c>
      <c r="N205" s="1">
        <f t="shared" si="6"/>
        <v>4750</v>
      </c>
      <c r="O205" s="1">
        <f t="shared" si="7"/>
        <v>19904</v>
      </c>
      <c r="P205" s="1"/>
    </row>
    <row r="206" spans="2:16" x14ac:dyDescent="0.2">
      <c r="B206" s="80">
        <v>42217</v>
      </c>
      <c r="C206" s="65">
        <v>470</v>
      </c>
      <c r="D206" s="65">
        <v>2856</v>
      </c>
      <c r="E206" s="65">
        <v>3659</v>
      </c>
      <c r="F206" s="65">
        <v>3417</v>
      </c>
      <c r="G206" s="65">
        <v>2960</v>
      </c>
      <c r="H206" s="65">
        <v>2365</v>
      </c>
      <c r="I206" s="65">
        <v>1629</v>
      </c>
      <c r="J206" s="65">
        <v>1051</v>
      </c>
      <c r="K206" s="65">
        <v>536</v>
      </c>
      <c r="L206" s="65">
        <v>204</v>
      </c>
      <c r="M206" s="1">
        <v>19147</v>
      </c>
      <c r="N206" s="1">
        <f t="shared" si="6"/>
        <v>3326</v>
      </c>
      <c r="O206" s="1">
        <f t="shared" si="7"/>
        <v>15821</v>
      </c>
      <c r="P206" s="1"/>
    </row>
    <row r="207" spans="2:16" x14ac:dyDescent="0.2">
      <c r="B207" s="80">
        <v>42248</v>
      </c>
      <c r="C207" s="65">
        <v>394</v>
      </c>
      <c r="D207" s="65">
        <v>3253</v>
      </c>
      <c r="E207" s="65">
        <v>4743</v>
      </c>
      <c r="F207" s="65">
        <v>4391</v>
      </c>
      <c r="G207" s="65">
        <v>3751</v>
      </c>
      <c r="H207" s="65">
        <v>2972</v>
      </c>
      <c r="I207" s="65">
        <v>2192</v>
      </c>
      <c r="J207" s="65">
        <v>1324</v>
      </c>
      <c r="K207" s="65">
        <v>659</v>
      </c>
      <c r="L207" s="65">
        <v>236</v>
      </c>
      <c r="M207" s="1">
        <v>23915</v>
      </c>
      <c r="N207" s="1">
        <f t="shared" si="6"/>
        <v>3647</v>
      </c>
      <c r="O207" s="1">
        <f t="shared" si="7"/>
        <v>20268</v>
      </c>
      <c r="P207" s="1"/>
    </row>
    <row r="208" spans="2:16" x14ac:dyDescent="0.2">
      <c r="B208" s="80">
        <v>42278</v>
      </c>
      <c r="C208" s="1">
        <v>471</v>
      </c>
      <c r="D208" s="1">
        <v>3722</v>
      </c>
      <c r="E208" s="1">
        <v>4958</v>
      </c>
      <c r="F208" s="1">
        <v>4505</v>
      </c>
      <c r="G208" s="1">
        <v>3733</v>
      </c>
      <c r="H208" s="1">
        <v>2868</v>
      </c>
      <c r="I208" s="1">
        <v>2144</v>
      </c>
      <c r="J208" s="1">
        <v>1380</v>
      </c>
      <c r="K208" s="1">
        <v>763</v>
      </c>
      <c r="L208" s="1">
        <v>287</v>
      </c>
      <c r="M208" s="1">
        <v>24831</v>
      </c>
      <c r="N208" s="1">
        <f t="shared" si="6"/>
        <v>4193</v>
      </c>
      <c r="O208" s="1">
        <f t="shared" si="7"/>
        <v>20638</v>
      </c>
      <c r="P208" s="1"/>
    </row>
    <row r="209" spans="2:20" x14ac:dyDescent="0.2">
      <c r="B209" s="80">
        <v>42309</v>
      </c>
      <c r="C209" s="1">
        <v>336</v>
      </c>
      <c r="D209" s="1">
        <v>3059</v>
      </c>
      <c r="E209" s="1">
        <v>4374</v>
      </c>
      <c r="F209" s="1">
        <v>3925</v>
      </c>
      <c r="G209" s="1">
        <v>3416</v>
      </c>
      <c r="H209" s="1">
        <v>2629</v>
      </c>
      <c r="I209" s="1">
        <v>1860</v>
      </c>
      <c r="J209" s="1">
        <v>1230</v>
      </c>
      <c r="K209" s="1">
        <v>591</v>
      </c>
      <c r="L209" s="1">
        <v>245</v>
      </c>
      <c r="M209" s="1">
        <v>21665</v>
      </c>
      <c r="N209" s="1">
        <f t="shared" si="6"/>
        <v>3395</v>
      </c>
      <c r="O209" s="1">
        <f t="shared" si="7"/>
        <v>18270</v>
      </c>
      <c r="P209" s="1"/>
      <c r="Q209" s="65"/>
      <c r="R209" s="65"/>
      <c r="S209" s="65"/>
      <c r="T209" s="65"/>
    </row>
    <row r="210" spans="2:20" x14ac:dyDescent="0.2">
      <c r="B210" s="80">
        <v>42339</v>
      </c>
      <c r="C210" s="1">
        <v>406</v>
      </c>
      <c r="D210" s="1">
        <v>3317</v>
      </c>
      <c r="E210" s="1">
        <v>4476</v>
      </c>
      <c r="F210" s="1">
        <v>4148</v>
      </c>
      <c r="G210" s="1">
        <v>3633</v>
      </c>
      <c r="H210" s="1">
        <v>2966</v>
      </c>
      <c r="I210" s="1">
        <v>2040</v>
      </c>
      <c r="J210" s="1">
        <v>1411</v>
      </c>
      <c r="K210" s="1">
        <v>676</v>
      </c>
      <c r="L210" s="1">
        <v>252</v>
      </c>
      <c r="M210" s="1">
        <v>23325</v>
      </c>
      <c r="N210" s="1">
        <f t="shared" si="6"/>
        <v>3723</v>
      </c>
      <c r="O210" s="1">
        <f t="shared" si="7"/>
        <v>19602</v>
      </c>
      <c r="P210" s="1"/>
      <c r="Q210" s="65"/>
      <c r="R210" s="65"/>
      <c r="S210" s="65"/>
      <c r="T210" s="65"/>
    </row>
    <row r="211" spans="2:20" x14ac:dyDescent="0.2">
      <c r="B211" s="80">
        <v>42370</v>
      </c>
      <c r="C211" s="1">
        <v>268</v>
      </c>
      <c r="D211" s="1">
        <v>2259</v>
      </c>
      <c r="E211" s="1">
        <v>3548</v>
      </c>
      <c r="F211" s="1">
        <v>3266</v>
      </c>
      <c r="G211" s="1">
        <v>2969</v>
      </c>
      <c r="H211" s="1">
        <v>2351</v>
      </c>
      <c r="I211" s="1">
        <v>1708</v>
      </c>
      <c r="J211" s="1">
        <v>1263</v>
      </c>
      <c r="K211" s="1">
        <v>581</v>
      </c>
      <c r="L211" s="1">
        <v>226</v>
      </c>
      <c r="M211" s="1">
        <v>18439</v>
      </c>
      <c r="N211" s="1">
        <f t="shared" si="6"/>
        <v>2527</v>
      </c>
      <c r="O211" s="1">
        <f t="shared" si="7"/>
        <v>15912</v>
      </c>
      <c r="P211" s="1"/>
      <c r="Q211" s="1"/>
      <c r="R211" s="1"/>
      <c r="S211" s="1"/>
      <c r="T211" s="1"/>
    </row>
    <row r="212" spans="2:20" x14ac:dyDescent="0.2">
      <c r="B212" s="80">
        <v>42401</v>
      </c>
      <c r="C212" s="1">
        <v>261</v>
      </c>
      <c r="D212" s="1">
        <v>2269</v>
      </c>
      <c r="E212" s="1">
        <v>3538</v>
      </c>
      <c r="F212" s="1">
        <v>3289</v>
      </c>
      <c r="G212" s="1">
        <v>2929</v>
      </c>
      <c r="H212" s="1">
        <v>2342</v>
      </c>
      <c r="I212" s="1">
        <v>1770</v>
      </c>
      <c r="J212" s="1">
        <v>1185</v>
      </c>
      <c r="K212" s="1">
        <v>565</v>
      </c>
      <c r="L212" s="1">
        <v>266</v>
      </c>
      <c r="M212" s="1">
        <v>18414</v>
      </c>
      <c r="N212" s="1">
        <f t="shared" si="6"/>
        <v>2530</v>
      </c>
      <c r="O212" s="1">
        <f t="shared" si="7"/>
        <v>15884</v>
      </c>
      <c r="P212" s="1"/>
      <c r="Q212" s="1"/>
      <c r="R212" s="1"/>
      <c r="S212" s="1"/>
      <c r="T212" s="1"/>
    </row>
    <row r="213" spans="2:20" x14ac:dyDescent="0.2">
      <c r="B213" s="80">
        <v>42430</v>
      </c>
      <c r="C213" s="1">
        <v>351</v>
      </c>
      <c r="D213" s="1">
        <v>2874</v>
      </c>
      <c r="E213" s="1">
        <v>4401</v>
      </c>
      <c r="F213" s="1">
        <v>4015</v>
      </c>
      <c r="G213" s="1">
        <v>3792</v>
      </c>
      <c r="H213" s="1">
        <v>2761</v>
      </c>
      <c r="I213" s="1">
        <v>2030</v>
      </c>
      <c r="J213" s="1">
        <v>1329</v>
      </c>
      <c r="K213" s="1">
        <v>666</v>
      </c>
      <c r="L213" s="1">
        <v>300</v>
      </c>
      <c r="M213" s="1">
        <v>22519</v>
      </c>
      <c r="N213" s="1">
        <f t="shared" si="6"/>
        <v>3225</v>
      </c>
      <c r="O213" s="1">
        <f t="shared" si="7"/>
        <v>19294</v>
      </c>
      <c r="P213" s="1"/>
      <c r="Q213" s="1"/>
      <c r="R213" s="1"/>
      <c r="S213" s="1"/>
      <c r="T213" s="1"/>
    </row>
    <row r="214" spans="2:20" x14ac:dyDescent="0.2">
      <c r="B214" s="80">
        <v>42461</v>
      </c>
      <c r="C214" s="1">
        <v>417</v>
      </c>
      <c r="D214" s="1">
        <v>3125</v>
      </c>
      <c r="E214" s="1">
        <v>4520</v>
      </c>
      <c r="F214" s="1">
        <v>4005</v>
      </c>
      <c r="G214" s="1">
        <v>3634</v>
      </c>
      <c r="H214" s="1">
        <v>2710</v>
      </c>
      <c r="I214" s="1">
        <v>2077</v>
      </c>
      <c r="J214" s="1">
        <v>1348</v>
      </c>
      <c r="K214" s="1">
        <v>635</v>
      </c>
      <c r="L214" s="1">
        <v>283</v>
      </c>
      <c r="M214" s="1">
        <v>22754</v>
      </c>
      <c r="N214" s="1">
        <f t="shared" si="6"/>
        <v>3542</v>
      </c>
      <c r="O214" s="1">
        <f t="shared" si="7"/>
        <v>19212</v>
      </c>
      <c r="P214" s="1"/>
      <c r="Q214" s="1"/>
      <c r="R214" s="1"/>
      <c r="S214" s="1"/>
      <c r="T214" s="1"/>
    </row>
    <row r="215" spans="2:20" x14ac:dyDescent="0.2">
      <c r="B215" s="80">
        <v>42491</v>
      </c>
      <c r="C215" s="1">
        <v>495</v>
      </c>
      <c r="D215" s="1">
        <v>3447</v>
      </c>
      <c r="E215" s="1">
        <v>4611</v>
      </c>
      <c r="F215" s="1">
        <v>4008</v>
      </c>
      <c r="G215" s="1">
        <v>3617</v>
      </c>
      <c r="H215" s="1">
        <v>2747</v>
      </c>
      <c r="I215" s="1">
        <v>2036</v>
      </c>
      <c r="J215" s="1">
        <v>1348</v>
      </c>
      <c r="K215" s="1">
        <v>666</v>
      </c>
      <c r="L215" s="1">
        <v>248</v>
      </c>
      <c r="M215" s="1">
        <v>23223</v>
      </c>
      <c r="N215" s="1">
        <f t="shared" si="6"/>
        <v>3942</v>
      </c>
      <c r="O215" s="1">
        <f t="shared" si="7"/>
        <v>19281</v>
      </c>
      <c r="P215" s="1"/>
      <c r="Q215" s="1"/>
      <c r="R215" s="1"/>
      <c r="S215" s="1"/>
      <c r="T215" s="1"/>
    </row>
    <row r="216" spans="2:20" x14ac:dyDescent="0.2">
      <c r="B216" s="80">
        <v>42522</v>
      </c>
      <c r="C216" s="1">
        <v>642</v>
      </c>
      <c r="D216" s="1">
        <v>3962</v>
      </c>
      <c r="E216" s="1">
        <v>5058</v>
      </c>
      <c r="F216" s="1">
        <v>4232</v>
      </c>
      <c r="G216" s="1">
        <v>3635</v>
      </c>
      <c r="H216" s="1">
        <v>2864</v>
      </c>
      <c r="I216" s="1">
        <v>2166</v>
      </c>
      <c r="J216" s="1">
        <v>1422</v>
      </c>
      <c r="K216" s="1">
        <v>713</v>
      </c>
      <c r="L216" s="1">
        <v>303</v>
      </c>
      <c r="M216" s="1">
        <v>24997</v>
      </c>
      <c r="N216" s="1">
        <f t="shared" si="6"/>
        <v>4604</v>
      </c>
      <c r="O216" s="1">
        <f t="shared" si="7"/>
        <v>20393</v>
      </c>
      <c r="P216" s="1"/>
      <c r="Q216" s="1"/>
      <c r="R216" s="1"/>
      <c r="S216" s="1"/>
      <c r="T216" s="1"/>
    </row>
    <row r="217" spans="2:20" x14ac:dyDescent="0.2">
      <c r="B217" s="80">
        <v>42552</v>
      </c>
      <c r="C217" s="1">
        <v>810</v>
      </c>
      <c r="D217" s="1">
        <v>4211</v>
      </c>
      <c r="E217" s="1">
        <v>4883</v>
      </c>
      <c r="F217" s="1">
        <v>4112</v>
      </c>
      <c r="G217" s="1">
        <v>3655</v>
      </c>
      <c r="H217" s="1">
        <v>2968</v>
      </c>
      <c r="I217" s="1">
        <v>2116</v>
      </c>
      <c r="J217" s="1">
        <v>1393</v>
      </c>
      <c r="K217" s="1">
        <v>710</v>
      </c>
      <c r="L217" s="1">
        <v>274</v>
      </c>
      <c r="M217" s="1">
        <v>25132</v>
      </c>
      <c r="N217" s="1">
        <f t="shared" si="6"/>
        <v>5021</v>
      </c>
      <c r="O217" s="1">
        <f t="shared" si="7"/>
        <v>20111</v>
      </c>
      <c r="P217" s="1"/>
      <c r="Q217" s="1"/>
      <c r="R217" s="1"/>
      <c r="S217" s="1"/>
      <c r="T217" s="1"/>
    </row>
    <row r="218" spans="2:20" x14ac:dyDescent="0.2">
      <c r="B218" s="80">
        <v>42583</v>
      </c>
      <c r="C218" s="1">
        <v>666</v>
      </c>
      <c r="D218" s="1">
        <v>3296</v>
      </c>
      <c r="E218" s="1">
        <v>3975</v>
      </c>
      <c r="F218" s="1">
        <v>3549</v>
      </c>
      <c r="G218" s="1">
        <v>3179</v>
      </c>
      <c r="H218" s="1">
        <v>2574</v>
      </c>
      <c r="I218" s="1">
        <v>1942</v>
      </c>
      <c r="J218" s="1">
        <v>1218</v>
      </c>
      <c r="K218" s="1">
        <v>654</v>
      </c>
      <c r="L218" s="1">
        <v>222</v>
      </c>
      <c r="M218" s="1">
        <v>21275</v>
      </c>
      <c r="N218" s="1">
        <f t="shared" si="6"/>
        <v>3962</v>
      </c>
      <c r="O218" s="1">
        <f t="shared" si="7"/>
        <v>17313</v>
      </c>
      <c r="P218" s="1"/>
      <c r="Q218" s="1"/>
      <c r="R218" s="1"/>
      <c r="S218" s="1"/>
      <c r="T218" s="1"/>
    </row>
    <row r="219" spans="2:20" x14ac:dyDescent="0.2">
      <c r="B219" s="80">
        <v>42614</v>
      </c>
      <c r="C219" s="1">
        <v>494</v>
      </c>
      <c r="D219" s="1">
        <v>3539</v>
      </c>
      <c r="E219" s="1">
        <v>4933</v>
      </c>
      <c r="F219" s="1">
        <v>4322</v>
      </c>
      <c r="G219" s="1">
        <v>3648</v>
      </c>
      <c r="H219" s="1">
        <v>3169</v>
      </c>
      <c r="I219" s="1">
        <v>2298</v>
      </c>
      <c r="J219" s="1">
        <v>1554</v>
      </c>
      <c r="K219" s="1">
        <v>793</v>
      </c>
      <c r="L219" s="1">
        <v>294</v>
      </c>
      <c r="M219" s="1">
        <v>25044</v>
      </c>
      <c r="N219" s="1">
        <f t="shared" si="6"/>
        <v>4033</v>
      </c>
      <c r="O219" s="1">
        <f t="shared" si="7"/>
        <v>21011</v>
      </c>
      <c r="P219" s="1"/>
      <c r="Q219" s="1"/>
      <c r="R219" s="1"/>
      <c r="S219" s="1"/>
      <c r="T219" s="1"/>
    </row>
    <row r="220" spans="2:20" x14ac:dyDescent="0.2">
      <c r="B220" s="80">
        <v>42644</v>
      </c>
      <c r="C220" s="1">
        <v>580</v>
      </c>
      <c r="D220" s="1">
        <v>3998</v>
      </c>
      <c r="E220" s="1">
        <v>5108</v>
      </c>
      <c r="F220" s="1">
        <v>4241</v>
      </c>
      <c r="G220" s="1">
        <v>3813</v>
      </c>
      <c r="H220" s="1">
        <v>3127</v>
      </c>
      <c r="I220" s="1">
        <v>2280</v>
      </c>
      <c r="J220" s="1">
        <v>1638</v>
      </c>
      <c r="K220" s="1">
        <v>764</v>
      </c>
      <c r="L220" s="1">
        <v>308</v>
      </c>
      <c r="M220" s="1">
        <v>25857</v>
      </c>
      <c r="N220" s="1">
        <f t="shared" ref="N220:N222" si="8">C220+D220</f>
        <v>4578</v>
      </c>
      <c r="O220" s="1">
        <f t="shared" ref="O220:O222" si="9">E220+F220+G220+H220+I220+J220+K220+L220</f>
        <v>21279</v>
      </c>
      <c r="P220" s="1"/>
      <c r="Q220" s="1"/>
      <c r="R220" s="1"/>
      <c r="S220" s="1"/>
      <c r="T220" s="1"/>
    </row>
    <row r="221" spans="2:20" x14ac:dyDescent="0.2">
      <c r="B221" s="80">
        <v>42675</v>
      </c>
      <c r="C221" s="1">
        <v>449</v>
      </c>
      <c r="D221" s="1">
        <v>3509</v>
      </c>
      <c r="E221" s="1">
        <v>4918</v>
      </c>
      <c r="F221" s="1">
        <v>4229</v>
      </c>
      <c r="G221" s="1">
        <v>3753</v>
      </c>
      <c r="H221" s="1">
        <v>2954</v>
      </c>
      <c r="I221" s="1">
        <v>2174</v>
      </c>
      <c r="J221" s="1">
        <v>1463</v>
      </c>
      <c r="K221" s="1">
        <v>742</v>
      </c>
      <c r="L221" s="1">
        <v>334</v>
      </c>
      <c r="M221" s="1">
        <v>24525</v>
      </c>
      <c r="N221" s="1">
        <f t="shared" si="8"/>
        <v>3958</v>
      </c>
      <c r="O221" s="1">
        <f t="shared" si="9"/>
        <v>20567</v>
      </c>
      <c r="P221" s="1"/>
      <c r="Q221" s="1"/>
      <c r="R221" s="1"/>
      <c r="S221" s="1"/>
      <c r="T221" s="1"/>
    </row>
    <row r="222" spans="2:20" x14ac:dyDescent="0.2">
      <c r="B222" s="80">
        <v>42705</v>
      </c>
      <c r="C222" s="1">
        <v>514</v>
      </c>
      <c r="D222" s="1">
        <v>3447</v>
      </c>
      <c r="E222" s="1">
        <v>4205</v>
      </c>
      <c r="F222" s="1">
        <v>3758</v>
      </c>
      <c r="G222" s="1">
        <v>3253</v>
      </c>
      <c r="H222" s="1">
        <v>2685</v>
      </c>
      <c r="I222" s="1">
        <v>2054</v>
      </c>
      <c r="J222" s="1">
        <v>1326</v>
      </c>
      <c r="K222" s="1">
        <v>701</v>
      </c>
      <c r="L222" s="1">
        <v>319</v>
      </c>
      <c r="M222" s="1">
        <v>22262</v>
      </c>
      <c r="N222" s="1">
        <f t="shared" si="8"/>
        <v>3961</v>
      </c>
      <c r="O222" s="1">
        <f t="shared" si="9"/>
        <v>18301</v>
      </c>
      <c r="P222" s="1"/>
      <c r="Q222" s="1"/>
      <c r="R222" s="1"/>
      <c r="S222" s="1"/>
      <c r="T222" s="1"/>
    </row>
    <row r="223" spans="2:20" x14ac:dyDescent="0.2">
      <c r="B223" s="80">
        <v>42736</v>
      </c>
      <c r="C223" s="1">
        <v>408</v>
      </c>
      <c r="D223" s="1">
        <v>2740</v>
      </c>
      <c r="E223" s="1">
        <v>3853</v>
      </c>
      <c r="F223" s="1">
        <v>3637</v>
      </c>
      <c r="G223" s="1">
        <v>3130</v>
      </c>
      <c r="H223" s="1">
        <v>2697</v>
      </c>
      <c r="I223" s="1">
        <v>2026</v>
      </c>
      <c r="J223" s="1">
        <v>1357</v>
      </c>
      <c r="K223" s="1">
        <v>732</v>
      </c>
      <c r="L223" s="1">
        <v>281</v>
      </c>
      <c r="M223" s="1">
        <v>20861</v>
      </c>
      <c r="N223" s="1">
        <f t="shared" ref="N223:N225" si="10">C223+D223</f>
        <v>3148</v>
      </c>
      <c r="O223" s="1">
        <f t="shared" ref="O223:O225" si="11">E223+F223+G223+H223+I223+J223+K223+L223</f>
        <v>17713</v>
      </c>
      <c r="P223" s="1"/>
      <c r="Q223" s="1"/>
      <c r="R223" s="1"/>
      <c r="S223" s="1"/>
      <c r="T223" s="1"/>
    </row>
    <row r="224" spans="2:20" x14ac:dyDescent="0.2">
      <c r="B224" s="80">
        <v>42767</v>
      </c>
      <c r="C224" s="1">
        <v>342</v>
      </c>
      <c r="D224" s="1">
        <v>2671</v>
      </c>
      <c r="E224" s="1">
        <v>3828</v>
      </c>
      <c r="F224" s="1">
        <v>3388</v>
      </c>
      <c r="G224" s="1">
        <v>3031</v>
      </c>
      <c r="H224" s="1">
        <v>2524</v>
      </c>
      <c r="I224" s="1">
        <v>1772</v>
      </c>
      <c r="J224" s="1">
        <v>1187</v>
      </c>
      <c r="K224" s="1">
        <v>673</v>
      </c>
      <c r="L224" s="1">
        <v>301</v>
      </c>
      <c r="M224" s="1">
        <v>19717</v>
      </c>
      <c r="N224" s="1">
        <f t="shared" si="10"/>
        <v>3013</v>
      </c>
      <c r="O224" s="1">
        <f t="shared" si="11"/>
        <v>16704</v>
      </c>
      <c r="P224" s="1"/>
      <c r="Q224" s="1"/>
      <c r="R224" s="1"/>
      <c r="S224" s="1"/>
      <c r="T224" s="1"/>
    </row>
    <row r="225" spans="2:20" x14ac:dyDescent="0.2">
      <c r="B225" s="80">
        <v>42795</v>
      </c>
      <c r="C225" s="1">
        <v>454</v>
      </c>
      <c r="D225" s="1">
        <v>3327</v>
      </c>
      <c r="E225" s="1">
        <v>4608</v>
      </c>
      <c r="F225" s="1">
        <v>4231</v>
      </c>
      <c r="G225" s="1">
        <v>3979</v>
      </c>
      <c r="H225" s="1">
        <v>3137</v>
      </c>
      <c r="I225" s="1">
        <v>2316</v>
      </c>
      <c r="J225" s="1">
        <v>1588</v>
      </c>
      <c r="K225" s="1">
        <v>845</v>
      </c>
      <c r="L225" s="1">
        <v>348</v>
      </c>
      <c r="M225" s="1">
        <v>24833</v>
      </c>
      <c r="N225" s="1">
        <f t="shared" si="10"/>
        <v>3781</v>
      </c>
      <c r="O225" s="1">
        <f t="shared" si="11"/>
        <v>21052</v>
      </c>
      <c r="P225" s="1"/>
      <c r="Q225" s="1"/>
      <c r="R225" s="1"/>
      <c r="S225" s="1"/>
      <c r="T225" s="1"/>
    </row>
    <row r="226" spans="2:20" x14ac:dyDescent="0.2">
      <c r="B226" s="80">
        <v>42826</v>
      </c>
      <c r="C226" s="1">
        <v>496</v>
      </c>
      <c r="D226" s="1">
        <v>3246</v>
      </c>
      <c r="E226" s="1">
        <v>4422</v>
      </c>
      <c r="F226" s="1">
        <v>4003</v>
      </c>
      <c r="G226" s="1">
        <v>3480</v>
      </c>
      <c r="H226" s="1">
        <v>2866</v>
      </c>
      <c r="I226" s="1">
        <v>2138</v>
      </c>
      <c r="J226" s="1">
        <v>1466</v>
      </c>
      <c r="K226" s="1">
        <v>728</v>
      </c>
      <c r="L226" s="1">
        <v>293</v>
      </c>
      <c r="M226" s="1">
        <v>23138</v>
      </c>
      <c r="N226" s="1">
        <f t="shared" ref="N226:N231" si="12">C226+D226</f>
        <v>3742</v>
      </c>
      <c r="O226" s="1">
        <f t="shared" ref="O226:O231" si="13">E226+F226+G226+H226+I226+J226+K226+L226</f>
        <v>19396</v>
      </c>
      <c r="P226" s="1"/>
      <c r="Q226" s="1"/>
      <c r="R226" s="1"/>
      <c r="S226" s="1"/>
      <c r="T226" s="1"/>
    </row>
    <row r="227" spans="2:20" x14ac:dyDescent="0.2">
      <c r="B227" s="80">
        <v>42856</v>
      </c>
      <c r="C227" s="1">
        <v>681</v>
      </c>
      <c r="D227" s="1">
        <v>4213</v>
      </c>
      <c r="E227" s="1">
        <v>5218</v>
      </c>
      <c r="F227" s="1">
        <v>4397</v>
      </c>
      <c r="G227" s="1">
        <v>3941</v>
      </c>
      <c r="H227" s="1">
        <v>3246</v>
      </c>
      <c r="I227" s="1">
        <v>2397</v>
      </c>
      <c r="J227" s="1">
        <v>1614</v>
      </c>
      <c r="K227" s="1">
        <v>863</v>
      </c>
      <c r="L227" s="1">
        <v>365</v>
      </c>
      <c r="M227" s="1">
        <v>26935</v>
      </c>
      <c r="N227" s="1">
        <f t="shared" si="12"/>
        <v>4894</v>
      </c>
      <c r="O227" s="1">
        <f t="shared" si="13"/>
        <v>22041</v>
      </c>
      <c r="P227" s="1"/>
      <c r="Q227" s="1"/>
      <c r="R227" s="1"/>
      <c r="S227" s="1"/>
      <c r="T227" s="1"/>
    </row>
    <row r="228" spans="2:20" x14ac:dyDescent="0.2">
      <c r="B228" s="80">
        <v>42887</v>
      </c>
      <c r="C228" s="1">
        <v>799</v>
      </c>
      <c r="D228" s="1">
        <v>4491</v>
      </c>
      <c r="E228" s="1">
        <v>5219</v>
      </c>
      <c r="F228" s="1">
        <v>4272</v>
      </c>
      <c r="G228" s="1">
        <v>3679</v>
      </c>
      <c r="H228" s="1">
        <v>3221</v>
      </c>
      <c r="I228" s="1">
        <v>2353</v>
      </c>
      <c r="J228" s="1">
        <v>1630</v>
      </c>
      <c r="K228" s="1">
        <v>847</v>
      </c>
      <c r="L228" s="1">
        <v>317</v>
      </c>
      <c r="M228" s="1">
        <v>26828</v>
      </c>
      <c r="N228" s="1">
        <f t="shared" si="12"/>
        <v>5290</v>
      </c>
      <c r="O228" s="1">
        <f t="shared" si="13"/>
        <v>21538</v>
      </c>
      <c r="P228" s="1"/>
      <c r="Q228" s="1"/>
      <c r="R228" s="1"/>
      <c r="S228" s="1"/>
      <c r="T228" s="1"/>
    </row>
    <row r="229" spans="2:20" x14ac:dyDescent="0.2">
      <c r="B229" s="80">
        <v>42917</v>
      </c>
      <c r="C229" s="1">
        <v>941</v>
      </c>
      <c r="D229" s="1">
        <v>4548</v>
      </c>
      <c r="E229" s="1">
        <v>5124</v>
      </c>
      <c r="F229" s="1">
        <v>4134</v>
      </c>
      <c r="G229" s="1">
        <v>3624</v>
      </c>
      <c r="H229" s="1">
        <v>3054</v>
      </c>
      <c r="I229" s="1">
        <v>2349</v>
      </c>
      <c r="J229" s="1">
        <v>1620</v>
      </c>
      <c r="K229" s="1">
        <v>883</v>
      </c>
      <c r="L229" s="1">
        <v>306</v>
      </c>
      <c r="M229" s="1">
        <v>26583</v>
      </c>
      <c r="N229" s="1">
        <f t="shared" si="12"/>
        <v>5489</v>
      </c>
      <c r="O229" s="1">
        <f t="shared" si="13"/>
        <v>21094</v>
      </c>
      <c r="P229" s="1"/>
      <c r="Q229" s="1"/>
      <c r="R229" s="1"/>
      <c r="S229" s="1"/>
      <c r="T229" s="1"/>
    </row>
    <row r="230" spans="2:20" x14ac:dyDescent="0.2">
      <c r="B230" s="80">
        <v>42948</v>
      </c>
      <c r="C230" s="1">
        <v>774</v>
      </c>
      <c r="D230" s="1">
        <v>3693</v>
      </c>
      <c r="E230" s="1">
        <v>4162</v>
      </c>
      <c r="F230" s="1">
        <v>3789</v>
      </c>
      <c r="G230" s="1">
        <v>3446</v>
      </c>
      <c r="H230" s="1">
        <v>3024</v>
      </c>
      <c r="I230" s="1">
        <v>2229</v>
      </c>
      <c r="J230" s="1">
        <v>1456</v>
      </c>
      <c r="K230" s="1">
        <v>766</v>
      </c>
      <c r="L230" s="1">
        <v>275</v>
      </c>
      <c r="M230" s="1">
        <v>23614</v>
      </c>
      <c r="N230" s="1">
        <f t="shared" si="12"/>
        <v>4467</v>
      </c>
      <c r="O230" s="1">
        <f t="shared" si="13"/>
        <v>19147</v>
      </c>
      <c r="P230" s="1"/>
      <c r="Q230" s="1"/>
      <c r="R230" s="1"/>
      <c r="S230" s="1"/>
      <c r="T230" s="1"/>
    </row>
    <row r="231" spans="2:20" x14ac:dyDescent="0.2">
      <c r="B231" s="80">
        <v>42979</v>
      </c>
      <c r="C231" s="1">
        <v>646</v>
      </c>
      <c r="D231" s="1">
        <v>3794</v>
      </c>
      <c r="E231" s="1">
        <v>5098</v>
      </c>
      <c r="F231" s="1">
        <v>4188</v>
      </c>
      <c r="G231" s="1">
        <v>3701</v>
      </c>
      <c r="H231" s="1">
        <v>3205</v>
      </c>
      <c r="I231" s="1">
        <v>2434</v>
      </c>
      <c r="J231" s="1">
        <v>1689</v>
      </c>
      <c r="K231" s="1">
        <v>901</v>
      </c>
      <c r="L231" s="1">
        <v>344</v>
      </c>
      <c r="M231" s="1">
        <v>26000</v>
      </c>
      <c r="N231" s="1">
        <f t="shared" si="12"/>
        <v>4440</v>
      </c>
      <c r="O231" s="1">
        <f t="shared" si="13"/>
        <v>21560</v>
      </c>
      <c r="P231" s="1"/>
      <c r="Q231" s="1"/>
      <c r="R231" s="1"/>
      <c r="S231" s="1"/>
      <c r="T231" s="1"/>
    </row>
    <row r="232" spans="2:20" x14ac:dyDescent="0.2">
      <c r="B232" s="80">
        <v>43009</v>
      </c>
      <c r="C232" s="1">
        <v>636</v>
      </c>
      <c r="D232" s="1">
        <v>4384</v>
      </c>
      <c r="E232" s="1">
        <v>5713</v>
      </c>
      <c r="F232" s="1">
        <v>4783</v>
      </c>
      <c r="G232" s="1">
        <v>4140</v>
      </c>
      <c r="H232" s="1">
        <v>3591</v>
      </c>
      <c r="I232" s="1">
        <v>2760</v>
      </c>
      <c r="J232" s="1">
        <v>1994</v>
      </c>
      <c r="K232" s="1">
        <v>1030</v>
      </c>
      <c r="L232" s="1">
        <v>356</v>
      </c>
      <c r="M232" s="1">
        <v>29387</v>
      </c>
      <c r="N232" s="1">
        <f t="shared" ref="N232:N234" si="14">C232+D232</f>
        <v>5020</v>
      </c>
      <c r="O232" s="1">
        <f t="shared" ref="O232:O234" si="15">E232+F232+G232+H232+I232+J232+K232+L232</f>
        <v>24367</v>
      </c>
      <c r="P232" s="1"/>
      <c r="Q232" s="1"/>
      <c r="R232" s="65"/>
      <c r="S232" s="65"/>
      <c r="T232" s="65"/>
    </row>
    <row r="233" spans="2:20" x14ac:dyDescent="0.2">
      <c r="B233" s="80">
        <v>43040</v>
      </c>
      <c r="C233" s="1">
        <v>596</v>
      </c>
      <c r="D233" s="1">
        <v>3811</v>
      </c>
      <c r="E233" s="1">
        <v>4824</v>
      </c>
      <c r="F233" s="1">
        <v>4222</v>
      </c>
      <c r="G233" s="1">
        <v>3503</v>
      </c>
      <c r="H233" s="1">
        <v>2930</v>
      </c>
      <c r="I233" s="1">
        <v>2223</v>
      </c>
      <c r="J233" s="1">
        <v>1714</v>
      </c>
      <c r="K233" s="1">
        <v>881</v>
      </c>
      <c r="L233" s="1">
        <v>324</v>
      </c>
      <c r="M233" s="1">
        <v>25028</v>
      </c>
      <c r="N233" s="1">
        <f t="shared" si="14"/>
        <v>4407</v>
      </c>
      <c r="O233" s="1">
        <f t="shared" si="15"/>
        <v>20621</v>
      </c>
      <c r="P233" s="1"/>
      <c r="Q233" s="1"/>
      <c r="R233" s="65"/>
      <c r="S233" s="65"/>
      <c r="T233" s="65"/>
    </row>
    <row r="234" spans="2:20" x14ac:dyDescent="0.2">
      <c r="B234" s="80">
        <v>43070</v>
      </c>
      <c r="C234" s="1">
        <v>574</v>
      </c>
      <c r="D234" s="1">
        <v>3423</v>
      </c>
      <c r="E234" s="1">
        <v>4299</v>
      </c>
      <c r="F234" s="1">
        <v>3456</v>
      </c>
      <c r="G234" s="1">
        <v>3102</v>
      </c>
      <c r="H234" s="1">
        <v>2675</v>
      </c>
      <c r="I234" s="1">
        <v>2120</v>
      </c>
      <c r="J234" s="1">
        <v>1560</v>
      </c>
      <c r="K234" s="1">
        <v>909</v>
      </c>
      <c r="L234" s="1">
        <v>358</v>
      </c>
      <c r="M234" s="1">
        <v>22476</v>
      </c>
      <c r="N234" s="1">
        <f t="shared" si="14"/>
        <v>3997</v>
      </c>
      <c r="O234" s="1">
        <f t="shared" si="15"/>
        <v>18479</v>
      </c>
      <c r="P234" s="1"/>
      <c r="Q234" s="1"/>
      <c r="R234" s="65"/>
      <c r="S234" s="65"/>
      <c r="T234" s="65"/>
    </row>
    <row r="235" spans="2:20" x14ac:dyDescent="0.2">
      <c r="B235" s="80">
        <v>43101</v>
      </c>
      <c r="C235" s="1">
        <v>535</v>
      </c>
      <c r="D235" s="1">
        <v>3115</v>
      </c>
      <c r="E235" s="1">
        <v>4403</v>
      </c>
      <c r="F235" s="1">
        <v>3531</v>
      </c>
      <c r="G235" s="1">
        <v>3422</v>
      </c>
      <c r="H235" s="1">
        <v>2917</v>
      </c>
      <c r="I235" s="1">
        <v>2372</v>
      </c>
      <c r="J235" s="1">
        <v>1734</v>
      </c>
      <c r="K235" s="1">
        <v>990</v>
      </c>
      <c r="L235" s="1">
        <v>355</v>
      </c>
      <c r="M235" s="1">
        <v>23374</v>
      </c>
      <c r="N235" s="1">
        <f t="shared" ref="N235:N237" si="16">C235+D235</f>
        <v>3650</v>
      </c>
      <c r="O235" s="1">
        <f t="shared" ref="O235:O237" si="17">E235+F235+G235+H235+I235+J235+K235+L235</f>
        <v>19724</v>
      </c>
      <c r="P235" s="1"/>
      <c r="Q235" s="1"/>
      <c r="R235" s="65"/>
      <c r="S235" s="65"/>
      <c r="T235" s="65"/>
    </row>
    <row r="236" spans="2:20" x14ac:dyDescent="0.2">
      <c r="B236" s="80">
        <v>43132</v>
      </c>
      <c r="C236" s="1">
        <v>482</v>
      </c>
      <c r="D236" s="1">
        <v>3162</v>
      </c>
      <c r="E236" s="1">
        <v>4191</v>
      </c>
      <c r="F236" s="1">
        <v>3431</v>
      </c>
      <c r="G236" s="1">
        <v>3221</v>
      </c>
      <c r="H236" s="1">
        <v>2794</v>
      </c>
      <c r="I236" s="1">
        <v>2072</v>
      </c>
      <c r="J236" s="1">
        <v>1643</v>
      </c>
      <c r="K236" s="1">
        <v>939</v>
      </c>
      <c r="L236" s="1">
        <v>343</v>
      </c>
      <c r="M236" s="1">
        <v>22278</v>
      </c>
      <c r="N236" s="1">
        <f t="shared" si="16"/>
        <v>3644</v>
      </c>
      <c r="O236" s="1">
        <f t="shared" si="17"/>
        <v>18634</v>
      </c>
      <c r="P236" s="1"/>
      <c r="Q236" s="1"/>
      <c r="R236" s="65"/>
      <c r="S236" s="65"/>
      <c r="T236" s="65"/>
    </row>
    <row r="237" spans="2:20" x14ac:dyDescent="0.2">
      <c r="B237" s="80">
        <v>43160</v>
      </c>
      <c r="C237" s="1">
        <v>476</v>
      </c>
      <c r="D237" s="1">
        <v>3344</v>
      </c>
      <c r="E237" s="1">
        <v>4543</v>
      </c>
      <c r="F237" s="1">
        <v>3742</v>
      </c>
      <c r="G237" s="1">
        <v>3458</v>
      </c>
      <c r="H237" s="1">
        <v>2892</v>
      </c>
      <c r="I237" s="1">
        <v>2155</v>
      </c>
      <c r="J237" s="1">
        <v>1558</v>
      </c>
      <c r="K237" s="1">
        <v>845</v>
      </c>
      <c r="L237" s="1">
        <v>336</v>
      </c>
      <c r="M237" s="1">
        <v>23349</v>
      </c>
      <c r="N237" s="1">
        <f t="shared" si="16"/>
        <v>3820</v>
      </c>
      <c r="O237" s="1">
        <f t="shared" si="17"/>
        <v>19529</v>
      </c>
      <c r="P237" s="1"/>
      <c r="Q237" s="1"/>
      <c r="R237" s="65"/>
      <c r="S237" s="65"/>
      <c r="T237" s="65"/>
    </row>
    <row r="238" spans="2:20" x14ac:dyDescent="0.2">
      <c r="B238" s="80">
        <v>43191</v>
      </c>
      <c r="C238" s="1">
        <v>588</v>
      </c>
      <c r="D238" s="1">
        <v>3764</v>
      </c>
      <c r="E238" s="1">
        <v>5185</v>
      </c>
      <c r="F238" s="1">
        <v>4517</v>
      </c>
      <c r="G238" s="1">
        <v>4058</v>
      </c>
      <c r="H238" s="1">
        <v>3443</v>
      </c>
      <c r="I238" s="1">
        <v>2680</v>
      </c>
      <c r="J238" s="1">
        <v>2043</v>
      </c>
      <c r="K238" s="1">
        <v>1105</v>
      </c>
      <c r="L238" s="1">
        <v>409</v>
      </c>
      <c r="M238" s="1">
        <v>27792</v>
      </c>
      <c r="N238" s="1">
        <f t="shared" ref="N238:N240" si="18">C238+D238</f>
        <v>4352</v>
      </c>
      <c r="O238" s="1">
        <f t="shared" ref="O238:O240" si="19">E238+F238+G238+H238+I238+J238+K238+L238</f>
        <v>23440</v>
      </c>
      <c r="P238" s="65"/>
      <c r="Q238" s="65"/>
      <c r="R238" s="65"/>
      <c r="S238" s="65"/>
      <c r="T238" s="65"/>
    </row>
    <row r="239" spans="2:20" x14ac:dyDescent="0.2">
      <c r="B239" s="80">
        <v>43221</v>
      </c>
      <c r="C239" s="1">
        <v>838</v>
      </c>
      <c r="D239" s="1">
        <v>4757</v>
      </c>
      <c r="E239" s="1">
        <v>5807</v>
      </c>
      <c r="F239" s="1">
        <v>4742</v>
      </c>
      <c r="G239" s="1">
        <v>4045</v>
      </c>
      <c r="H239" s="1">
        <v>3546</v>
      </c>
      <c r="I239" s="1">
        <v>2750</v>
      </c>
      <c r="J239" s="1">
        <v>2133</v>
      </c>
      <c r="K239" s="1">
        <v>1190</v>
      </c>
      <c r="L239" s="1">
        <v>461</v>
      </c>
      <c r="M239" s="1">
        <v>30269</v>
      </c>
      <c r="N239" s="1">
        <f t="shared" si="18"/>
        <v>5595</v>
      </c>
      <c r="O239" s="1">
        <f t="shared" si="19"/>
        <v>24674</v>
      </c>
      <c r="P239" s="65"/>
      <c r="Q239" s="65"/>
      <c r="R239" s="65"/>
      <c r="S239" s="65"/>
      <c r="T239" s="65"/>
    </row>
    <row r="240" spans="2:20" x14ac:dyDescent="0.2">
      <c r="B240" s="80">
        <v>43252</v>
      </c>
      <c r="C240" s="1">
        <v>1077</v>
      </c>
      <c r="D240" s="1">
        <v>4908</v>
      </c>
      <c r="E240" s="1">
        <v>5853</v>
      </c>
      <c r="F240" s="1">
        <v>4683</v>
      </c>
      <c r="G240" s="1">
        <v>4291</v>
      </c>
      <c r="H240" s="1">
        <v>3636</v>
      </c>
      <c r="I240" s="1">
        <v>2754</v>
      </c>
      <c r="J240" s="1">
        <v>2064</v>
      </c>
      <c r="K240" s="1">
        <v>1130</v>
      </c>
      <c r="L240" s="1">
        <v>402</v>
      </c>
      <c r="M240" s="1">
        <v>30798</v>
      </c>
      <c r="N240" s="1">
        <f t="shared" si="18"/>
        <v>5985</v>
      </c>
      <c r="O240" s="1">
        <f t="shared" si="19"/>
        <v>24813</v>
      </c>
      <c r="P240" s="65"/>
      <c r="Q240" s="65"/>
      <c r="R240" s="65"/>
      <c r="S240" s="65"/>
      <c r="T240" s="65"/>
    </row>
    <row r="241" spans="2:15" x14ac:dyDescent="0.2">
      <c r="B241" s="80">
        <v>43282</v>
      </c>
      <c r="C241" s="1">
        <v>1205</v>
      </c>
      <c r="D241" s="1">
        <v>5190</v>
      </c>
      <c r="E241" s="1">
        <v>5543</v>
      </c>
      <c r="F241" s="1">
        <v>4361</v>
      </c>
      <c r="G241" s="1">
        <v>3861</v>
      </c>
      <c r="H241" s="1">
        <v>3301</v>
      </c>
      <c r="I241" s="1">
        <v>2558</v>
      </c>
      <c r="J241" s="1">
        <v>1860</v>
      </c>
      <c r="K241" s="1">
        <v>1089</v>
      </c>
      <c r="L241" s="1">
        <v>378</v>
      </c>
      <c r="M241" s="1">
        <v>29346</v>
      </c>
      <c r="N241" s="1">
        <f t="shared" ref="N241:N243" si="20">C241+D241</f>
        <v>6395</v>
      </c>
      <c r="O241" s="1">
        <f t="shared" ref="O241:O243" si="21">E241+F241+G241+H241+I241+J241+K241+L241</f>
        <v>22951</v>
      </c>
    </row>
    <row r="242" spans="2:15" x14ac:dyDescent="0.2">
      <c r="B242" s="80">
        <v>43313</v>
      </c>
      <c r="C242" s="1">
        <v>886</v>
      </c>
      <c r="D242" s="1">
        <v>3861</v>
      </c>
      <c r="E242" s="1">
        <v>4340</v>
      </c>
      <c r="F242" s="1">
        <v>3613</v>
      </c>
      <c r="G242" s="1">
        <v>3223</v>
      </c>
      <c r="H242" s="1">
        <v>2858</v>
      </c>
      <c r="I242" s="1">
        <v>2220</v>
      </c>
      <c r="J242" s="1">
        <v>1664</v>
      </c>
      <c r="K242" s="1">
        <v>976</v>
      </c>
      <c r="L242" s="1">
        <v>334</v>
      </c>
      <c r="M242" s="1">
        <v>23975</v>
      </c>
      <c r="N242" s="1">
        <f t="shared" si="20"/>
        <v>4747</v>
      </c>
      <c r="O242" s="1">
        <f t="shared" si="21"/>
        <v>19228</v>
      </c>
    </row>
    <row r="243" spans="2:15" x14ac:dyDescent="0.2">
      <c r="B243" s="80">
        <v>43344</v>
      </c>
      <c r="C243" s="1">
        <v>840</v>
      </c>
      <c r="D243" s="1">
        <v>4065</v>
      </c>
      <c r="E243" s="1">
        <v>5302</v>
      </c>
      <c r="F243" s="1">
        <v>4010</v>
      </c>
      <c r="G243" s="1">
        <v>3807</v>
      </c>
      <c r="H243" s="1">
        <v>3279</v>
      </c>
      <c r="I243" s="1">
        <v>2583</v>
      </c>
      <c r="J243" s="1">
        <v>1839</v>
      </c>
      <c r="K243" s="1">
        <v>992</v>
      </c>
      <c r="L243" s="1">
        <v>432</v>
      </c>
      <c r="M243" s="1">
        <v>27149</v>
      </c>
      <c r="N243" s="1">
        <f t="shared" si="20"/>
        <v>4905</v>
      </c>
      <c r="O243" s="1">
        <f t="shared" si="21"/>
        <v>22244</v>
      </c>
    </row>
    <row r="244" spans="2:15" x14ac:dyDescent="0.2">
      <c r="B244" s="80">
        <v>43374</v>
      </c>
      <c r="C244" s="1">
        <v>919</v>
      </c>
      <c r="D244" s="1">
        <v>5323</v>
      </c>
      <c r="E244" s="1">
        <v>6274</v>
      </c>
      <c r="F244" s="1">
        <v>4861</v>
      </c>
      <c r="G244" s="1">
        <v>4322</v>
      </c>
      <c r="H244" s="1">
        <v>3737</v>
      </c>
      <c r="I244" s="1">
        <v>3019</v>
      </c>
      <c r="J244" s="1">
        <v>2191</v>
      </c>
      <c r="K244" s="1">
        <v>1252</v>
      </c>
      <c r="L244" s="1">
        <v>479</v>
      </c>
      <c r="M244" s="1">
        <v>32377</v>
      </c>
      <c r="N244" s="1">
        <f t="shared" ref="N244:N246" si="22">C244+D244</f>
        <v>6242</v>
      </c>
      <c r="O244" s="1">
        <f t="shared" ref="O244:O246" si="23">E244+F244+G244+H244+I244+J244+K244+L244</f>
        <v>26135</v>
      </c>
    </row>
    <row r="245" spans="2:15" x14ac:dyDescent="0.2">
      <c r="B245" s="80">
        <v>43405</v>
      </c>
      <c r="C245" s="1">
        <v>651</v>
      </c>
      <c r="D245" s="1">
        <v>4114</v>
      </c>
      <c r="E245" s="1">
        <v>5163</v>
      </c>
      <c r="F245" s="1">
        <v>3946</v>
      </c>
      <c r="G245" s="1">
        <v>3783</v>
      </c>
      <c r="H245" s="1">
        <v>3055</v>
      </c>
      <c r="I245" s="1">
        <v>2499</v>
      </c>
      <c r="J245" s="1">
        <v>1844</v>
      </c>
      <c r="K245" s="1">
        <v>1006</v>
      </c>
      <c r="L245" s="1">
        <v>397</v>
      </c>
      <c r="M245" s="1">
        <v>26458</v>
      </c>
      <c r="N245" s="1">
        <f t="shared" si="22"/>
        <v>4765</v>
      </c>
      <c r="O245" s="1">
        <f t="shared" si="23"/>
        <v>21693</v>
      </c>
    </row>
    <row r="246" spans="2:15" x14ac:dyDescent="0.2">
      <c r="B246" s="80">
        <v>43435</v>
      </c>
      <c r="C246" s="1">
        <v>641</v>
      </c>
      <c r="D246" s="1">
        <v>3551</v>
      </c>
      <c r="E246" s="1">
        <v>4157</v>
      </c>
      <c r="F246" s="1">
        <v>3598</v>
      </c>
      <c r="G246" s="1">
        <v>3247</v>
      </c>
      <c r="H246" s="1">
        <v>3057</v>
      </c>
      <c r="I246" s="1">
        <v>2383</v>
      </c>
      <c r="J246" s="1">
        <v>1781</v>
      </c>
      <c r="K246" s="1">
        <v>925</v>
      </c>
      <c r="L246" s="1">
        <v>393</v>
      </c>
      <c r="M246" s="1">
        <v>23733</v>
      </c>
      <c r="N246" s="1">
        <f t="shared" si="22"/>
        <v>4192</v>
      </c>
      <c r="O246" s="1">
        <f t="shared" si="23"/>
        <v>19541</v>
      </c>
    </row>
    <row r="247" spans="2:15" x14ac:dyDescent="0.2">
      <c r="B247" s="80">
        <v>43466</v>
      </c>
      <c r="C247" s="1">
        <v>735</v>
      </c>
      <c r="D247" s="1">
        <v>3545</v>
      </c>
      <c r="E247" s="1">
        <v>4582</v>
      </c>
      <c r="F247" s="1">
        <v>3865</v>
      </c>
      <c r="G247" s="1">
        <v>3580</v>
      </c>
      <c r="H247" s="1">
        <v>3341</v>
      </c>
      <c r="I247" s="1">
        <v>2583</v>
      </c>
      <c r="J247" s="1">
        <v>1836</v>
      </c>
      <c r="K247" s="1">
        <v>1087</v>
      </c>
      <c r="L247" s="1">
        <v>393</v>
      </c>
      <c r="M247" s="1">
        <v>25547</v>
      </c>
      <c r="N247" s="1">
        <f t="shared" ref="N247:N252" si="24">C247+D247</f>
        <v>4280</v>
      </c>
      <c r="O247" s="1">
        <f t="shared" ref="O247:O252" si="25">E247+F247+G247+H247+I247+J247+K247+L247</f>
        <v>21267</v>
      </c>
    </row>
    <row r="248" spans="2:15" x14ac:dyDescent="0.2">
      <c r="B248" s="80">
        <v>43497</v>
      </c>
      <c r="C248" s="1">
        <v>571</v>
      </c>
      <c r="D248" s="1">
        <v>2963</v>
      </c>
      <c r="E248" s="1">
        <v>3947</v>
      </c>
      <c r="F248" s="1">
        <v>3352</v>
      </c>
      <c r="G248" s="1">
        <v>3313</v>
      </c>
      <c r="H248" s="1">
        <v>2905</v>
      </c>
      <c r="I248" s="1">
        <v>2316</v>
      </c>
      <c r="J248" s="1">
        <v>1685</v>
      </c>
      <c r="K248" s="1">
        <v>970</v>
      </c>
      <c r="L248" s="1">
        <v>292</v>
      </c>
      <c r="M248" s="1">
        <v>22314</v>
      </c>
      <c r="N248" s="1">
        <f t="shared" si="24"/>
        <v>3534</v>
      </c>
      <c r="O248" s="1">
        <f t="shared" si="25"/>
        <v>18780</v>
      </c>
    </row>
    <row r="249" spans="2:15" x14ac:dyDescent="0.2">
      <c r="B249" s="80">
        <v>43525</v>
      </c>
      <c r="C249" s="1">
        <v>675</v>
      </c>
      <c r="D249" s="1">
        <v>3705</v>
      </c>
      <c r="E249" s="1">
        <v>4598</v>
      </c>
      <c r="F249" s="1">
        <v>3812</v>
      </c>
      <c r="G249" s="1">
        <v>3501</v>
      </c>
      <c r="H249" s="1">
        <v>3210</v>
      </c>
      <c r="I249" s="1">
        <v>2440</v>
      </c>
      <c r="J249" s="1">
        <v>1862</v>
      </c>
      <c r="K249" s="1">
        <v>1096</v>
      </c>
      <c r="L249" s="1">
        <v>404</v>
      </c>
      <c r="M249" s="1">
        <v>25303</v>
      </c>
      <c r="N249" s="1">
        <f t="shared" si="24"/>
        <v>4380</v>
      </c>
      <c r="O249" s="1">
        <f t="shared" si="25"/>
        <v>20923</v>
      </c>
    </row>
    <row r="250" spans="2:15" x14ac:dyDescent="0.2">
      <c r="B250" s="80">
        <v>43556</v>
      </c>
      <c r="C250" s="1">
        <v>807</v>
      </c>
      <c r="D250" s="1">
        <v>3629</v>
      </c>
      <c r="E250" s="1">
        <v>4716</v>
      </c>
      <c r="F250" s="1">
        <v>4001</v>
      </c>
      <c r="G250" s="1">
        <v>3747</v>
      </c>
      <c r="H250" s="1">
        <v>3266</v>
      </c>
      <c r="I250" s="1">
        <v>2539</v>
      </c>
      <c r="J250" s="1">
        <v>1893</v>
      </c>
      <c r="K250" s="1">
        <v>1053</v>
      </c>
      <c r="L250" s="1">
        <v>455</v>
      </c>
      <c r="M250" s="1">
        <v>26106</v>
      </c>
      <c r="N250" s="1">
        <f t="shared" si="24"/>
        <v>4436</v>
      </c>
      <c r="O250" s="1">
        <f t="shared" si="25"/>
        <v>21670</v>
      </c>
    </row>
    <row r="251" spans="2:15" x14ac:dyDescent="0.2">
      <c r="B251" s="80">
        <v>43586</v>
      </c>
      <c r="C251" s="1">
        <v>947</v>
      </c>
      <c r="D251" s="1">
        <v>4757</v>
      </c>
      <c r="E251" s="1">
        <v>5641</v>
      </c>
      <c r="F251" s="1">
        <v>4517</v>
      </c>
      <c r="G251" s="1">
        <v>4073</v>
      </c>
      <c r="H251" s="1">
        <v>3615</v>
      </c>
      <c r="I251" s="1">
        <v>2745</v>
      </c>
      <c r="J251" s="1">
        <v>2107</v>
      </c>
      <c r="K251" s="1">
        <v>1117</v>
      </c>
      <c r="L251" s="1">
        <v>464</v>
      </c>
      <c r="M251" s="1">
        <v>29983</v>
      </c>
      <c r="N251" s="1">
        <f t="shared" si="24"/>
        <v>5704</v>
      </c>
      <c r="O251" s="1">
        <f t="shared" si="25"/>
        <v>24279</v>
      </c>
    </row>
    <row r="252" spans="2:15" x14ac:dyDescent="0.2">
      <c r="B252" s="80">
        <v>43617</v>
      </c>
      <c r="C252" s="1">
        <v>1283</v>
      </c>
      <c r="D252" s="1">
        <v>4760</v>
      </c>
      <c r="E252" s="1">
        <v>5233</v>
      </c>
      <c r="F252" s="1">
        <v>4279</v>
      </c>
      <c r="G252" s="1">
        <v>3826</v>
      </c>
      <c r="H252" s="1">
        <v>3421</v>
      </c>
      <c r="I252" s="1">
        <v>2694</v>
      </c>
      <c r="J252" s="1">
        <v>2019</v>
      </c>
      <c r="K252" s="1">
        <v>1174</v>
      </c>
      <c r="L252" s="1">
        <v>495</v>
      </c>
      <c r="M252" s="1">
        <v>29184</v>
      </c>
      <c r="N252" s="1">
        <f t="shared" si="24"/>
        <v>6043</v>
      </c>
      <c r="O252" s="1">
        <f t="shared" si="25"/>
        <v>23141</v>
      </c>
    </row>
    <row r="253" spans="2:15" x14ac:dyDescent="0.2">
      <c r="B253" s="80">
        <v>43647</v>
      </c>
      <c r="C253" s="1">
        <v>1608</v>
      </c>
      <c r="D253" s="1">
        <v>5767</v>
      </c>
      <c r="E253" s="1">
        <v>5540</v>
      </c>
      <c r="F253" s="1">
        <v>4571</v>
      </c>
      <c r="G253" s="1">
        <v>4076</v>
      </c>
      <c r="H253" s="1">
        <v>3549</v>
      </c>
      <c r="I253" s="1">
        <v>2969</v>
      </c>
      <c r="J253" s="1">
        <v>2297</v>
      </c>
      <c r="K253" s="1">
        <v>1177</v>
      </c>
      <c r="L253" s="1">
        <v>503</v>
      </c>
      <c r="M253" s="1">
        <v>32057</v>
      </c>
      <c r="N253" s="1">
        <f t="shared" ref="N253:N255" si="26">C253+D253</f>
        <v>7375</v>
      </c>
      <c r="O253" s="1">
        <f t="shared" ref="O253:O255" si="27">E253+F253+G253+H253+I253+J253+K253+L253</f>
        <v>24682</v>
      </c>
    </row>
    <row r="254" spans="2:15" x14ac:dyDescent="0.2">
      <c r="B254" s="80">
        <v>43678</v>
      </c>
      <c r="C254" s="1">
        <v>1014</v>
      </c>
      <c r="D254" s="1">
        <v>3757</v>
      </c>
      <c r="E254" s="1">
        <v>3738</v>
      </c>
      <c r="F254" s="1">
        <v>3269</v>
      </c>
      <c r="G254" s="1">
        <v>3119</v>
      </c>
      <c r="H254" s="1">
        <v>2749</v>
      </c>
      <c r="I254" s="1">
        <v>2251</v>
      </c>
      <c r="J254" s="1">
        <v>1679</v>
      </c>
      <c r="K254" s="1">
        <v>858</v>
      </c>
      <c r="L254" s="1">
        <v>364</v>
      </c>
      <c r="M254" s="1">
        <v>22798</v>
      </c>
      <c r="N254" s="1">
        <f t="shared" si="26"/>
        <v>4771</v>
      </c>
      <c r="O254" s="1">
        <f t="shared" si="27"/>
        <v>18027</v>
      </c>
    </row>
    <row r="255" spans="2:15" x14ac:dyDescent="0.2">
      <c r="B255" s="80">
        <v>43709</v>
      </c>
      <c r="C255" s="1">
        <v>944</v>
      </c>
      <c r="D255" s="1">
        <v>4303</v>
      </c>
      <c r="E255" s="1">
        <v>5268</v>
      </c>
      <c r="F255" s="1">
        <v>4579</v>
      </c>
      <c r="G255" s="1">
        <v>4124</v>
      </c>
      <c r="H255" s="1">
        <v>3771</v>
      </c>
      <c r="I255" s="1">
        <v>3001</v>
      </c>
      <c r="J255" s="1">
        <v>2239</v>
      </c>
      <c r="K255" s="1">
        <v>1367</v>
      </c>
      <c r="L255" s="1">
        <v>490</v>
      </c>
      <c r="M255" s="1">
        <v>30086</v>
      </c>
      <c r="N255" s="1">
        <f t="shared" si="26"/>
        <v>5247</v>
      </c>
      <c r="O255" s="1">
        <f t="shared" si="27"/>
        <v>24839</v>
      </c>
    </row>
    <row r="256" spans="2:15" x14ac:dyDescent="0.2">
      <c r="B256" s="80">
        <v>43739</v>
      </c>
      <c r="C256" s="1">
        <v>1102</v>
      </c>
      <c r="D256" s="1">
        <v>5524</v>
      </c>
      <c r="E256" s="1">
        <v>6271</v>
      </c>
      <c r="F256" s="1">
        <v>4969</v>
      </c>
      <c r="G256" s="1">
        <v>4621</v>
      </c>
      <c r="H256" s="1">
        <v>4156</v>
      </c>
      <c r="I256" s="1">
        <v>3228</v>
      </c>
      <c r="J256" s="1">
        <v>2605</v>
      </c>
      <c r="K256" s="1">
        <v>1495</v>
      </c>
      <c r="L256" s="1">
        <v>643</v>
      </c>
      <c r="M256" s="1">
        <v>34614</v>
      </c>
      <c r="N256" s="1">
        <f t="shared" ref="N256:N258" si="28">C256+D256</f>
        <v>6626</v>
      </c>
      <c r="O256" s="1">
        <f t="shared" ref="O256:O258" si="29">E256+F256+G256+H256+I256+J256+K256+L256</f>
        <v>27988</v>
      </c>
    </row>
    <row r="257" spans="2:15" x14ac:dyDescent="0.2">
      <c r="B257" s="80">
        <v>43770</v>
      </c>
      <c r="C257" s="1">
        <v>846</v>
      </c>
      <c r="D257" s="1">
        <v>4501</v>
      </c>
      <c r="E257" s="1">
        <v>5079</v>
      </c>
      <c r="F257" s="1">
        <v>4059</v>
      </c>
      <c r="G257" s="1">
        <v>3654</v>
      </c>
      <c r="H257" s="1">
        <v>3363</v>
      </c>
      <c r="I257" s="1">
        <v>2730</v>
      </c>
      <c r="J257" s="1">
        <v>1941</v>
      </c>
      <c r="K257" s="1">
        <v>1066</v>
      </c>
      <c r="L257" s="1">
        <v>445</v>
      </c>
      <c r="M257" s="1">
        <v>27684</v>
      </c>
      <c r="N257" s="1">
        <f t="shared" si="28"/>
        <v>5347</v>
      </c>
      <c r="O257" s="1">
        <f t="shared" si="29"/>
        <v>22337</v>
      </c>
    </row>
    <row r="258" spans="2:15" x14ac:dyDescent="0.2">
      <c r="B258" s="80">
        <v>43800</v>
      </c>
      <c r="C258" s="1">
        <v>893</v>
      </c>
      <c r="D258" s="1">
        <v>4023</v>
      </c>
      <c r="E258" s="1">
        <v>4003</v>
      </c>
      <c r="F258" s="1">
        <v>3476</v>
      </c>
      <c r="G258" s="1">
        <v>3229</v>
      </c>
      <c r="H258" s="1">
        <v>2812</v>
      </c>
      <c r="I258" s="1">
        <v>2211</v>
      </c>
      <c r="J258" s="1">
        <v>1698</v>
      </c>
      <c r="K258" s="1">
        <v>992</v>
      </c>
      <c r="L258" s="1">
        <v>411</v>
      </c>
      <c r="M258" s="1">
        <v>23748</v>
      </c>
      <c r="N258" s="1">
        <f t="shared" si="28"/>
        <v>4916</v>
      </c>
      <c r="O258" s="1">
        <f t="shared" si="29"/>
        <v>18832</v>
      </c>
    </row>
    <row r="259" spans="2:15" x14ac:dyDescent="0.2">
      <c r="B259" s="80">
        <v>43831</v>
      </c>
      <c r="C259" s="1">
        <v>785</v>
      </c>
      <c r="D259" s="1">
        <v>3688</v>
      </c>
      <c r="E259" s="1">
        <v>4310</v>
      </c>
      <c r="F259" s="1">
        <v>3652</v>
      </c>
      <c r="G259" s="1">
        <v>3435</v>
      </c>
      <c r="H259" s="1">
        <v>3268</v>
      </c>
      <c r="I259" s="1">
        <v>2615</v>
      </c>
      <c r="J259" s="1">
        <v>1916</v>
      </c>
      <c r="K259" s="1">
        <v>1121</v>
      </c>
      <c r="L259" s="1">
        <v>473</v>
      </c>
      <c r="M259" s="1">
        <v>25263</v>
      </c>
      <c r="N259" s="1">
        <f t="shared" ref="N259:N262" si="30">C259+D259</f>
        <v>4473</v>
      </c>
      <c r="O259" s="1">
        <f t="shared" ref="O259:O262" si="31">E259+F259+G259+H259+I259+J259+K259+L259</f>
        <v>20790</v>
      </c>
    </row>
    <row r="260" spans="2:15" x14ac:dyDescent="0.2">
      <c r="B260" s="80">
        <v>43862</v>
      </c>
      <c r="C260" s="1">
        <v>672</v>
      </c>
      <c r="D260" s="1">
        <v>3507</v>
      </c>
      <c r="E260" s="1">
        <v>4247</v>
      </c>
      <c r="F260" s="1">
        <v>3467</v>
      </c>
      <c r="G260" s="1">
        <v>3249</v>
      </c>
      <c r="H260" s="1">
        <v>2927</v>
      </c>
      <c r="I260" s="1">
        <v>2265</v>
      </c>
      <c r="J260" s="1">
        <v>1739</v>
      </c>
      <c r="K260" s="1">
        <v>969</v>
      </c>
      <c r="L260" s="1">
        <v>418</v>
      </c>
      <c r="M260" s="1">
        <v>23460</v>
      </c>
      <c r="N260" s="1">
        <f t="shared" si="30"/>
        <v>4179</v>
      </c>
      <c r="O260" s="1">
        <f t="shared" si="31"/>
        <v>19281</v>
      </c>
    </row>
    <row r="261" spans="2:15" x14ac:dyDescent="0.2">
      <c r="B261" s="80">
        <v>43891</v>
      </c>
      <c r="C261" s="1">
        <v>470</v>
      </c>
      <c r="D261" s="1">
        <v>2642</v>
      </c>
      <c r="E261" s="1">
        <v>3269</v>
      </c>
      <c r="F261" s="1">
        <v>2742</v>
      </c>
      <c r="G261" s="1">
        <v>2656</v>
      </c>
      <c r="H261" s="1">
        <v>2609</v>
      </c>
      <c r="I261" s="1">
        <v>1923</v>
      </c>
      <c r="J261" s="1">
        <v>1473</v>
      </c>
      <c r="K261" s="1">
        <v>771</v>
      </c>
      <c r="L261" s="1">
        <v>321</v>
      </c>
      <c r="M261" s="1">
        <v>18876</v>
      </c>
      <c r="N261" s="1">
        <f t="shared" si="30"/>
        <v>3112</v>
      </c>
      <c r="O261" s="1">
        <f t="shared" si="31"/>
        <v>15764</v>
      </c>
    </row>
    <row r="262" spans="2:15" x14ac:dyDescent="0.2">
      <c r="B262" s="80">
        <v>43922</v>
      </c>
      <c r="C262" s="1">
        <v>128</v>
      </c>
      <c r="D262" s="1">
        <v>795</v>
      </c>
      <c r="E262" s="1">
        <v>1158</v>
      </c>
      <c r="F262" s="1">
        <v>1137</v>
      </c>
      <c r="G262" s="1">
        <v>1073</v>
      </c>
      <c r="H262" s="1">
        <v>1163</v>
      </c>
      <c r="I262" s="1">
        <v>895</v>
      </c>
      <c r="J262" s="1">
        <v>685</v>
      </c>
      <c r="K262" s="1">
        <v>404</v>
      </c>
      <c r="L262" s="1">
        <v>156</v>
      </c>
      <c r="M262" s="1">
        <v>7594</v>
      </c>
      <c r="N262" s="1">
        <f t="shared" si="30"/>
        <v>923</v>
      </c>
      <c r="O262" s="1">
        <f t="shared" si="31"/>
        <v>6671</v>
      </c>
    </row>
    <row r="263" spans="2:15" x14ac:dyDescent="0.2">
      <c r="B263" s="80">
        <v>43952</v>
      </c>
      <c r="C263" s="1">
        <v>216</v>
      </c>
      <c r="D263" s="1">
        <v>1127</v>
      </c>
      <c r="E263" s="1">
        <v>1557</v>
      </c>
      <c r="F263" s="1">
        <v>1589</v>
      </c>
      <c r="G263" s="1">
        <v>1507</v>
      </c>
      <c r="H263" s="1">
        <v>1478</v>
      </c>
      <c r="I263" s="1">
        <v>1250</v>
      </c>
      <c r="J263" s="1">
        <v>930</v>
      </c>
      <c r="K263" s="1">
        <v>544</v>
      </c>
      <c r="L263" s="1">
        <v>213</v>
      </c>
      <c r="M263" s="1">
        <v>10411</v>
      </c>
      <c r="N263" s="1">
        <f t="shared" ref="N263:N267" si="32">C263+D263</f>
        <v>1343</v>
      </c>
      <c r="O263" s="1">
        <f t="shared" ref="O263:O267" si="33">E263+F263+G263+H263+I263+J263+K263+L263</f>
        <v>9068</v>
      </c>
    </row>
    <row r="264" spans="2:15" x14ac:dyDescent="0.2">
      <c r="B264" s="80">
        <v>43983</v>
      </c>
      <c r="C264" s="1">
        <v>400</v>
      </c>
      <c r="D264" s="1">
        <v>1940</v>
      </c>
      <c r="E264" s="1">
        <v>2571</v>
      </c>
      <c r="F264" s="1">
        <v>2342</v>
      </c>
      <c r="G264" s="1">
        <v>2066</v>
      </c>
      <c r="H264" s="1">
        <v>1920</v>
      </c>
      <c r="I264" s="1">
        <v>1517</v>
      </c>
      <c r="J264" s="1">
        <v>1083</v>
      </c>
      <c r="K264" s="1">
        <v>655</v>
      </c>
      <c r="L264" s="1">
        <v>266</v>
      </c>
      <c r="M264" s="1">
        <v>14760</v>
      </c>
      <c r="N264" s="1">
        <f t="shared" si="32"/>
        <v>2340</v>
      </c>
      <c r="O264" s="1">
        <f t="shared" si="33"/>
        <v>12420</v>
      </c>
    </row>
    <row r="265" spans="2:15" x14ac:dyDescent="0.2">
      <c r="B265" s="80">
        <v>44013</v>
      </c>
      <c r="C265" s="1">
        <v>607</v>
      </c>
      <c r="D265" s="1">
        <v>2987</v>
      </c>
      <c r="E265" s="1">
        <v>3517</v>
      </c>
      <c r="F265" s="1">
        <v>3051</v>
      </c>
      <c r="G265" s="1">
        <v>2704</v>
      </c>
      <c r="H265" s="1">
        <v>2513</v>
      </c>
      <c r="I265" s="1">
        <v>2037</v>
      </c>
      <c r="J265" s="1">
        <v>1463</v>
      </c>
      <c r="K265" s="1">
        <v>816</v>
      </c>
      <c r="L265" s="1">
        <v>376</v>
      </c>
      <c r="M265" s="1">
        <v>20071</v>
      </c>
      <c r="N265" s="1">
        <f t="shared" si="32"/>
        <v>3594</v>
      </c>
      <c r="O265" s="1">
        <f t="shared" si="33"/>
        <v>16477</v>
      </c>
    </row>
    <row r="266" spans="2:15" x14ac:dyDescent="0.2">
      <c r="B266" s="80">
        <v>44044</v>
      </c>
      <c r="C266" s="1">
        <v>444</v>
      </c>
      <c r="D266" s="1">
        <v>2137</v>
      </c>
      <c r="E266" s="1">
        <v>2634</v>
      </c>
      <c r="F266" s="1">
        <v>2268</v>
      </c>
      <c r="G266" s="1">
        <v>2141</v>
      </c>
      <c r="H266" s="1">
        <v>1994</v>
      </c>
      <c r="I266" s="1">
        <v>1627</v>
      </c>
      <c r="J266" s="1">
        <v>1094</v>
      </c>
      <c r="K266" s="1">
        <v>614</v>
      </c>
      <c r="L266" s="1">
        <v>304</v>
      </c>
      <c r="M266" s="1">
        <v>15257</v>
      </c>
      <c r="N266" s="1">
        <f t="shared" si="32"/>
        <v>2581</v>
      </c>
      <c r="O266" s="1">
        <f t="shared" si="33"/>
        <v>12676</v>
      </c>
    </row>
    <row r="267" spans="2:15" x14ac:dyDescent="0.2">
      <c r="B267" s="80">
        <v>44075</v>
      </c>
      <c r="C267" s="1">
        <v>411</v>
      </c>
      <c r="D267" s="1">
        <v>2884</v>
      </c>
      <c r="E267" s="1">
        <v>4052</v>
      </c>
      <c r="F267" s="1">
        <v>3402</v>
      </c>
      <c r="G267" s="1">
        <v>2914</v>
      </c>
      <c r="H267" s="1">
        <v>2765</v>
      </c>
      <c r="I267" s="1">
        <v>2230</v>
      </c>
      <c r="J267" s="1">
        <v>1547</v>
      </c>
      <c r="K267" s="1">
        <v>916</v>
      </c>
      <c r="L267" s="1">
        <v>456</v>
      </c>
      <c r="M267" s="1">
        <v>21577</v>
      </c>
      <c r="N267" s="1">
        <f t="shared" si="32"/>
        <v>3295</v>
      </c>
      <c r="O267" s="1">
        <f t="shared" si="33"/>
        <v>18282</v>
      </c>
    </row>
  </sheetData>
  <pageMargins left="0.75" right="0.75" top="1" bottom="1" header="0" footer="0"/>
  <pageSetup paperSize="9" orientation="portrait" horizont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4"/>
  <sheetViews>
    <sheetView tabSelected="1" workbookViewId="0">
      <pane xSplit="2" ySplit="5" topLeftCell="L160" activePane="bottomRight" state="frozen"/>
      <selection pane="topRight" activeCell="V54" sqref="V54"/>
      <selection pane="bottomLeft" activeCell="V54" sqref="V54"/>
      <selection pane="bottomRight" activeCell="V192" sqref="V192"/>
    </sheetView>
  </sheetViews>
  <sheetFormatPr baseColWidth="10" defaultColWidth="11.42578125" defaultRowHeight="12.75" x14ac:dyDescent="0.2"/>
  <cols>
    <col min="1" max="1" width="31" customWidth="1"/>
    <col min="12" max="12" width="9.140625" customWidth="1"/>
    <col min="18" max="18" width="7.7109375" customWidth="1"/>
    <col min="19" max="19" width="6.85546875" customWidth="1"/>
    <col min="257" max="257" width="31" customWidth="1"/>
    <col min="268" max="268" width="9.140625" customWidth="1"/>
    <col min="274" max="274" width="7.7109375" customWidth="1"/>
    <col min="275" max="275" width="6.85546875" customWidth="1"/>
    <col min="513" max="513" width="31" customWidth="1"/>
    <col min="524" max="524" width="9.140625" customWidth="1"/>
    <col min="530" max="530" width="7.7109375" customWidth="1"/>
    <col min="531" max="531" width="6.85546875" customWidth="1"/>
    <col min="769" max="769" width="31" customWidth="1"/>
    <col min="780" max="780" width="9.140625" customWidth="1"/>
    <col min="786" max="786" width="7.7109375" customWidth="1"/>
    <col min="787" max="787" width="6.85546875" customWidth="1"/>
    <col min="1025" max="1025" width="31" customWidth="1"/>
    <col min="1036" max="1036" width="9.140625" customWidth="1"/>
    <col min="1042" max="1042" width="7.7109375" customWidth="1"/>
    <col min="1043" max="1043" width="6.85546875" customWidth="1"/>
    <col min="1281" max="1281" width="31" customWidth="1"/>
    <col min="1292" max="1292" width="9.140625" customWidth="1"/>
    <col min="1298" max="1298" width="7.7109375" customWidth="1"/>
    <col min="1299" max="1299" width="6.85546875" customWidth="1"/>
    <col min="1537" max="1537" width="31" customWidth="1"/>
    <col min="1548" max="1548" width="9.140625" customWidth="1"/>
    <col min="1554" max="1554" width="7.7109375" customWidth="1"/>
    <col min="1555" max="1555" width="6.85546875" customWidth="1"/>
    <col min="1793" max="1793" width="31" customWidth="1"/>
    <col min="1804" max="1804" width="9.140625" customWidth="1"/>
    <col min="1810" max="1810" width="7.7109375" customWidth="1"/>
    <col min="1811" max="1811" width="6.85546875" customWidth="1"/>
    <col min="2049" max="2049" width="31" customWidth="1"/>
    <col min="2060" max="2060" width="9.140625" customWidth="1"/>
    <col min="2066" max="2066" width="7.7109375" customWidth="1"/>
    <col min="2067" max="2067" width="6.85546875" customWidth="1"/>
    <col min="2305" max="2305" width="31" customWidth="1"/>
    <col min="2316" max="2316" width="9.140625" customWidth="1"/>
    <col min="2322" max="2322" width="7.7109375" customWidth="1"/>
    <col min="2323" max="2323" width="6.85546875" customWidth="1"/>
    <col min="2561" max="2561" width="31" customWidth="1"/>
    <col min="2572" max="2572" width="9.140625" customWidth="1"/>
    <col min="2578" max="2578" width="7.7109375" customWidth="1"/>
    <col min="2579" max="2579" width="6.85546875" customWidth="1"/>
    <col min="2817" max="2817" width="31" customWidth="1"/>
    <col min="2828" max="2828" width="9.140625" customWidth="1"/>
    <col min="2834" max="2834" width="7.7109375" customWidth="1"/>
    <col min="2835" max="2835" width="6.85546875" customWidth="1"/>
    <col min="3073" max="3073" width="31" customWidth="1"/>
    <col min="3084" max="3084" width="9.140625" customWidth="1"/>
    <col min="3090" max="3090" width="7.7109375" customWidth="1"/>
    <col min="3091" max="3091" width="6.85546875" customWidth="1"/>
    <col min="3329" max="3329" width="31" customWidth="1"/>
    <col min="3340" max="3340" width="9.140625" customWidth="1"/>
    <col min="3346" max="3346" width="7.7109375" customWidth="1"/>
    <col min="3347" max="3347" width="6.85546875" customWidth="1"/>
    <col min="3585" max="3585" width="31" customWidth="1"/>
    <col min="3596" max="3596" width="9.140625" customWidth="1"/>
    <col min="3602" max="3602" width="7.7109375" customWidth="1"/>
    <col min="3603" max="3603" width="6.85546875" customWidth="1"/>
    <col min="3841" max="3841" width="31" customWidth="1"/>
    <col min="3852" max="3852" width="9.140625" customWidth="1"/>
    <col min="3858" max="3858" width="7.7109375" customWidth="1"/>
    <col min="3859" max="3859" width="6.85546875" customWidth="1"/>
    <col min="4097" max="4097" width="31" customWidth="1"/>
    <col min="4108" max="4108" width="9.140625" customWidth="1"/>
    <col min="4114" max="4114" width="7.7109375" customWidth="1"/>
    <col min="4115" max="4115" width="6.85546875" customWidth="1"/>
    <col min="4353" max="4353" width="31" customWidth="1"/>
    <col min="4364" max="4364" width="9.140625" customWidth="1"/>
    <col min="4370" max="4370" width="7.7109375" customWidth="1"/>
    <col min="4371" max="4371" width="6.85546875" customWidth="1"/>
    <col min="4609" max="4609" width="31" customWidth="1"/>
    <col min="4620" max="4620" width="9.140625" customWidth="1"/>
    <col min="4626" max="4626" width="7.7109375" customWidth="1"/>
    <col min="4627" max="4627" width="6.85546875" customWidth="1"/>
    <col min="4865" max="4865" width="31" customWidth="1"/>
    <col min="4876" max="4876" width="9.140625" customWidth="1"/>
    <col min="4882" max="4882" width="7.7109375" customWidth="1"/>
    <col min="4883" max="4883" width="6.85546875" customWidth="1"/>
    <col min="5121" max="5121" width="31" customWidth="1"/>
    <col min="5132" max="5132" width="9.140625" customWidth="1"/>
    <col min="5138" max="5138" width="7.7109375" customWidth="1"/>
    <col min="5139" max="5139" width="6.85546875" customWidth="1"/>
    <col min="5377" max="5377" width="31" customWidth="1"/>
    <col min="5388" max="5388" width="9.140625" customWidth="1"/>
    <col min="5394" max="5394" width="7.7109375" customWidth="1"/>
    <col min="5395" max="5395" width="6.85546875" customWidth="1"/>
    <col min="5633" max="5633" width="31" customWidth="1"/>
    <col min="5644" max="5644" width="9.140625" customWidth="1"/>
    <col min="5650" max="5650" width="7.7109375" customWidth="1"/>
    <col min="5651" max="5651" width="6.85546875" customWidth="1"/>
    <col min="5889" max="5889" width="31" customWidth="1"/>
    <col min="5900" max="5900" width="9.140625" customWidth="1"/>
    <col min="5906" max="5906" width="7.7109375" customWidth="1"/>
    <col min="5907" max="5907" width="6.85546875" customWidth="1"/>
    <col min="6145" max="6145" width="31" customWidth="1"/>
    <col min="6156" max="6156" width="9.140625" customWidth="1"/>
    <col min="6162" max="6162" width="7.7109375" customWidth="1"/>
    <col min="6163" max="6163" width="6.85546875" customWidth="1"/>
    <col min="6401" max="6401" width="31" customWidth="1"/>
    <col min="6412" max="6412" width="9.140625" customWidth="1"/>
    <col min="6418" max="6418" width="7.7109375" customWidth="1"/>
    <col min="6419" max="6419" width="6.85546875" customWidth="1"/>
    <col min="6657" max="6657" width="31" customWidth="1"/>
    <col min="6668" max="6668" width="9.140625" customWidth="1"/>
    <col min="6674" max="6674" width="7.7109375" customWidth="1"/>
    <col min="6675" max="6675" width="6.85546875" customWidth="1"/>
    <col min="6913" max="6913" width="31" customWidth="1"/>
    <col min="6924" max="6924" width="9.140625" customWidth="1"/>
    <col min="6930" max="6930" width="7.7109375" customWidth="1"/>
    <col min="6931" max="6931" width="6.85546875" customWidth="1"/>
    <col min="7169" max="7169" width="31" customWidth="1"/>
    <col min="7180" max="7180" width="9.140625" customWidth="1"/>
    <col min="7186" max="7186" width="7.7109375" customWidth="1"/>
    <col min="7187" max="7187" width="6.85546875" customWidth="1"/>
    <col min="7425" max="7425" width="31" customWidth="1"/>
    <col min="7436" max="7436" width="9.140625" customWidth="1"/>
    <col min="7442" max="7442" width="7.7109375" customWidth="1"/>
    <col min="7443" max="7443" width="6.85546875" customWidth="1"/>
    <col min="7681" max="7681" width="31" customWidth="1"/>
    <col min="7692" max="7692" width="9.140625" customWidth="1"/>
    <col min="7698" max="7698" width="7.7109375" customWidth="1"/>
    <col min="7699" max="7699" width="6.85546875" customWidth="1"/>
    <col min="7937" max="7937" width="31" customWidth="1"/>
    <col min="7948" max="7948" width="9.140625" customWidth="1"/>
    <col min="7954" max="7954" width="7.7109375" customWidth="1"/>
    <col min="7955" max="7955" width="6.85546875" customWidth="1"/>
    <col min="8193" max="8193" width="31" customWidth="1"/>
    <col min="8204" max="8204" width="9.140625" customWidth="1"/>
    <col min="8210" max="8210" width="7.7109375" customWidth="1"/>
    <col min="8211" max="8211" width="6.85546875" customWidth="1"/>
    <col min="8449" max="8449" width="31" customWidth="1"/>
    <col min="8460" max="8460" width="9.140625" customWidth="1"/>
    <col min="8466" max="8466" width="7.7109375" customWidth="1"/>
    <col min="8467" max="8467" width="6.85546875" customWidth="1"/>
    <col min="8705" max="8705" width="31" customWidth="1"/>
    <col min="8716" max="8716" width="9.140625" customWidth="1"/>
    <col min="8722" max="8722" width="7.7109375" customWidth="1"/>
    <col min="8723" max="8723" width="6.85546875" customWidth="1"/>
    <col min="8961" max="8961" width="31" customWidth="1"/>
    <col min="8972" max="8972" width="9.140625" customWidth="1"/>
    <col min="8978" max="8978" width="7.7109375" customWidth="1"/>
    <col min="8979" max="8979" width="6.85546875" customWidth="1"/>
    <col min="9217" max="9217" width="31" customWidth="1"/>
    <col min="9228" max="9228" width="9.140625" customWidth="1"/>
    <col min="9234" max="9234" width="7.7109375" customWidth="1"/>
    <col min="9235" max="9235" width="6.85546875" customWidth="1"/>
    <col min="9473" max="9473" width="31" customWidth="1"/>
    <col min="9484" max="9484" width="9.140625" customWidth="1"/>
    <col min="9490" max="9490" width="7.7109375" customWidth="1"/>
    <col min="9491" max="9491" width="6.85546875" customWidth="1"/>
    <col min="9729" max="9729" width="31" customWidth="1"/>
    <col min="9740" max="9740" width="9.140625" customWidth="1"/>
    <col min="9746" max="9746" width="7.7109375" customWidth="1"/>
    <col min="9747" max="9747" width="6.85546875" customWidth="1"/>
    <col min="9985" max="9985" width="31" customWidth="1"/>
    <col min="9996" max="9996" width="9.140625" customWidth="1"/>
    <col min="10002" max="10002" width="7.7109375" customWidth="1"/>
    <col min="10003" max="10003" width="6.85546875" customWidth="1"/>
    <col min="10241" max="10241" width="31" customWidth="1"/>
    <col min="10252" max="10252" width="9.140625" customWidth="1"/>
    <col min="10258" max="10258" width="7.7109375" customWidth="1"/>
    <col min="10259" max="10259" width="6.85546875" customWidth="1"/>
    <col min="10497" max="10497" width="31" customWidth="1"/>
    <col min="10508" max="10508" width="9.140625" customWidth="1"/>
    <col min="10514" max="10514" width="7.7109375" customWidth="1"/>
    <col min="10515" max="10515" width="6.85546875" customWidth="1"/>
    <col min="10753" max="10753" width="31" customWidth="1"/>
    <col min="10764" max="10764" width="9.140625" customWidth="1"/>
    <col min="10770" max="10770" width="7.7109375" customWidth="1"/>
    <col min="10771" max="10771" width="6.85546875" customWidth="1"/>
    <col min="11009" max="11009" width="31" customWidth="1"/>
    <col min="11020" max="11020" width="9.140625" customWidth="1"/>
    <col min="11026" max="11026" width="7.7109375" customWidth="1"/>
    <col min="11027" max="11027" width="6.85546875" customWidth="1"/>
    <col min="11265" max="11265" width="31" customWidth="1"/>
    <col min="11276" max="11276" width="9.140625" customWidth="1"/>
    <col min="11282" max="11282" width="7.7109375" customWidth="1"/>
    <col min="11283" max="11283" width="6.85546875" customWidth="1"/>
    <col min="11521" max="11521" width="31" customWidth="1"/>
    <col min="11532" max="11532" width="9.140625" customWidth="1"/>
    <col min="11538" max="11538" width="7.7109375" customWidth="1"/>
    <col min="11539" max="11539" width="6.85546875" customWidth="1"/>
    <col min="11777" max="11777" width="31" customWidth="1"/>
    <col min="11788" max="11788" width="9.140625" customWidth="1"/>
    <col min="11794" max="11794" width="7.7109375" customWidth="1"/>
    <col min="11795" max="11795" width="6.85546875" customWidth="1"/>
    <col min="12033" max="12033" width="31" customWidth="1"/>
    <col min="12044" max="12044" width="9.140625" customWidth="1"/>
    <col min="12050" max="12050" width="7.7109375" customWidth="1"/>
    <col min="12051" max="12051" width="6.85546875" customWidth="1"/>
    <col min="12289" max="12289" width="31" customWidth="1"/>
    <col min="12300" max="12300" width="9.140625" customWidth="1"/>
    <col min="12306" max="12306" width="7.7109375" customWidth="1"/>
    <col min="12307" max="12307" width="6.85546875" customWidth="1"/>
    <col min="12545" max="12545" width="31" customWidth="1"/>
    <col min="12556" max="12556" width="9.140625" customWidth="1"/>
    <col min="12562" max="12562" width="7.7109375" customWidth="1"/>
    <col min="12563" max="12563" width="6.85546875" customWidth="1"/>
    <col min="12801" max="12801" width="31" customWidth="1"/>
    <col min="12812" max="12812" width="9.140625" customWidth="1"/>
    <col min="12818" max="12818" width="7.7109375" customWidth="1"/>
    <col min="12819" max="12819" width="6.85546875" customWidth="1"/>
    <col min="13057" max="13057" width="31" customWidth="1"/>
    <col min="13068" max="13068" width="9.140625" customWidth="1"/>
    <col min="13074" max="13074" width="7.7109375" customWidth="1"/>
    <col min="13075" max="13075" width="6.85546875" customWidth="1"/>
    <col min="13313" max="13313" width="31" customWidth="1"/>
    <col min="13324" max="13324" width="9.140625" customWidth="1"/>
    <col min="13330" max="13330" width="7.7109375" customWidth="1"/>
    <col min="13331" max="13331" width="6.85546875" customWidth="1"/>
    <col min="13569" max="13569" width="31" customWidth="1"/>
    <col min="13580" max="13580" width="9.140625" customWidth="1"/>
    <col min="13586" max="13586" width="7.7109375" customWidth="1"/>
    <col min="13587" max="13587" width="6.85546875" customWidth="1"/>
    <col min="13825" max="13825" width="31" customWidth="1"/>
    <col min="13836" max="13836" width="9.140625" customWidth="1"/>
    <col min="13842" max="13842" width="7.7109375" customWidth="1"/>
    <col min="13843" max="13843" width="6.85546875" customWidth="1"/>
    <col min="14081" max="14081" width="31" customWidth="1"/>
    <col min="14092" max="14092" width="9.140625" customWidth="1"/>
    <col min="14098" max="14098" width="7.7109375" customWidth="1"/>
    <col min="14099" max="14099" width="6.85546875" customWidth="1"/>
    <col min="14337" max="14337" width="31" customWidth="1"/>
    <col min="14348" max="14348" width="9.140625" customWidth="1"/>
    <col min="14354" max="14354" width="7.7109375" customWidth="1"/>
    <col min="14355" max="14355" width="6.85546875" customWidth="1"/>
    <col min="14593" max="14593" width="31" customWidth="1"/>
    <col min="14604" max="14604" width="9.140625" customWidth="1"/>
    <col min="14610" max="14610" width="7.7109375" customWidth="1"/>
    <col min="14611" max="14611" width="6.85546875" customWidth="1"/>
    <col min="14849" max="14849" width="31" customWidth="1"/>
    <col min="14860" max="14860" width="9.140625" customWidth="1"/>
    <col min="14866" max="14866" width="7.7109375" customWidth="1"/>
    <col min="14867" max="14867" width="6.85546875" customWidth="1"/>
    <col min="15105" max="15105" width="31" customWidth="1"/>
    <col min="15116" max="15116" width="9.140625" customWidth="1"/>
    <col min="15122" max="15122" width="7.7109375" customWidth="1"/>
    <col min="15123" max="15123" width="6.85546875" customWidth="1"/>
    <col min="15361" max="15361" width="31" customWidth="1"/>
    <col min="15372" max="15372" width="9.140625" customWidth="1"/>
    <col min="15378" max="15378" width="7.7109375" customWidth="1"/>
    <col min="15379" max="15379" width="6.85546875" customWidth="1"/>
    <col min="15617" max="15617" width="31" customWidth="1"/>
    <col min="15628" max="15628" width="9.140625" customWidth="1"/>
    <col min="15634" max="15634" width="7.7109375" customWidth="1"/>
    <col min="15635" max="15635" width="6.85546875" customWidth="1"/>
    <col min="15873" max="15873" width="31" customWidth="1"/>
    <col min="15884" max="15884" width="9.140625" customWidth="1"/>
    <col min="15890" max="15890" width="7.7109375" customWidth="1"/>
    <col min="15891" max="15891" width="6.85546875" customWidth="1"/>
    <col min="16129" max="16129" width="31" customWidth="1"/>
    <col min="16140" max="16140" width="9.140625" customWidth="1"/>
    <col min="16146" max="16146" width="7.7109375" customWidth="1"/>
    <col min="16147" max="16147" width="6.85546875" customWidth="1"/>
  </cols>
  <sheetData>
    <row r="1" spans="1:22" x14ac:dyDescent="0.2">
      <c r="A1" s="78" t="s">
        <v>192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x14ac:dyDescent="0.2">
      <c r="A2" s="78" t="s">
        <v>331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38.25" x14ac:dyDescent="0.2">
      <c r="A3" s="29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5" spans="1:22" x14ac:dyDescent="0.2">
      <c r="A5" s="65"/>
      <c r="B5" s="65"/>
      <c r="C5" s="65" t="s">
        <v>4</v>
      </c>
      <c r="D5" s="65" t="s">
        <v>5</v>
      </c>
      <c r="E5" s="65" t="s">
        <v>6</v>
      </c>
      <c r="F5" s="65" t="s">
        <v>7</v>
      </c>
      <c r="G5" s="65" t="s">
        <v>8</v>
      </c>
      <c r="H5" s="65" t="s">
        <v>9</v>
      </c>
      <c r="I5" s="65" t="s">
        <v>10</v>
      </c>
      <c r="J5" s="65" t="s">
        <v>11</v>
      </c>
      <c r="K5" s="65" t="s">
        <v>12</v>
      </c>
      <c r="L5" s="65" t="s">
        <v>13</v>
      </c>
      <c r="M5" s="65" t="s">
        <v>14</v>
      </c>
      <c r="N5" s="65" t="s">
        <v>15</v>
      </c>
      <c r="O5" s="65" t="s">
        <v>16</v>
      </c>
      <c r="P5" s="65" t="s">
        <v>17</v>
      </c>
      <c r="Q5" s="65" t="s">
        <v>194</v>
      </c>
      <c r="R5" s="65" t="s">
        <v>19</v>
      </c>
      <c r="S5" s="65" t="s">
        <v>20</v>
      </c>
      <c r="T5" s="65" t="s">
        <v>21</v>
      </c>
      <c r="U5" s="65" t="s">
        <v>22</v>
      </c>
      <c r="V5" s="65" t="s">
        <v>23</v>
      </c>
    </row>
    <row r="6" spans="1:22" x14ac:dyDescent="0.2">
      <c r="A6" s="65"/>
      <c r="B6" s="9">
        <v>38473</v>
      </c>
      <c r="C6" s="1">
        <v>34</v>
      </c>
      <c r="D6" s="1">
        <v>15</v>
      </c>
      <c r="E6" s="1">
        <v>2</v>
      </c>
      <c r="F6" s="1">
        <v>116</v>
      </c>
      <c r="G6" s="1">
        <v>12</v>
      </c>
      <c r="H6" s="1">
        <v>1</v>
      </c>
      <c r="I6" s="1">
        <v>3</v>
      </c>
      <c r="J6" s="1">
        <v>215</v>
      </c>
      <c r="K6" s="1">
        <v>1912</v>
      </c>
      <c r="L6" s="1">
        <v>138</v>
      </c>
      <c r="M6" s="1">
        <v>11</v>
      </c>
      <c r="N6" s="1">
        <v>46</v>
      </c>
      <c r="O6" s="1">
        <v>1</v>
      </c>
      <c r="P6" s="1">
        <v>168</v>
      </c>
      <c r="Q6" s="1">
        <f t="shared" ref="Q6:Q71" si="0">SUM(C6:P6)</f>
        <v>2674</v>
      </c>
      <c r="R6" s="1">
        <v>11</v>
      </c>
      <c r="S6" s="1">
        <v>27</v>
      </c>
      <c r="T6" s="1">
        <v>4136</v>
      </c>
      <c r="U6" s="1">
        <v>0</v>
      </c>
      <c r="V6" s="1">
        <v>0</v>
      </c>
    </row>
    <row r="7" spans="1:22" x14ac:dyDescent="0.2">
      <c r="A7" s="65"/>
      <c r="B7" s="9">
        <v>38504</v>
      </c>
      <c r="C7" s="1">
        <v>50</v>
      </c>
      <c r="D7" s="1">
        <v>25</v>
      </c>
      <c r="E7" s="1">
        <v>0</v>
      </c>
      <c r="F7" s="1">
        <v>153</v>
      </c>
      <c r="G7" s="1">
        <v>16</v>
      </c>
      <c r="H7" s="1">
        <v>0</v>
      </c>
      <c r="I7" s="1">
        <v>3</v>
      </c>
      <c r="J7" s="1">
        <v>216</v>
      </c>
      <c r="K7" s="1">
        <v>1787</v>
      </c>
      <c r="L7" s="1">
        <v>166</v>
      </c>
      <c r="M7" s="1">
        <v>11</v>
      </c>
      <c r="N7" s="1">
        <v>69</v>
      </c>
      <c r="O7" s="1">
        <v>0</v>
      </c>
      <c r="P7" s="1">
        <v>125</v>
      </c>
      <c r="Q7" s="1">
        <f t="shared" si="0"/>
        <v>2621</v>
      </c>
      <c r="R7" s="1">
        <v>11</v>
      </c>
      <c r="S7" s="1">
        <v>14</v>
      </c>
      <c r="T7" s="1">
        <v>4240</v>
      </c>
      <c r="U7" s="1">
        <v>0</v>
      </c>
      <c r="V7" s="1">
        <v>0</v>
      </c>
    </row>
    <row r="8" spans="1:22" x14ac:dyDescent="0.2">
      <c r="A8" s="65"/>
      <c r="B8" s="9">
        <v>38534</v>
      </c>
      <c r="C8" s="1">
        <v>29</v>
      </c>
      <c r="D8" s="1">
        <v>18</v>
      </c>
      <c r="E8" s="1">
        <v>0</v>
      </c>
      <c r="F8" s="1">
        <v>122</v>
      </c>
      <c r="G8" s="1">
        <v>15</v>
      </c>
      <c r="H8" s="1">
        <v>0</v>
      </c>
      <c r="I8" s="1">
        <v>2</v>
      </c>
      <c r="J8" s="1">
        <v>202</v>
      </c>
      <c r="K8" s="1">
        <v>1674</v>
      </c>
      <c r="L8" s="1">
        <v>275</v>
      </c>
      <c r="M8" s="1">
        <v>6</v>
      </c>
      <c r="N8" s="1">
        <v>52</v>
      </c>
      <c r="O8" s="1">
        <v>0</v>
      </c>
      <c r="P8" s="1">
        <v>113</v>
      </c>
      <c r="Q8" s="1">
        <f t="shared" si="0"/>
        <v>2508</v>
      </c>
      <c r="R8" s="1">
        <v>5</v>
      </c>
      <c r="S8" s="1">
        <v>20</v>
      </c>
      <c r="T8" s="1">
        <v>3856</v>
      </c>
      <c r="U8" s="1">
        <v>0</v>
      </c>
      <c r="V8" s="1">
        <v>0</v>
      </c>
    </row>
    <row r="9" spans="1:22" x14ac:dyDescent="0.2">
      <c r="A9" s="65"/>
      <c r="B9" s="9">
        <v>38565</v>
      </c>
      <c r="C9" s="1">
        <v>21</v>
      </c>
      <c r="D9" s="1">
        <v>19</v>
      </c>
      <c r="E9" s="1">
        <v>1</v>
      </c>
      <c r="F9" s="1">
        <v>84</v>
      </c>
      <c r="G9" s="1">
        <v>8</v>
      </c>
      <c r="H9" s="1">
        <v>2</v>
      </c>
      <c r="I9" s="1">
        <v>2</v>
      </c>
      <c r="J9" s="1">
        <v>186</v>
      </c>
      <c r="K9" s="1">
        <v>1301</v>
      </c>
      <c r="L9" s="1">
        <v>142</v>
      </c>
      <c r="M9" s="1">
        <v>8</v>
      </c>
      <c r="N9" s="1">
        <v>33</v>
      </c>
      <c r="O9" s="1">
        <v>0</v>
      </c>
      <c r="P9" s="1">
        <v>99</v>
      </c>
      <c r="Q9" s="1">
        <f t="shared" si="0"/>
        <v>1906</v>
      </c>
      <c r="R9" s="1">
        <v>11</v>
      </c>
      <c r="S9" s="1">
        <v>14</v>
      </c>
      <c r="T9" s="1">
        <v>3047</v>
      </c>
      <c r="U9" s="1">
        <v>0</v>
      </c>
      <c r="V9" s="1">
        <v>0</v>
      </c>
    </row>
    <row r="10" spans="1:22" x14ac:dyDescent="0.2">
      <c r="A10" s="65"/>
      <c r="B10" s="9">
        <v>38596</v>
      </c>
      <c r="C10" s="1">
        <v>43</v>
      </c>
      <c r="D10" s="1">
        <v>37</v>
      </c>
      <c r="E10" s="1">
        <v>1</v>
      </c>
      <c r="F10" s="1">
        <v>144</v>
      </c>
      <c r="G10" s="1">
        <v>33</v>
      </c>
      <c r="H10" s="1">
        <v>1</v>
      </c>
      <c r="I10" s="1">
        <v>1</v>
      </c>
      <c r="J10" s="1">
        <v>194</v>
      </c>
      <c r="K10" s="1">
        <v>1873</v>
      </c>
      <c r="L10" s="1">
        <v>160</v>
      </c>
      <c r="M10" s="1">
        <v>14</v>
      </c>
      <c r="N10" s="1">
        <v>46</v>
      </c>
      <c r="O10" s="1">
        <v>3</v>
      </c>
      <c r="P10" s="1">
        <v>123</v>
      </c>
      <c r="Q10" s="1">
        <f t="shared" si="0"/>
        <v>2673</v>
      </c>
      <c r="R10" s="1">
        <v>8</v>
      </c>
      <c r="S10" s="1">
        <v>30</v>
      </c>
      <c r="T10" s="1">
        <v>4130</v>
      </c>
      <c r="U10" s="1">
        <v>0</v>
      </c>
      <c r="V10" s="1">
        <v>0</v>
      </c>
    </row>
    <row r="11" spans="1:22" x14ac:dyDescent="0.2">
      <c r="A11" s="65"/>
      <c r="B11" s="9">
        <v>38626</v>
      </c>
      <c r="C11" s="1">
        <v>26</v>
      </c>
      <c r="D11" s="1">
        <v>39</v>
      </c>
      <c r="E11" s="1">
        <v>1</v>
      </c>
      <c r="F11" s="1">
        <v>184</v>
      </c>
      <c r="G11" s="1">
        <v>31</v>
      </c>
      <c r="H11" s="1">
        <v>2</v>
      </c>
      <c r="I11" s="1">
        <v>3</v>
      </c>
      <c r="J11" s="1">
        <v>172</v>
      </c>
      <c r="K11" s="1">
        <v>1860</v>
      </c>
      <c r="L11" s="1">
        <v>212</v>
      </c>
      <c r="M11" s="1">
        <v>12</v>
      </c>
      <c r="N11" s="1">
        <v>48</v>
      </c>
      <c r="O11" s="1">
        <v>0</v>
      </c>
      <c r="P11" s="1">
        <v>159</v>
      </c>
      <c r="Q11" s="1">
        <f t="shared" si="0"/>
        <v>2749</v>
      </c>
      <c r="R11" s="1">
        <v>12</v>
      </c>
      <c r="S11" s="1">
        <v>52</v>
      </c>
      <c r="T11" s="1">
        <v>4224</v>
      </c>
      <c r="U11" s="1">
        <v>0</v>
      </c>
      <c r="V11" s="1">
        <v>0</v>
      </c>
    </row>
    <row r="12" spans="1:22" x14ac:dyDescent="0.2">
      <c r="A12" s="65"/>
      <c r="B12" s="9">
        <v>38657</v>
      </c>
      <c r="C12" s="1">
        <v>36</v>
      </c>
      <c r="D12" s="1">
        <v>27</v>
      </c>
      <c r="E12" s="1">
        <v>2</v>
      </c>
      <c r="F12" s="1">
        <v>151</v>
      </c>
      <c r="G12" s="1">
        <v>13</v>
      </c>
      <c r="H12" s="1">
        <v>5</v>
      </c>
      <c r="I12" s="1">
        <v>7</v>
      </c>
      <c r="J12" s="1">
        <v>188</v>
      </c>
      <c r="K12" s="1">
        <v>2049</v>
      </c>
      <c r="L12" s="1">
        <v>158</v>
      </c>
      <c r="M12" s="1">
        <v>7</v>
      </c>
      <c r="N12" s="1">
        <v>41</v>
      </c>
      <c r="O12" s="1">
        <v>0</v>
      </c>
      <c r="P12" s="1">
        <v>180</v>
      </c>
      <c r="Q12" s="1">
        <f t="shared" si="0"/>
        <v>2864</v>
      </c>
      <c r="R12" s="1">
        <v>12</v>
      </c>
      <c r="S12" s="1">
        <v>22</v>
      </c>
      <c r="T12" s="1">
        <v>4424</v>
      </c>
      <c r="U12" s="1">
        <v>0</v>
      </c>
      <c r="V12" s="1">
        <v>0</v>
      </c>
    </row>
    <row r="13" spans="1:22" x14ac:dyDescent="0.2">
      <c r="A13" s="65"/>
      <c r="B13" s="9">
        <v>38687</v>
      </c>
      <c r="C13" s="1">
        <v>27</v>
      </c>
      <c r="D13" s="1">
        <v>10</v>
      </c>
      <c r="E13" s="1">
        <v>1</v>
      </c>
      <c r="F13" s="1">
        <v>64</v>
      </c>
      <c r="G13" s="1">
        <v>7</v>
      </c>
      <c r="H13" s="1">
        <v>2</v>
      </c>
      <c r="I13" s="1">
        <v>0</v>
      </c>
      <c r="J13" s="1">
        <v>116</v>
      </c>
      <c r="K13" s="1">
        <v>1368</v>
      </c>
      <c r="L13" s="1">
        <v>129</v>
      </c>
      <c r="M13" s="1">
        <v>4</v>
      </c>
      <c r="N13" s="1">
        <v>47</v>
      </c>
      <c r="O13" s="1">
        <v>1</v>
      </c>
      <c r="P13" s="1">
        <v>94</v>
      </c>
      <c r="Q13" s="1">
        <f t="shared" si="0"/>
        <v>1870</v>
      </c>
      <c r="R13" s="1">
        <v>8</v>
      </c>
      <c r="S13" s="1">
        <v>23</v>
      </c>
      <c r="T13" s="1">
        <v>2944</v>
      </c>
      <c r="U13" s="1">
        <v>0</v>
      </c>
      <c r="V13" s="1">
        <v>0</v>
      </c>
    </row>
    <row r="14" spans="1:22" x14ac:dyDescent="0.2">
      <c r="A14" s="65"/>
      <c r="B14" s="9">
        <v>38718</v>
      </c>
      <c r="C14" s="1">
        <v>49</v>
      </c>
      <c r="D14" s="1">
        <v>40</v>
      </c>
      <c r="E14" s="1">
        <v>0</v>
      </c>
      <c r="F14" s="1">
        <v>173</v>
      </c>
      <c r="G14" s="1">
        <v>10</v>
      </c>
      <c r="H14" s="1">
        <v>4</v>
      </c>
      <c r="I14" s="1">
        <v>2</v>
      </c>
      <c r="J14" s="33">
        <v>188</v>
      </c>
      <c r="K14" s="1">
        <v>2016</v>
      </c>
      <c r="L14" s="33">
        <v>157</v>
      </c>
      <c r="M14" s="1">
        <v>7</v>
      </c>
      <c r="N14" s="1">
        <v>31</v>
      </c>
      <c r="O14" s="1">
        <v>0</v>
      </c>
      <c r="P14" s="1">
        <v>142</v>
      </c>
      <c r="Q14" s="1">
        <f t="shared" si="0"/>
        <v>2819</v>
      </c>
      <c r="R14" s="1">
        <v>8</v>
      </c>
      <c r="S14" s="1">
        <v>29</v>
      </c>
      <c r="T14" s="1">
        <v>4203</v>
      </c>
      <c r="U14" s="1">
        <v>17818</v>
      </c>
      <c r="V14" s="1">
        <v>159739</v>
      </c>
    </row>
    <row r="15" spans="1:22" x14ac:dyDescent="0.2">
      <c r="A15" s="65"/>
      <c r="B15" s="9">
        <v>38749</v>
      </c>
      <c r="C15" s="1">
        <v>43</v>
      </c>
      <c r="D15" s="1">
        <v>36</v>
      </c>
      <c r="E15" s="1">
        <v>3</v>
      </c>
      <c r="F15" s="1">
        <v>153</v>
      </c>
      <c r="G15" s="1">
        <v>19</v>
      </c>
      <c r="H15" s="1">
        <v>5</v>
      </c>
      <c r="I15" s="1">
        <v>4</v>
      </c>
      <c r="J15" s="1">
        <v>206</v>
      </c>
      <c r="K15" s="1">
        <v>1950</v>
      </c>
      <c r="L15" s="1">
        <v>171</v>
      </c>
      <c r="M15" s="1">
        <v>8</v>
      </c>
      <c r="N15" s="1">
        <v>52</v>
      </c>
      <c r="O15" s="1">
        <v>0</v>
      </c>
      <c r="P15" s="1">
        <v>229</v>
      </c>
      <c r="Q15" s="1">
        <f t="shared" si="0"/>
        <v>2879</v>
      </c>
      <c r="R15" s="1">
        <v>10</v>
      </c>
      <c r="S15" s="1">
        <v>22</v>
      </c>
      <c r="T15" s="1">
        <v>4557</v>
      </c>
      <c r="U15" s="1">
        <v>17221</v>
      </c>
      <c r="V15" s="1">
        <v>160557</v>
      </c>
    </row>
    <row r="16" spans="1:22" x14ac:dyDescent="0.2">
      <c r="A16" s="65"/>
      <c r="B16" s="9">
        <v>38777</v>
      </c>
      <c r="C16" s="1">
        <v>44</v>
      </c>
      <c r="D16" s="1">
        <v>32</v>
      </c>
      <c r="E16" s="1">
        <v>1</v>
      </c>
      <c r="F16" s="1">
        <v>185</v>
      </c>
      <c r="G16" s="1">
        <v>23</v>
      </c>
      <c r="H16" s="1">
        <v>4</v>
      </c>
      <c r="I16" s="1">
        <v>9</v>
      </c>
      <c r="J16" s="1">
        <v>246</v>
      </c>
      <c r="K16" s="1">
        <v>2165</v>
      </c>
      <c r="L16" s="1">
        <v>217</v>
      </c>
      <c r="M16" s="1">
        <v>14</v>
      </c>
      <c r="N16" s="1">
        <v>62</v>
      </c>
      <c r="O16" s="1">
        <v>4</v>
      </c>
      <c r="P16" s="1">
        <v>282</v>
      </c>
      <c r="Q16" s="1">
        <f t="shared" si="0"/>
        <v>3288</v>
      </c>
      <c r="R16" s="1">
        <v>13</v>
      </c>
      <c r="S16" s="1">
        <v>28</v>
      </c>
      <c r="T16" s="1">
        <v>5033</v>
      </c>
      <c r="U16" s="1">
        <v>20049</v>
      </c>
      <c r="V16" s="1">
        <v>176266</v>
      </c>
    </row>
    <row r="17" spans="2:22" x14ac:dyDescent="0.2">
      <c r="B17" s="9">
        <v>38808</v>
      </c>
      <c r="C17" s="1">
        <v>53</v>
      </c>
      <c r="D17" s="1">
        <v>26</v>
      </c>
      <c r="E17" s="1">
        <v>4</v>
      </c>
      <c r="F17" s="1">
        <v>158</v>
      </c>
      <c r="G17" s="1">
        <v>16</v>
      </c>
      <c r="H17" s="1">
        <v>1</v>
      </c>
      <c r="I17" s="1">
        <v>2</v>
      </c>
      <c r="J17" s="1">
        <v>203</v>
      </c>
      <c r="K17" s="1">
        <v>2018</v>
      </c>
      <c r="L17" s="1">
        <v>180</v>
      </c>
      <c r="M17" s="1">
        <v>12</v>
      </c>
      <c r="N17" s="1">
        <v>42</v>
      </c>
      <c r="O17" s="1">
        <v>0</v>
      </c>
      <c r="P17" s="1">
        <v>228</v>
      </c>
      <c r="Q17" s="1">
        <f t="shared" si="0"/>
        <v>2943</v>
      </c>
      <c r="R17" s="1">
        <v>12</v>
      </c>
      <c r="S17" s="1">
        <v>19</v>
      </c>
      <c r="T17" s="1">
        <v>4309</v>
      </c>
      <c r="U17" s="1">
        <v>15600</v>
      </c>
      <c r="V17" s="1">
        <v>145658</v>
      </c>
    </row>
    <row r="18" spans="2:22" x14ac:dyDescent="0.2">
      <c r="B18" s="9">
        <v>38838</v>
      </c>
      <c r="C18" s="1">
        <v>52</v>
      </c>
      <c r="D18" s="1">
        <v>28</v>
      </c>
      <c r="E18" s="1">
        <v>1</v>
      </c>
      <c r="F18" s="1">
        <v>187</v>
      </c>
      <c r="G18" s="1">
        <v>16</v>
      </c>
      <c r="H18" s="1">
        <v>1</v>
      </c>
      <c r="I18" s="1">
        <v>3</v>
      </c>
      <c r="J18" s="1">
        <v>236</v>
      </c>
      <c r="K18" s="1">
        <v>2123</v>
      </c>
      <c r="L18" s="1">
        <v>229</v>
      </c>
      <c r="M18" s="1">
        <v>9</v>
      </c>
      <c r="N18" s="1">
        <v>31</v>
      </c>
      <c r="O18" s="1">
        <v>0</v>
      </c>
      <c r="P18" s="1">
        <v>205</v>
      </c>
      <c r="Q18" s="1">
        <f t="shared" si="0"/>
        <v>3121</v>
      </c>
      <c r="R18" s="1">
        <v>11</v>
      </c>
      <c r="S18" s="1">
        <v>43</v>
      </c>
      <c r="T18" s="1">
        <v>4888</v>
      </c>
      <c r="U18" s="1">
        <v>17733</v>
      </c>
      <c r="V18" s="1">
        <v>166868</v>
      </c>
    </row>
    <row r="19" spans="2:22" x14ac:dyDescent="0.2">
      <c r="B19" s="9">
        <v>38869</v>
      </c>
      <c r="C19" s="1">
        <v>28</v>
      </c>
      <c r="D19" s="1">
        <v>57</v>
      </c>
      <c r="E19" s="1">
        <v>2</v>
      </c>
      <c r="F19" s="1">
        <v>142</v>
      </c>
      <c r="G19" s="1">
        <v>23</v>
      </c>
      <c r="H19" s="1">
        <v>0</v>
      </c>
      <c r="I19" s="1">
        <v>3</v>
      </c>
      <c r="J19" s="1">
        <v>200</v>
      </c>
      <c r="K19" s="1">
        <v>2325</v>
      </c>
      <c r="L19" s="1">
        <v>184</v>
      </c>
      <c r="M19" s="1">
        <v>10</v>
      </c>
      <c r="N19" s="1">
        <v>47</v>
      </c>
      <c r="O19" s="1">
        <v>0</v>
      </c>
      <c r="P19" s="1">
        <v>167</v>
      </c>
      <c r="Q19" s="1">
        <f t="shared" si="0"/>
        <v>3188</v>
      </c>
      <c r="R19" s="1">
        <v>11</v>
      </c>
      <c r="S19" s="1">
        <v>26</v>
      </c>
      <c r="T19" s="1">
        <v>4713</v>
      </c>
      <c r="U19" s="1">
        <v>16538</v>
      </c>
      <c r="V19" s="1">
        <v>152484</v>
      </c>
    </row>
    <row r="20" spans="2:22" x14ac:dyDescent="0.2">
      <c r="B20" s="9">
        <v>38899</v>
      </c>
      <c r="C20" s="1">
        <v>47</v>
      </c>
      <c r="D20" s="1">
        <v>31</v>
      </c>
      <c r="E20" s="1">
        <v>3</v>
      </c>
      <c r="F20" s="1">
        <v>159</v>
      </c>
      <c r="G20" s="1">
        <v>49</v>
      </c>
      <c r="H20" s="1">
        <v>7</v>
      </c>
      <c r="I20" s="1">
        <v>6</v>
      </c>
      <c r="J20" s="1">
        <v>208</v>
      </c>
      <c r="K20" s="1">
        <v>2336</v>
      </c>
      <c r="L20" s="1">
        <v>252</v>
      </c>
      <c r="M20" s="1">
        <v>12</v>
      </c>
      <c r="N20" s="1">
        <v>51</v>
      </c>
      <c r="O20" s="1">
        <v>2</v>
      </c>
      <c r="P20" s="1">
        <v>247</v>
      </c>
      <c r="Q20" s="1">
        <f t="shared" si="0"/>
        <v>3410</v>
      </c>
      <c r="R20" s="1">
        <v>12</v>
      </c>
      <c r="S20" s="1">
        <v>36</v>
      </c>
      <c r="T20" s="1">
        <v>5159</v>
      </c>
      <c r="U20" s="1">
        <v>18468</v>
      </c>
      <c r="V20" s="1">
        <v>168285</v>
      </c>
    </row>
    <row r="21" spans="2:22" x14ac:dyDescent="0.2">
      <c r="B21" s="9">
        <v>38930</v>
      </c>
      <c r="C21" s="1">
        <v>57</v>
      </c>
      <c r="D21" s="1">
        <v>34</v>
      </c>
      <c r="E21" s="1">
        <v>2</v>
      </c>
      <c r="F21" s="1">
        <v>141</v>
      </c>
      <c r="G21" s="1">
        <v>42</v>
      </c>
      <c r="H21" s="1">
        <v>5</v>
      </c>
      <c r="I21" s="1">
        <v>5</v>
      </c>
      <c r="J21" s="1">
        <v>241</v>
      </c>
      <c r="K21" s="1">
        <v>1946</v>
      </c>
      <c r="L21" s="1">
        <v>338</v>
      </c>
      <c r="M21" s="1">
        <v>16</v>
      </c>
      <c r="N21" s="1">
        <v>57</v>
      </c>
      <c r="O21" s="1">
        <v>3</v>
      </c>
      <c r="P21" s="1">
        <v>181</v>
      </c>
      <c r="Q21" s="1">
        <f t="shared" si="0"/>
        <v>3068</v>
      </c>
      <c r="R21" s="1">
        <v>14</v>
      </c>
      <c r="S21" s="1">
        <v>37</v>
      </c>
      <c r="T21" s="1">
        <v>4839</v>
      </c>
      <c r="U21" s="1">
        <v>17005</v>
      </c>
      <c r="V21" s="1">
        <v>139997</v>
      </c>
    </row>
    <row r="22" spans="2:22" x14ac:dyDescent="0.2">
      <c r="B22" s="9">
        <v>38961</v>
      </c>
      <c r="C22" s="1">
        <v>65</v>
      </c>
      <c r="D22" s="1">
        <v>37</v>
      </c>
      <c r="E22" s="1">
        <v>4</v>
      </c>
      <c r="F22" s="1">
        <v>181</v>
      </c>
      <c r="G22" s="1">
        <v>20</v>
      </c>
      <c r="H22" s="1">
        <v>2</v>
      </c>
      <c r="I22" s="1">
        <v>4</v>
      </c>
      <c r="J22" s="1">
        <v>260</v>
      </c>
      <c r="K22" s="1">
        <v>2581</v>
      </c>
      <c r="L22" s="1">
        <v>299</v>
      </c>
      <c r="M22" s="1">
        <v>10</v>
      </c>
      <c r="N22" s="1">
        <v>61</v>
      </c>
      <c r="O22" s="1">
        <v>0</v>
      </c>
      <c r="P22" s="1">
        <v>247</v>
      </c>
      <c r="Q22" s="1">
        <f t="shared" si="0"/>
        <v>3771</v>
      </c>
      <c r="R22" s="1">
        <v>23</v>
      </c>
      <c r="S22" s="1">
        <v>29</v>
      </c>
      <c r="T22" s="1">
        <v>5768</v>
      </c>
      <c r="U22" s="1">
        <v>22129</v>
      </c>
      <c r="V22" s="1">
        <v>200688</v>
      </c>
    </row>
    <row r="23" spans="2:22" x14ac:dyDescent="0.2">
      <c r="B23" s="9">
        <v>38991</v>
      </c>
      <c r="C23" s="1">
        <v>78</v>
      </c>
      <c r="D23" s="1">
        <v>59</v>
      </c>
      <c r="E23" s="1">
        <v>9</v>
      </c>
      <c r="F23" s="1">
        <v>227</v>
      </c>
      <c r="G23" s="1">
        <v>40</v>
      </c>
      <c r="H23" s="1">
        <v>1</v>
      </c>
      <c r="I23" s="1">
        <v>15</v>
      </c>
      <c r="J23" s="1">
        <v>299</v>
      </c>
      <c r="K23" s="1">
        <v>3082</v>
      </c>
      <c r="L23" s="1">
        <v>271</v>
      </c>
      <c r="M23" s="1">
        <v>15</v>
      </c>
      <c r="N23" s="1">
        <v>69</v>
      </c>
      <c r="O23" s="1">
        <v>1</v>
      </c>
      <c r="P23" s="1">
        <v>304</v>
      </c>
      <c r="Q23" s="1">
        <f t="shared" si="0"/>
        <v>4470</v>
      </c>
      <c r="R23" s="1">
        <v>13</v>
      </c>
      <c r="S23" s="1">
        <v>42</v>
      </c>
      <c r="T23" s="1">
        <v>6739</v>
      </c>
      <c r="U23" s="1">
        <v>27432</v>
      </c>
      <c r="V23" s="1">
        <v>239673</v>
      </c>
    </row>
    <row r="24" spans="2:22" x14ac:dyDescent="0.2">
      <c r="B24" s="9">
        <v>39022</v>
      </c>
      <c r="C24" s="1">
        <v>56</v>
      </c>
      <c r="D24" s="1">
        <v>36</v>
      </c>
      <c r="E24" s="1">
        <v>4</v>
      </c>
      <c r="F24" s="1">
        <v>181</v>
      </c>
      <c r="G24" s="1">
        <v>26</v>
      </c>
      <c r="H24" s="1">
        <v>3</v>
      </c>
      <c r="I24" s="1">
        <v>8</v>
      </c>
      <c r="J24" s="1">
        <v>248</v>
      </c>
      <c r="K24" s="1">
        <v>2759</v>
      </c>
      <c r="L24" s="1">
        <v>249</v>
      </c>
      <c r="M24" s="1">
        <v>12</v>
      </c>
      <c r="N24" s="1">
        <v>54</v>
      </c>
      <c r="O24" s="1">
        <v>0</v>
      </c>
      <c r="P24" s="1">
        <v>260</v>
      </c>
      <c r="Q24" s="1">
        <f t="shared" si="0"/>
        <v>3896</v>
      </c>
      <c r="R24" s="1">
        <v>17</v>
      </c>
      <c r="S24" s="1">
        <v>65</v>
      </c>
      <c r="T24" s="1">
        <v>6201</v>
      </c>
      <c r="U24" s="1">
        <v>27970</v>
      </c>
      <c r="V24" s="1">
        <v>231908</v>
      </c>
    </row>
    <row r="25" spans="2:22" x14ac:dyDescent="0.2">
      <c r="B25" s="9">
        <v>39052</v>
      </c>
      <c r="C25" s="1">
        <v>46</v>
      </c>
      <c r="D25" s="1">
        <v>32</v>
      </c>
      <c r="E25" s="1">
        <v>3</v>
      </c>
      <c r="F25" s="1">
        <v>192</v>
      </c>
      <c r="G25" s="1">
        <v>22</v>
      </c>
      <c r="H25" s="1">
        <v>8</v>
      </c>
      <c r="I25" s="1">
        <v>10</v>
      </c>
      <c r="J25" s="1">
        <v>258</v>
      </c>
      <c r="K25" s="1">
        <v>2811</v>
      </c>
      <c r="L25" s="1">
        <v>324</v>
      </c>
      <c r="M25" s="1">
        <v>32</v>
      </c>
      <c r="N25" s="1">
        <v>116</v>
      </c>
      <c r="O25" s="1">
        <v>5</v>
      </c>
      <c r="P25" s="1">
        <v>199</v>
      </c>
      <c r="Q25" s="1">
        <f t="shared" si="0"/>
        <v>4058</v>
      </c>
      <c r="R25" s="1">
        <v>29</v>
      </c>
      <c r="S25" s="1">
        <v>53</v>
      </c>
      <c r="T25" s="1">
        <v>6469</v>
      </c>
      <c r="U25" s="1">
        <v>30633</v>
      </c>
      <c r="V25" s="1">
        <v>235122</v>
      </c>
    </row>
    <row r="26" spans="2:22" x14ac:dyDescent="0.2">
      <c r="B26" s="9">
        <v>39083</v>
      </c>
      <c r="C26" s="1">
        <v>56</v>
      </c>
      <c r="D26" s="1">
        <v>62</v>
      </c>
      <c r="E26" s="1">
        <v>11</v>
      </c>
      <c r="F26" s="1">
        <v>241</v>
      </c>
      <c r="G26" s="1">
        <v>50</v>
      </c>
      <c r="H26" s="1">
        <v>2</v>
      </c>
      <c r="I26" s="1">
        <v>13</v>
      </c>
      <c r="J26" s="1">
        <v>274</v>
      </c>
      <c r="K26" s="1">
        <v>2986</v>
      </c>
      <c r="L26" s="1">
        <v>257</v>
      </c>
      <c r="M26" s="1">
        <v>25</v>
      </c>
      <c r="N26" s="1">
        <v>67</v>
      </c>
      <c r="O26" s="1">
        <v>2</v>
      </c>
      <c r="P26" s="1">
        <v>222</v>
      </c>
      <c r="Q26" s="1">
        <f t="shared" si="0"/>
        <v>4268</v>
      </c>
      <c r="R26" s="1">
        <v>21</v>
      </c>
      <c r="S26" s="1">
        <v>46</v>
      </c>
      <c r="T26" s="1">
        <v>6738</v>
      </c>
      <c r="U26" s="1">
        <v>32354</v>
      </c>
      <c r="V26" s="1">
        <v>255422</v>
      </c>
    </row>
    <row r="27" spans="2:22" x14ac:dyDescent="0.2">
      <c r="B27" s="9">
        <v>39114</v>
      </c>
      <c r="C27" s="1">
        <v>53</v>
      </c>
      <c r="D27" s="1">
        <v>34</v>
      </c>
      <c r="E27" s="1">
        <v>1</v>
      </c>
      <c r="F27" s="1">
        <v>167</v>
      </c>
      <c r="G27" s="1">
        <v>22</v>
      </c>
      <c r="H27" s="1">
        <v>8</v>
      </c>
      <c r="I27" s="1">
        <v>2</v>
      </c>
      <c r="J27" s="1">
        <v>178</v>
      </c>
      <c r="K27" s="1">
        <v>2057</v>
      </c>
      <c r="L27" s="1">
        <v>162</v>
      </c>
      <c r="M27" s="1">
        <v>8</v>
      </c>
      <c r="N27" s="1">
        <v>51</v>
      </c>
      <c r="O27" s="1">
        <v>0</v>
      </c>
      <c r="P27" s="1">
        <v>208</v>
      </c>
      <c r="Q27" s="1">
        <f t="shared" si="0"/>
        <v>2951</v>
      </c>
      <c r="R27" s="1">
        <v>8</v>
      </c>
      <c r="S27" s="1">
        <v>38</v>
      </c>
      <c r="T27" s="1">
        <v>4402</v>
      </c>
      <c r="U27" s="1">
        <v>18600</v>
      </c>
      <c r="V27" s="1">
        <v>175887</v>
      </c>
    </row>
    <row r="28" spans="2:22" x14ac:dyDescent="0.2">
      <c r="B28" s="9">
        <v>39142</v>
      </c>
      <c r="C28" s="1">
        <v>72</v>
      </c>
      <c r="D28" s="1">
        <v>48</v>
      </c>
      <c r="E28" s="1">
        <v>3</v>
      </c>
      <c r="F28" s="1">
        <v>197</v>
      </c>
      <c r="G28" s="1">
        <v>28</v>
      </c>
      <c r="H28" s="1">
        <v>3</v>
      </c>
      <c r="I28" s="1">
        <v>5</v>
      </c>
      <c r="J28" s="1">
        <v>255</v>
      </c>
      <c r="K28" s="1">
        <v>2318</v>
      </c>
      <c r="L28" s="1">
        <v>242</v>
      </c>
      <c r="M28" s="1">
        <v>17</v>
      </c>
      <c r="N28" s="1">
        <v>46</v>
      </c>
      <c r="O28" s="1">
        <v>0</v>
      </c>
      <c r="P28" s="1">
        <v>313</v>
      </c>
      <c r="Q28" s="1">
        <f t="shared" si="0"/>
        <v>3547</v>
      </c>
      <c r="R28" s="1">
        <v>10</v>
      </c>
      <c r="S28" s="1">
        <v>24</v>
      </c>
      <c r="T28" s="1">
        <v>5394</v>
      </c>
      <c r="U28" s="1">
        <v>21180</v>
      </c>
      <c r="V28" s="1">
        <v>193165</v>
      </c>
    </row>
    <row r="29" spans="2:22" x14ac:dyDescent="0.2">
      <c r="B29" s="9">
        <v>39173</v>
      </c>
      <c r="C29" s="1">
        <v>45</v>
      </c>
      <c r="D29" s="1">
        <v>81</v>
      </c>
      <c r="E29" s="1">
        <v>0</v>
      </c>
      <c r="F29" s="1">
        <v>174</v>
      </c>
      <c r="G29" s="1">
        <v>18</v>
      </c>
      <c r="H29" s="1">
        <v>6</v>
      </c>
      <c r="I29" s="1">
        <v>12</v>
      </c>
      <c r="J29" s="1">
        <v>182</v>
      </c>
      <c r="K29" s="1">
        <v>2063</v>
      </c>
      <c r="L29" s="1">
        <v>200</v>
      </c>
      <c r="M29" s="1">
        <v>12</v>
      </c>
      <c r="N29" s="1">
        <v>59</v>
      </c>
      <c r="O29" s="1">
        <v>1</v>
      </c>
      <c r="P29" s="1">
        <v>246</v>
      </c>
      <c r="Q29" s="1">
        <f t="shared" si="0"/>
        <v>3099</v>
      </c>
      <c r="R29" s="1">
        <v>11</v>
      </c>
      <c r="S29" s="1">
        <v>22</v>
      </c>
      <c r="T29" s="1">
        <v>4630</v>
      </c>
      <c r="U29" s="1">
        <v>17647</v>
      </c>
      <c r="V29" s="1">
        <v>168931</v>
      </c>
    </row>
    <row r="30" spans="2:22" x14ac:dyDescent="0.2">
      <c r="B30" s="9">
        <v>39203</v>
      </c>
      <c r="C30" s="1">
        <v>59</v>
      </c>
      <c r="D30" s="1">
        <v>33</v>
      </c>
      <c r="E30" s="1">
        <v>0</v>
      </c>
      <c r="F30" s="1">
        <v>185</v>
      </c>
      <c r="G30" s="1">
        <v>11</v>
      </c>
      <c r="H30" s="1">
        <v>10</v>
      </c>
      <c r="I30" s="1">
        <v>5</v>
      </c>
      <c r="J30" s="1">
        <v>199</v>
      </c>
      <c r="K30" s="1">
        <v>2309</v>
      </c>
      <c r="L30" s="1">
        <v>181</v>
      </c>
      <c r="M30" s="1">
        <v>16</v>
      </c>
      <c r="N30" s="1">
        <v>51</v>
      </c>
      <c r="O30" s="1">
        <v>0</v>
      </c>
      <c r="P30" s="1">
        <v>295</v>
      </c>
      <c r="Q30" s="1">
        <f t="shared" si="0"/>
        <v>3354</v>
      </c>
      <c r="R30" s="1">
        <v>6</v>
      </c>
      <c r="S30" s="1">
        <v>27</v>
      </c>
      <c r="T30" s="1">
        <v>5189</v>
      </c>
      <c r="U30" s="1">
        <v>20329</v>
      </c>
      <c r="V30" s="1">
        <v>190378</v>
      </c>
    </row>
    <row r="31" spans="2:22" x14ac:dyDescent="0.2">
      <c r="B31" s="9">
        <v>39234</v>
      </c>
      <c r="C31" s="1">
        <v>77</v>
      </c>
      <c r="D31" s="1">
        <v>28</v>
      </c>
      <c r="E31" s="1">
        <v>1</v>
      </c>
      <c r="F31" s="1">
        <v>145</v>
      </c>
      <c r="G31" s="1">
        <v>31</v>
      </c>
      <c r="H31" s="1">
        <v>2</v>
      </c>
      <c r="I31" s="1">
        <v>2</v>
      </c>
      <c r="J31" s="1">
        <v>217</v>
      </c>
      <c r="K31" s="1">
        <v>2321</v>
      </c>
      <c r="L31" s="1">
        <v>187</v>
      </c>
      <c r="M31" s="1">
        <v>10</v>
      </c>
      <c r="N31" s="1">
        <v>46</v>
      </c>
      <c r="O31" s="1">
        <v>0</v>
      </c>
      <c r="P31" s="1">
        <v>206</v>
      </c>
      <c r="Q31" s="1">
        <f t="shared" si="0"/>
        <v>3273</v>
      </c>
      <c r="R31" s="1">
        <v>15</v>
      </c>
      <c r="S31" s="1">
        <v>29</v>
      </c>
      <c r="T31" s="1">
        <v>4760</v>
      </c>
      <c r="U31" s="1">
        <v>19386</v>
      </c>
      <c r="V31" s="1">
        <v>178278</v>
      </c>
    </row>
    <row r="32" spans="2:22" x14ac:dyDescent="0.2">
      <c r="B32" s="9">
        <v>39264</v>
      </c>
      <c r="C32" s="1">
        <v>69</v>
      </c>
      <c r="D32" s="1">
        <v>19</v>
      </c>
      <c r="E32" s="1">
        <v>2</v>
      </c>
      <c r="F32" s="1">
        <v>130</v>
      </c>
      <c r="G32" s="1">
        <v>24</v>
      </c>
      <c r="H32" s="1">
        <v>11</v>
      </c>
      <c r="I32" s="1">
        <v>7</v>
      </c>
      <c r="J32" s="1">
        <v>219</v>
      </c>
      <c r="K32" s="1">
        <v>2346</v>
      </c>
      <c r="L32" s="1">
        <v>173</v>
      </c>
      <c r="M32" s="1">
        <v>9</v>
      </c>
      <c r="N32" s="1">
        <v>70</v>
      </c>
      <c r="O32" s="1">
        <v>0</v>
      </c>
      <c r="P32" s="1">
        <v>187</v>
      </c>
      <c r="Q32" s="1">
        <f t="shared" si="0"/>
        <v>3266</v>
      </c>
      <c r="R32" s="1">
        <v>7</v>
      </c>
      <c r="S32" s="1">
        <v>28</v>
      </c>
      <c r="T32" s="1">
        <v>4949</v>
      </c>
      <c r="U32" s="1">
        <v>20730</v>
      </c>
      <c r="V32" s="1">
        <v>180841</v>
      </c>
    </row>
    <row r="33" spans="2:22" x14ac:dyDescent="0.2">
      <c r="B33" s="9">
        <v>39295</v>
      </c>
      <c r="C33" s="1">
        <v>38</v>
      </c>
      <c r="D33" s="1">
        <v>13</v>
      </c>
      <c r="E33" s="1">
        <v>1</v>
      </c>
      <c r="F33" s="1">
        <v>139</v>
      </c>
      <c r="G33" s="1">
        <v>7</v>
      </c>
      <c r="H33" s="1">
        <v>3</v>
      </c>
      <c r="I33" s="1">
        <v>2</v>
      </c>
      <c r="J33" s="1">
        <v>176</v>
      </c>
      <c r="K33" s="1">
        <v>1532</v>
      </c>
      <c r="L33" s="1">
        <v>142</v>
      </c>
      <c r="M33" s="1">
        <v>5</v>
      </c>
      <c r="N33" s="1">
        <v>46</v>
      </c>
      <c r="O33" s="1">
        <v>0</v>
      </c>
      <c r="P33" s="1">
        <v>129</v>
      </c>
      <c r="Q33" s="1">
        <f t="shared" si="0"/>
        <v>2233</v>
      </c>
      <c r="R33" s="1">
        <v>4</v>
      </c>
      <c r="S33" s="1">
        <v>15</v>
      </c>
      <c r="T33" s="1">
        <v>3505</v>
      </c>
      <c r="U33" s="1">
        <v>13993</v>
      </c>
      <c r="V33" s="1">
        <v>127583</v>
      </c>
    </row>
    <row r="34" spans="2:22" x14ac:dyDescent="0.2">
      <c r="B34" s="9">
        <v>39326</v>
      </c>
      <c r="C34" s="1">
        <v>86</v>
      </c>
      <c r="D34" s="1">
        <v>39</v>
      </c>
      <c r="E34" s="1">
        <v>2</v>
      </c>
      <c r="F34" s="1">
        <v>130</v>
      </c>
      <c r="G34" s="1">
        <v>14</v>
      </c>
      <c r="H34" s="1">
        <v>6</v>
      </c>
      <c r="I34" s="1">
        <v>4</v>
      </c>
      <c r="J34" s="1">
        <v>220</v>
      </c>
      <c r="K34" s="1">
        <v>2582</v>
      </c>
      <c r="L34" s="1">
        <v>146</v>
      </c>
      <c r="M34" s="1">
        <v>3</v>
      </c>
      <c r="N34" s="1">
        <v>72</v>
      </c>
      <c r="O34" s="1">
        <v>1</v>
      </c>
      <c r="P34" s="1">
        <v>155</v>
      </c>
      <c r="Q34" s="1">
        <f t="shared" si="0"/>
        <v>3460</v>
      </c>
      <c r="R34" s="1">
        <v>3</v>
      </c>
      <c r="S34" s="1">
        <v>37</v>
      </c>
      <c r="T34" s="1">
        <v>4953</v>
      </c>
      <c r="U34" s="1">
        <v>20997</v>
      </c>
      <c r="V34" s="1">
        <v>192289</v>
      </c>
    </row>
    <row r="35" spans="2:22" x14ac:dyDescent="0.2">
      <c r="B35" s="9">
        <v>39356</v>
      </c>
      <c r="C35" s="1">
        <v>95</v>
      </c>
      <c r="D35" s="1">
        <v>42</v>
      </c>
      <c r="E35" s="1">
        <v>0</v>
      </c>
      <c r="F35" s="1">
        <v>216</v>
      </c>
      <c r="G35" s="1">
        <v>27</v>
      </c>
      <c r="H35" s="1">
        <v>4</v>
      </c>
      <c r="I35" s="1">
        <v>7</v>
      </c>
      <c r="J35" s="1">
        <v>227</v>
      </c>
      <c r="K35" s="1">
        <v>3219</v>
      </c>
      <c r="L35" s="1">
        <v>178</v>
      </c>
      <c r="M35" s="1">
        <v>15</v>
      </c>
      <c r="N35" s="1">
        <v>67</v>
      </c>
      <c r="O35" s="1">
        <v>1</v>
      </c>
      <c r="P35" s="1">
        <v>186</v>
      </c>
      <c r="Q35" s="1">
        <f t="shared" si="0"/>
        <v>4284</v>
      </c>
      <c r="R35" s="1">
        <v>11</v>
      </c>
      <c r="S35" s="1">
        <v>38</v>
      </c>
      <c r="T35" s="1">
        <v>6262</v>
      </c>
      <c r="U35" s="1">
        <v>25263</v>
      </c>
      <c r="V35" s="1">
        <v>233084</v>
      </c>
    </row>
    <row r="36" spans="2:22" x14ac:dyDescent="0.2">
      <c r="B36" s="9">
        <v>39387</v>
      </c>
      <c r="C36" s="1">
        <v>57</v>
      </c>
      <c r="D36" s="1">
        <v>39</v>
      </c>
      <c r="E36" s="1">
        <v>0</v>
      </c>
      <c r="F36" s="1">
        <v>135</v>
      </c>
      <c r="G36" s="1">
        <v>24</v>
      </c>
      <c r="H36" s="1">
        <v>10</v>
      </c>
      <c r="I36" s="1">
        <v>8</v>
      </c>
      <c r="J36" s="1">
        <v>213</v>
      </c>
      <c r="K36" s="1">
        <v>2386</v>
      </c>
      <c r="L36" s="1">
        <v>149</v>
      </c>
      <c r="M36" s="1">
        <v>15</v>
      </c>
      <c r="N36" s="1">
        <v>66</v>
      </c>
      <c r="O36" s="1">
        <v>0</v>
      </c>
      <c r="P36" s="1">
        <v>196</v>
      </c>
      <c r="Q36" s="1">
        <f t="shared" si="0"/>
        <v>3298</v>
      </c>
      <c r="R36" s="1">
        <v>8</v>
      </c>
      <c r="S36" s="1">
        <v>32</v>
      </c>
      <c r="T36" s="1">
        <v>4889</v>
      </c>
      <c r="U36" s="1">
        <v>20679</v>
      </c>
      <c r="V36" s="1">
        <v>190015</v>
      </c>
    </row>
    <row r="37" spans="2:22" x14ac:dyDescent="0.2">
      <c r="B37" s="9">
        <v>39417</v>
      </c>
      <c r="C37" s="1">
        <v>59</v>
      </c>
      <c r="D37" s="1">
        <v>19</v>
      </c>
      <c r="E37" s="1">
        <v>0</v>
      </c>
      <c r="F37" s="1">
        <v>131</v>
      </c>
      <c r="G37" s="1">
        <v>17</v>
      </c>
      <c r="H37" s="1">
        <v>2</v>
      </c>
      <c r="I37" s="1">
        <v>5</v>
      </c>
      <c r="J37" s="1">
        <v>154</v>
      </c>
      <c r="K37" s="1">
        <v>1646</v>
      </c>
      <c r="L37" s="1">
        <v>109</v>
      </c>
      <c r="M37" s="1">
        <v>6</v>
      </c>
      <c r="N37" s="1">
        <v>60</v>
      </c>
      <c r="O37" s="1">
        <v>0</v>
      </c>
      <c r="P37" s="1">
        <v>139</v>
      </c>
      <c r="Q37" s="1">
        <f t="shared" si="0"/>
        <v>2347</v>
      </c>
      <c r="R37" s="1">
        <v>9</v>
      </c>
      <c r="S37" s="1">
        <v>17</v>
      </c>
      <c r="T37" s="1">
        <v>3426</v>
      </c>
      <c r="U37" s="1">
        <v>15029</v>
      </c>
      <c r="V37" s="1">
        <v>134511</v>
      </c>
    </row>
    <row r="38" spans="2:22" x14ac:dyDescent="0.2">
      <c r="B38" s="9">
        <v>39448</v>
      </c>
      <c r="C38" s="1">
        <v>53</v>
      </c>
      <c r="D38" s="1">
        <v>34</v>
      </c>
      <c r="E38" s="1">
        <v>1</v>
      </c>
      <c r="F38" s="1">
        <v>160</v>
      </c>
      <c r="G38" s="1">
        <v>20</v>
      </c>
      <c r="H38" s="1">
        <v>3</v>
      </c>
      <c r="I38" s="1">
        <v>10</v>
      </c>
      <c r="J38" s="1">
        <v>236</v>
      </c>
      <c r="K38" s="1">
        <v>2362</v>
      </c>
      <c r="L38" s="1">
        <v>128</v>
      </c>
      <c r="M38" s="1">
        <v>10</v>
      </c>
      <c r="N38" s="1">
        <v>54</v>
      </c>
      <c r="O38" s="1">
        <v>0</v>
      </c>
      <c r="P38" s="1">
        <v>161</v>
      </c>
      <c r="Q38" s="1">
        <f t="shared" si="0"/>
        <v>3232</v>
      </c>
      <c r="R38" s="1">
        <v>14</v>
      </c>
      <c r="S38" s="1">
        <v>26</v>
      </c>
      <c r="T38" s="1">
        <v>4794</v>
      </c>
      <c r="U38" s="1">
        <v>20435</v>
      </c>
      <c r="V38" s="1">
        <v>196763</v>
      </c>
    </row>
    <row r="39" spans="2:22" x14ac:dyDescent="0.2">
      <c r="B39" s="9">
        <v>39479</v>
      </c>
      <c r="C39" s="1">
        <v>56</v>
      </c>
      <c r="D39" s="1">
        <v>32</v>
      </c>
      <c r="E39" s="1">
        <v>2</v>
      </c>
      <c r="F39" s="1">
        <v>140</v>
      </c>
      <c r="G39" s="1">
        <v>8</v>
      </c>
      <c r="H39" s="1">
        <v>5</v>
      </c>
      <c r="I39" s="1">
        <v>3</v>
      </c>
      <c r="J39" s="1">
        <v>192</v>
      </c>
      <c r="K39" s="1">
        <v>2270</v>
      </c>
      <c r="L39" s="1">
        <v>145</v>
      </c>
      <c r="M39" s="1">
        <v>10</v>
      </c>
      <c r="N39" s="1">
        <v>42</v>
      </c>
      <c r="O39" s="1">
        <v>2</v>
      </c>
      <c r="P39" s="1">
        <v>181</v>
      </c>
      <c r="Q39" s="1">
        <f t="shared" si="0"/>
        <v>3088</v>
      </c>
      <c r="R39" s="1">
        <v>8</v>
      </c>
      <c r="S39" s="1">
        <v>36</v>
      </c>
      <c r="T39" s="1">
        <v>4600</v>
      </c>
      <c r="U39" s="1">
        <v>18981</v>
      </c>
      <c r="V39" s="1">
        <v>186135</v>
      </c>
    </row>
    <row r="40" spans="2:22" x14ac:dyDescent="0.2">
      <c r="B40" s="9">
        <v>39508</v>
      </c>
      <c r="C40" s="1">
        <v>45</v>
      </c>
      <c r="D40" s="1">
        <v>33</v>
      </c>
      <c r="E40" s="1">
        <v>2</v>
      </c>
      <c r="F40" s="1">
        <v>197</v>
      </c>
      <c r="G40" s="1">
        <v>16</v>
      </c>
      <c r="H40" s="1">
        <v>5</v>
      </c>
      <c r="I40" s="1">
        <v>2</v>
      </c>
      <c r="J40" s="1">
        <v>218</v>
      </c>
      <c r="K40" s="1">
        <v>2002</v>
      </c>
      <c r="L40" s="1">
        <v>184</v>
      </c>
      <c r="M40" s="1">
        <v>15</v>
      </c>
      <c r="N40" s="1">
        <v>50</v>
      </c>
      <c r="O40" s="1">
        <v>1</v>
      </c>
      <c r="P40" s="1">
        <v>234</v>
      </c>
      <c r="Q40" s="1">
        <f t="shared" si="0"/>
        <v>3004</v>
      </c>
      <c r="R40" s="1">
        <v>11</v>
      </c>
      <c r="S40" s="1">
        <v>21</v>
      </c>
      <c r="T40" s="1">
        <v>4511</v>
      </c>
      <c r="U40" s="1">
        <v>17974</v>
      </c>
      <c r="V40" s="1">
        <v>168133</v>
      </c>
    </row>
    <row r="41" spans="2:22" x14ac:dyDescent="0.2">
      <c r="B41" s="9">
        <v>39539</v>
      </c>
      <c r="C41" s="1">
        <v>62</v>
      </c>
      <c r="D41" s="1">
        <v>39</v>
      </c>
      <c r="E41" s="1">
        <v>6</v>
      </c>
      <c r="F41" s="1">
        <v>201</v>
      </c>
      <c r="G41" s="1">
        <v>30</v>
      </c>
      <c r="H41" s="1">
        <v>6</v>
      </c>
      <c r="I41" s="1">
        <v>6</v>
      </c>
      <c r="J41" s="1">
        <v>239</v>
      </c>
      <c r="K41" s="1">
        <v>2254</v>
      </c>
      <c r="L41" s="1">
        <v>192</v>
      </c>
      <c r="M41" s="1">
        <v>16</v>
      </c>
      <c r="N41" s="1">
        <v>43</v>
      </c>
      <c r="O41" s="1">
        <v>0</v>
      </c>
      <c r="P41" s="1">
        <v>195</v>
      </c>
      <c r="Q41" s="1">
        <f t="shared" si="0"/>
        <v>3289</v>
      </c>
      <c r="R41" s="1">
        <v>8</v>
      </c>
      <c r="S41" s="1">
        <v>23</v>
      </c>
      <c r="T41" s="1">
        <v>4987</v>
      </c>
      <c r="U41" s="1">
        <v>19893</v>
      </c>
      <c r="V41" s="1">
        <v>189283</v>
      </c>
    </row>
    <row r="42" spans="2:22" x14ac:dyDescent="0.2">
      <c r="B42" s="9">
        <v>39569</v>
      </c>
      <c r="C42" s="1">
        <v>61</v>
      </c>
      <c r="D42" s="1">
        <v>28</v>
      </c>
      <c r="E42" s="1">
        <v>4</v>
      </c>
      <c r="F42" s="1">
        <v>162</v>
      </c>
      <c r="G42" s="1">
        <v>18</v>
      </c>
      <c r="H42" s="1">
        <v>1</v>
      </c>
      <c r="I42" s="1">
        <v>5</v>
      </c>
      <c r="J42" s="1">
        <v>184</v>
      </c>
      <c r="K42" s="1">
        <v>1880</v>
      </c>
      <c r="L42" s="1">
        <v>148</v>
      </c>
      <c r="M42" s="1">
        <v>18</v>
      </c>
      <c r="N42" s="1">
        <v>48</v>
      </c>
      <c r="O42" s="1">
        <v>0</v>
      </c>
      <c r="P42" s="1">
        <v>171</v>
      </c>
      <c r="Q42" s="1">
        <f t="shared" si="0"/>
        <v>2728</v>
      </c>
      <c r="R42" s="1">
        <v>4</v>
      </c>
      <c r="S42" s="1">
        <v>18</v>
      </c>
      <c r="T42" s="1">
        <v>4159</v>
      </c>
      <c r="U42" s="1">
        <v>16720</v>
      </c>
      <c r="V42" s="1">
        <v>164464</v>
      </c>
    </row>
    <row r="43" spans="2:22" x14ac:dyDescent="0.2">
      <c r="B43" s="9">
        <v>39600</v>
      </c>
      <c r="C43" s="1">
        <v>49</v>
      </c>
      <c r="D43" s="1">
        <v>34</v>
      </c>
      <c r="E43" s="1">
        <v>1</v>
      </c>
      <c r="F43" s="1">
        <v>140</v>
      </c>
      <c r="G43" s="1">
        <v>14</v>
      </c>
      <c r="H43" s="1">
        <v>0</v>
      </c>
      <c r="I43" s="1">
        <v>1</v>
      </c>
      <c r="J43" s="1">
        <v>189</v>
      </c>
      <c r="K43" s="1">
        <v>1811</v>
      </c>
      <c r="L43" s="1">
        <v>130</v>
      </c>
      <c r="M43" s="1">
        <v>5</v>
      </c>
      <c r="N43" s="1">
        <v>60</v>
      </c>
      <c r="O43" s="1">
        <v>0</v>
      </c>
      <c r="P43" s="1">
        <v>139</v>
      </c>
      <c r="Q43" s="1">
        <f t="shared" si="0"/>
        <v>2573</v>
      </c>
      <c r="R43" s="1">
        <v>5</v>
      </c>
      <c r="S43" s="1">
        <v>22</v>
      </c>
      <c r="T43" s="1">
        <v>3827</v>
      </c>
      <c r="U43" s="1">
        <v>16899</v>
      </c>
      <c r="V43" s="1">
        <v>153986</v>
      </c>
    </row>
    <row r="44" spans="2:22" x14ac:dyDescent="0.2">
      <c r="B44" s="9">
        <v>39630</v>
      </c>
      <c r="C44" s="1">
        <v>40</v>
      </c>
      <c r="D44" s="1">
        <v>27</v>
      </c>
      <c r="E44" s="1">
        <v>2</v>
      </c>
      <c r="F44" s="1">
        <v>169</v>
      </c>
      <c r="G44" s="1">
        <v>23</v>
      </c>
      <c r="H44" s="1">
        <v>2</v>
      </c>
      <c r="I44" s="1">
        <v>12</v>
      </c>
      <c r="J44" s="1">
        <v>217</v>
      </c>
      <c r="K44" s="1">
        <v>1890</v>
      </c>
      <c r="L44" s="1">
        <v>151</v>
      </c>
      <c r="M44" s="1">
        <v>8</v>
      </c>
      <c r="N44" s="1">
        <v>36</v>
      </c>
      <c r="O44" s="1">
        <v>0</v>
      </c>
      <c r="P44" s="1">
        <v>151</v>
      </c>
      <c r="Q44" s="1">
        <f t="shared" si="0"/>
        <v>2728</v>
      </c>
      <c r="R44" s="1">
        <v>9</v>
      </c>
      <c r="S44" s="1">
        <v>23</v>
      </c>
      <c r="T44" s="1">
        <v>4063</v>
      </c>
      <c r="U44" s="1">
        <v>17443</v>
      </c>
      <c r="V44" s="1">
        <v>160363</v>
      </c>
    </row>
    <row r="45" spans="2:22" x14ac:dyDescent="0.2">
      <c r="B45" s="9">
        <v>39661</v>
      </c>
      <c r="C45" s="1">
        <v>21</v>
      </c>
      <c r="D45" s="1">
        <v>9</v>
      </c>
      <c r="E45" s="1">
        <v>2</v>
      </c>
      <c r="F45" s="1">
        <v>104</v>
      </c>
      <c r="G45" s="1">
        <v>13</v>
      </c>
      <c r="H45" s="1">
        <v>0</v>
      </c>
      <c r="I45" s="1">
        <v>2</v>
      </c>
      <c r="J45" s="1">
        <v>147</v>
      </c>
      <c r="K45" s="1">
        <v>1185</v>
      </c>
      <c r="L45" s="1">
        <v>80</v>
      </c>
      <c r="M45" s="1">
        <v>3</v>
      </c>
      <c r="N45" s="1">
        <v>27</v>
      </c>
      <c r="O45" s="1">
        <v>0</v>
      </c>
      <c r="P45" s="1">
        <v>109</v>
      </c>
      <c r="Q45" s="1">
        <f t="shared" si="0"/>
        <v>1702</v>
      </c>
      <c r="R45" s="1">
        <v>1</v>
      </c>
      <c r="S45" s="1">
        <v>14</v>
      </c>
      <c r="T45" s="1">
        <v>2620</v>
      </c>
      <c r="U45" s="1">
        <v>10492</v>
      </c>
      <c r="V45" s="1">
        <v>97584</v>
      </c>
    </row>
    <row r="46" spans="2:22" x14ac:dyDescent="0.2">
      <c r="B46" s="9">
        <v>39692</v>
      </c>
      <c r="C46" s="1">
        <v>40</v>
      </c>
      <c r="D46" s="1">
        <v>35</v>
      </c>
      <c r="E46" s="1">
        <v>2</v>
      </c>
      <c r="F46" s="1">
        <v>164</v>
      </c>
      <c r="G46" s="1">
        <v>26</v>
      </c>
      <c r="H46" s="1">
        <v>3</v>
      </c>
      <c r="I46" s="1">
        <v>4</v>
      </c>
      <c r="J46" s="1">
        <v>202</v>
      </c>
      <c r="K46" s="1">
        <v>2196</v>
      </c>
      <c r="L46" s="1">
        <v>151</v>
      </c>
      <c r="M46" s="1">
        <v>18</v>
      </c>
      <c r="N46" s="1">
        <v>71</v>
      </c>
      <c r="O46" s="1">
        <v>1</v>
      </c>
      <c r="P46" s="1">
        <v>152</v>
      </c>
      <c r="Q46" s="1">
        <f t="shared" si="0"/>
        <v>3065</v>
      </c>
      <c r="R46" s="1">
        <v>7</v>
      </c>
      <c r="S46" s="1">
        <v>21</v>
      </c>
      <c r="T46" s="1">
        <v>4408</v>
      </c>
      <c r="U46" s="1">
        <v>18992</v>
      </c>
      <c r="V46" s="1">
        <v>173481</v>
      </c>
    </row>
    <row r="47" spans="2:22" x14ac:dyDescent="0.2">
      <c r="B47" s="9">
        <v>39722</v>
      </c>
      <c r="C47" s="1">
        <v>33</v>
      </c>
      <c r="D47" s="1">
        <v>27</v>
      </c>
      <c r="E47" s="1">
        <v>9</v>
      </c>
      <c r="F47" s="1">
        <v>233</v>
      </c>
      <c r="G47" s="1">
        <v>14</v>
      </c>
      <c r="H47" s="1">
        <v>6</v>
      </c>
      <c r="I47" s="1">
        <v>27</v>
      </c>
      <c r="J47" s="1">
        <v>171</v>
      </c>
      <c r="K47" s="1">
        <v>2099</v>
      </c>
      <c r="L47" s="1">
        <v>147</v>
      </c>
      <c r="M47" s="1">
        <v>15</v>
      </c>
      <c r="N47" s="1">
        <v>46</v>
      </c>
      <c r="O47" s="1">
        <v>1</v>
      </c>
      <c r="P47" s="1">
        <v>140</v>
      </c>
      <c r="Q47" s="1">
        <f t="shared" si="0"/>
        <v>2968</v>
      </c>
      <c r="R47" s="1">
        <v>14</v>
      </c>
      <c r="S47" s="1">
        <v>29</v>
      </c>
      <c r="T47" s="1">
        <v>4390</v>
      </c>
      <c r="U47" s="1">
        <v>19488</v>
      </c>
      <c r="V47" s="1">
        <v>180229</v>
      </c>
    </row>
    <row r="48" spans="2:22" x14ac:dyDescent="0.2">
      <c r="B48" s="9">
        <v>39753</v>
      </c>
      <c r="C48" s="1">
        <v>25</v>
      </c>
      <c r="D48" s="1">
        <v>18</v>
      </c>
      <c r="E48" s="1">
        <v>1</v>
      </c>
      <c r="F48" s="1">
        <v>152</v>
      </c>
      <c r="G48" s="1">
        <v>10</v>
      </c>
      <c r="H48" s="1">
        <v>5</v>
      </c>
      <c r="I48" s="1">
        <v>2</v>
      </c>
      <c r="J48" s="1">
        <v>134</v>
      </c>
      <c r="K48" s="1">
        <v>1681</v>
      </c>
      <c r="L48" s="1">
        <v>121</v>
      </c>
      <c r="M48" s="1">
        <v>7</v>
      </c>
      <c r="N48" s="1">
        <v>33</v>
      </c>
      <c r="O48" s="1">
        <v>0</v>
      </c>
      <c r="P48" s="1">
        <v>110</v>
      </c>
      <c r="Q48" s="1">
        <f t="shared" si="0"/>
        <v>2299</v>
      </c>
      <c r="R48" s="1">
        <v>3</v>
      </c>
      <c r="S48" s="1">
        <v>23</v>
      </c>
      <c r="T48" s="1">
        <v>3355</v>
      </c>
      <c r="U48" s="1">
        <v>14802</v>
      </c>
      <c r="V48" s="1">
        <v>129123</v>
      </c>
    </row>
    <row r="49" spans="2:22" x14ac:dyDescent="0.2">
      <c r="B49" s="9">
        <v>39783</v>
      </c>
      <c r="C49" s="1">
        <v>32</v>
      </c>
      <c r="D49" s="1">
        <v>25</v>
      </c>
      <c r="E49" s="1">
        <v>0</v>
      </c>
      <c r="F49" s="1">
        <v>95</v>
      </c>
      <c r="G49" s="1">
        <v>6</v>
      </c>
      <c r="H49" s="1">
        <v>2</v>
      </c>
      <c r="I49" s="1">
        <v>2</v>
      </c>
      <c r="J49" s="1">
        <v>102</v>
      </c>
      <c r="K49" s="1">
        <v>1485</v>
      </c>
      <c r="L49" s="1">
        <v>76</v>
      </c>
      <c r="M49" s="1">
        <v>8</v>
      </c>
      <c r="N49" s="1">
        <v>40</v>
      </c>
      <c r="O49" s="1">
        <v>1</v>
      </c>
      <c r="P49" s="1">
        <v>102</v>
      </c>
      <c r="Q49" s="1">
        <f t="shared" si="0"/>
        <v>1976</v>
      </c>
      <c r="R49" s="1">
        <v>4</v>
      </c>
      <c r="S49" s="1">
        <v>21</v>
      </c>
      <c r="T49" s="1">
        <v>2835</v>
      </c>
      <c r="U49" s="1">
        <v>12891</v>
      </c>
      <c r="V49" s="1">
        <v>103061</v>
      </c>
    </row>
    <row r="50" spans="2:22" x14ac:dyDescent="0.2">
      <c r="B50" s="9">
        <v>39814</v>
      </c>
      <c r="C50" s="1">
        <v>36</v>
      </c>
      <c r="D50" s="1">
        <v>27</v>
      </c>
      <c r="E50" s="1">
        <v>5</v>
      </c>
      <c r="F50" s="1">
        <v>106</v>
      </c>
      <c r="G50" s="1">
        <v>16</v>
      </c>
      <c r="H50" s="1">
        <v>6</v>
      </c>
      <c r="I50" s="1">
        <v>4</v>
      </c>
      <c r="J50" s="1">
        <v>138</v>
      </c>
      <c r="K50" s="1">
        <v>1450</v>
      </c>
      <c r="L50" s="1">
        <v>95</v>
      </c>
      <c r="M50" s="1">
        <v>9</v>
      </c>
      <c r="N50" s="1">
        <v>33</v>
      </c>
      <c r="O50" s="1">
        <v>0</v>
      </c>
      <c r="P50" s="1">
        <v>124</v>
      </c>
      <c r="Q50" s="1">
        <f t="shared" si="0"/>
        <v>2049</v>
      </c>
      <c r="R50" s="1">
        <v>5</v>
      </c>
      <c r="S50" s="1">
        <v>14</v>
      </c>
      <c r="T50" s="1">
        <v>3002</v>
      </c>
      <c r="U50" s="1">
        <v>13665</v>
      </c>
      <c r="V50" s="1">
        <v>119201</v>
      </c>
    </row>
    <row r="51" spans="2:22" x14ac:dyDescent="0.2">
      <c r="B51" s="9">
        <v>39845</v>
      </c>
      <c r="C51" s="1">
        <v>33</v>
      </c>
      <c r="D51" s="1">
        <v>40</v>
      </c>
      <c r="E51" s="1">
        <v>0</v>
      </c>
      <c r="F51" s="1">
        <v>146</v>
      </c>
      <c r="G51" s="1">
        <v>20</v>
      </c>
      <c r="H51" s="1">
        <v>2</v>
      </c>
      <c r="I51" s="1">
        <v>2</v>
      </c>
      <c r="J51" s="1">
        <v>162</v>
      </c>
      <c r="K51" s="1">
        <v>1470</v>
      </c>
      <c r="L51" s="1">
        <v>134</v>
      </c>
      <c r="M51" s="1">
        <v>8</v>
      </c>
      <c r="N51" s="1">
        <v>38</v>
      </c>
      <c r="O51" s="1">
        <v>0</v>
      </c>
      <c r="P51" s="1">
        <v>133</v>
      </c>
      <c r="Q51" s="1">
        <f t="shared" si="0"/>
        <v>2188</v>
      </c>
      <c r="R51" s="1">
        <v>7</v>
      </c>
      <c r="S51" s="1">
        <v>13</v>
      </c>
      <c r="T51" s="1">
        <v>3278</v>
      </c>
      <c r="U51" s="1">
        <v>12908</v>
      </c>
      <c r="V51" s="1">
        <v>115683</v>
      </c>
    </row>
    <row r="52" spans="2:22" x14ac:dyDescent="0.2">
      <c r="B52" s="9">
        <v>39873</v>
      </c>
      <c r="C52" s="1">
        <v>35</v>
      </c>
      <c r="D52" s="1">
        <v>27</v>
      </c>
      <c r="E52" s="1">
        <v>4</v>
      </c>
      <c r="F52" s="1">
        <v>140</v>
      </c>
      <c r="G52" s="1">
        <v>14</v>
      </c>
      <c r="H52" s="1">
        <v>8</v>
      </c>
      <c r="I52" s="1">
        <v>2</v>
      </c>
      <c r="J52" s="1">
        <v>173</v>
      </c>
      <c r="K52" s="1">
        <v>1517</v>
      </c>
      <c r="L52" s="1">
        <v>113</v>
      </c>
      <c r="M52" s="1">
        <v>10</v>
      </c>
      <c r="N52" s="1">
        <v>35</v>
      </c>
      <c r="O52" s="1">
        <v>0</v>
      </c>
      <c r="P52" s="1">
        <v>142</v>
      </c>
      <c r="Q52" s="1">
        <f t="shared" si="0"/>
        <v>2220</v>
      </c>
      <c r="R52" s="1">
        <v>8</v>
      </c>
      <c r="S52" s="1">
        <v>21</v>
      </c>
      <c r="T52" s="1">
        <v>3379</v>
      </c>
      <c r="U52" s="1">
        <v>14093</v>
      </c>
      <c r="V52" s="1">
        <v>121228</v>
      </c>
    </row>
    <row r="53" spans="2:22" x14ac:dyDescent="0.2">
      <c r="B53" s="9">
        <v>39904</v>
      </c>
      <c r="C53" s="1">
        <v>35</v>
      </c>
      <c r="D53" s="1">
        <v>28</v>
      </c>
      <c r="E53" s="1">
        <v>4</v>
      </c>
      <c r="F53" s="1">
        <v>168</v>
      </c>
      <c r="G53" s="1">
        <v>13</v>
      </c>
      <c r="H53" s="1">
        <v>4</v>
      </c>
      <c r="I53" s="1">
        <v>5</v>
      </c>
      <c r="J53" s="1">
        <v>134</v>
      </c>
      <c r="K53" s="1">
        <v>1301</v>
      </c>
      <c r="L53" s="1">
        <v>123</v>
      </c>
      <c r="M53" s="1">
        <v>10</v>
      </c>
      <c r="N53" s="1">
        <v>31</v>
      </c>
      <c r="O53" s="1">
        <v>1</v>
      </c>
      <c r="P53" s="1">
        <v>127</v>
      </c>
      <c r="Q53" s="1">
        <f t="shared" si="0"/>
        <v>1984</v>
      </c>
      <c r="R53" s="1">
        <v>5</v>
      </c>
      <c r="S53" s="1">
        <v>27</v>
      </c>
      <c r="T53" s="1">
        <v>3044</v>
      </c>
      <c r="U53" s="1">
        <v>12429</v>
      </c>
      <c r="V53" s="1">
        <v>111474</v>
      </c>
    </row>
    <row r="54" spans="2:22" x14ac:dyDescent="0.2">
      <c r="B54" s="9">
        <v>39934</v>
      </c>
      <c r="C54" s="1">
        <v>27</v>
      </c>
      <c r="D54" s="1">
        <v>9</v>
      </c>
      <c r="E54" s="1">
        <v>0</v>
      </c>
      <c r="F54" s="1">
        <v>148</v>
      </c>
      <c r="G54" s="1">
        <v>27</v>
      </c>
      <c r="H54" s="1">
        <v>2</v>
      </c>
      <c r="I54" s="1">
        <v>1</v>
      </c>
      <c r="J54" s="1">
        <v>141</v>
      </c>
      <c r="K54" s="1">
        <v>1419</v>
      </c>
      <c r="L54" s="1">
        <v>89</v>
      </c>
      <c r="M54" s="1">
        <v>3</v>
      </c>
      <c r="N54" s="1">
        <v>42</v>
      </c>
      <c r="O54" s="1">
        <v>1</v>
      </c>
      <c r="P54" s="1">
        <v>161</v>
      </c>
      <c r="Q54" s="1">
        <f t="shared" si="0"/>
        <v>2070</v>
      </c>
      <c r="R54" s="1">
        <v>18</v>
      </c>
      <c r="S54" s="1">
        <v>10</v>
      </c>
      <c r="T54" s="1">
        <v>3169</v>
      </c>
      <c r="U54" s="1">
        <v>12233</v>
      </c>
      <c r="V54" s="1">
        <v>109097</v>
      </c>
    </row>
    <row r="55" spans="2:22" x14ac:dyDescent="0.2">
      <c r="B55" s="9">
        <v>39965</v>
      </c>
      <c r="C55" s="1">
        <v>41</v>
      </c>
      <c r="D55" s="1">
        <v>17</v>
      </c>
      <c r="E55" s="1">
        <v>1</v>
      </c>
      <c r="F55" s="1">
        <v>176</v>
      </c>
      <c r="G55" s="1">
        <v>10</v>
      </c>
      <c r="H55" s="1">
        <v>1</v>
      </c>
      <c r="I55" s="1">
        <v>2</v>
      </c>
      <c r="J55" s="1">
        <v>178</v>
      </c>
      <c r="K55" s="1">
        <v>1340</v>
      </c>
      <c r="L55" s="1">
        <v>121</v>
      </c>
      <c r="M55" s="1">
        <v>10</v>
      </c>
      <c r="N55" s="1">
        <v>43</v>
      </c>
      <c r="O55" s="1">
        <v>0</v>
      </c>
      <c r="P55" s="1">
        <v>115</v>
      </c>
      <c r="Q55" s="1">
        <f t="shared" si="0"/>
        <v>2055</v>
      </c>
      <c r="R55" s="1">
        <v>10</v>
      </c>
      <c r="S55" s="1">
        <v>19</v>
      </c>
      <c r="T55" s="1">
        <v>3167</v>
      </c>
      <c r="U55" s="1">
        <v>12734</v>
      </c>
      <c r="V55" s="1">
        <v>107735</v>
      </c>
    </row>
    <row r="56" spans="2:22" x14ac:dyDescent="0.2">
      <c r="B56" s="9">
        <v>39995</v>
      </c>
      <c r="C56" s="1">
        <v>35</v>
      </c>
      <c r="D56" s="1">
        <v>14</v>
      </c>
      <c r="E56" s="1">
        <v>2</v>
      </c>
      <c r="F56" s="1">
        <v>151</v>
      </c>
      <c r="G56" s="1">
        <v>18</v>
      </c>
      <c r="H56" s="1">
        <v>5</v>
      </c>
      <c r="I56" s="1">
        <v>9</v>
      </c>
      <c r="J56" s="1">
        <v>135</v>
      </c>
      <c r="K56" s="1">
        <v>1363</v>
      </c>
      <c r="L56" s="1">
        <v>100</v>
      </c>
      <c r="M56" s="1">
        <v>5</v>
      </c>
      <c r="N56" s="1">
        <v>41</v>
      </c>
      <c r="O56" s="1">
        <v>3</v>
      </c>
      <c r="P56" s="1">
        <v>124</v>
      </c>
      <c r="Q56" s="1">
        <f t="shared" si="0"/>
        <v>2005</v>
      </c>
      <c r="R56" s="1">
        <v>7</v>
      </c>
      <c r="S56" s="1">
        <v>24</v>
      </c>
      <c r="T56" s="1">
        <v>3059</v>
      </c>
      <c r="U56" s="1">
        <v>13587</v>
      </c>
      <c r="V56" s="1">
        <v>111143</v>
      </c>
    </row>
    <row r="57" spans="2:22" x14ac:dyDescent="0.2">
      <c r="B57" s="9">
        <v>40026</v>
      </c>
      <c r="C57" s="1">
        <v>9</v>
      </c>
      <c r="D57" s="1">
        <v>9</v>
      </c>
      <c r="E57" s="1">
        <v>1</v>
      </c>
      <c r="F57" s="1">
        <v>70</v>
      </c>
      <c r="G57" s="1">
        <v>13</v>
      </c>
      <c r="H57" s="1">
        <v>1</v>
      </c>
      <c r="I57" s="1">
        <v>2</v>
      </c>
      <c r="J57" s="1">
        <v>98</v>
      </c>
      <c r="K57" s="1">
        <v>980</v>
      </c>
      <c r="L57" s="1">
        <v>78</v>
      </c>
      <c r="M57" s="1">
        <v>5</v>
      </c>
      <c r="N57" s="1">
        <v>16</v>
      </c>
      <c r="O57" s="1">
        <v>0</v>
      </c>
      <c r="P57" s="1">
        <v>66</v>
      </c>
      <c r="Q57" s="1">
        <f t="shared" si="0"/>
        <v>1348</v>
      </c>
      <c r="R57" s="1">
        <v>1</v>
      </c>
      <c r="S57" s="1">
        <v>8</v>
      </c>
      <c r="T57" s="1">
        <v>2144</v>
      </c>
      <c r="U57" s="1">
        <v>8804</v>
      </c>
      <c r="V57" s="1">
        <v>68735</v>
      </c>
    </row>
    <row r="58" spans="2:22" x14ac:dyDescent="0.2">
      <c r="B58" s="9">
        <v>40057</v>
      </c>
      <c r="C58" s="1">
        <v>48</v>
      </c>
      <c r="D58" s="1">
        <v>23</v>
      </c>
      <c r="E58" s="1">
        <v>9</v>
      </c>
      <c r="F58" s="1">
        <v>96</v>
      </c>
      <c r="G58" s="1">
        <v>40</v>
      </c>
      <c r="H58" s="1">
        <v>4</v>
      </c>
      <c r="I58" s="1">
        <v>3</v>
      </c>
      <c r="J58" s="1">
        <v>173</v>
      </c>
      <c r="K58" s="1">
        <v>1775</v>
      </c>
      <c r="L58" s="1">
        <v>129</v>
      </c>
      <c r="M58" s="1">
        <v>15</v>
      </c>
      <c r="N58" s="1">
        <v>67</v>
      </c>
      <c r="O58" s="1">
        <v>0</v>
      </c>
      <c r="P58" s="1">
        <v>127</v>
      </c>
      <c r="Q58" s="1">
        <f t="shared" si="0"/>
        <v>2509</v>
      </c>
      <c r="R58" s="1">
        <v>13</v>
      </c>
      <c r="S58" s="1">
        <v>34</v>
      </c>
      <c r="T58" s="1">
        <v>3699</v>
      </c>
      <c r="U58" s="1">
        <v>15787</v>
      </c>
      <c r="V58" s="1">
        <v>128374</v>
      </c>
    </row>
    <row r="59" spans="2:22" x14ac:dyDescent="0.2">
      <c r="B59" s="9">
        <v>40087</v>
      </c>
      <c r="C59" s="1">
        <v>45</v>
      </c>
      <c r="D59" s="1">
        <v>26</v>
      </c>
      <c r="E59" s="1">
        <v>0</v>
      </c>
      <c r="F59" s="1">
        <v>125</v>
      </c>
      <c r="G59" s="1">
        <v>28</v>
      </c>
      <c r="H59" s="1">
        <v>1</v>
      </c>
      <c r="I59" s="1">
        <v>5</v>
      </c>
      <c r="J59" s="1">
        <v>153</v>
      </c>
      <c r="K59" s="1">
        <v>1615</v>
      </c>
      <c r="L59" s="1">
        <v>134</v>
      </c>
      <c r="M59" s="1">
        <v>20</v>
      </c>
      <c r="N59" s="1">
        <v>42</v>
      </c>
      <c r="O59" s="1">
        <v>0</v>
      </c>
      <c r="P59" s="1">
        <v>84</v>
      </c>
      <c r="Q59" s="1">
        <f t="shared" si="0"/>
        <v>2278</v>
      </c>
      <c r="R59" s="1">
        <v>11</v>
      </c>
      <c r="S59" s="1">
        <v>25</v>
      </c>
      <c r="T59" s="1">
        <v>3339</v>
      </c>
      <c r="U59" s="1">
        <v>14650</v>
      </c>
      <c r="V59" s="1">
        <v>126497</v>
      </c>
    </row>
    <row r="60" spans="2:22" x14ac:dyDescent="0.2">
      <c r="B60" s="9">
        <v>40118</v>
      </c>
      <c r="C60" s="1">
        <v>32</v>
      </c>
      <c r="D60" s="1">
        <v>20</v>
      </c>
      <c r="E60" s="1">
        <v>2</v>
      </c>
      <c r="F60" s="1">
        <v>131</v>
      </c>
      <c r="G60" s="1">
        <v>17</v>
      </c>
      <c r="H60" s="1">
        <v>1</v>
      </c>
      <c r="I60" s="1">
        <v>1</v>
      </c>
      <c r="J60" s="1">
        <v>141</v>
      </c>
      <c r="K60" s="1">
        <v>1465</v>
      </c>
      <c r="L60" s="1">
        <v>118</v>
      </c>
      <c r="M60" s="1">
        <v>9</v>
      </c>
      <c r="N60" s="1">
        <v>38</v>
      </c>
      <c r="O60" s="1">
        <v>0</v>
      </c>
      <c r="P60" s="1">
        <v>110</v>
      </c>
      <c r="Q60" s="1">
        <f t="shared" si="0"/>
        <v>2085</v>
      </c>
      <c r="R60" s="1">
        <v>16</v>
      </c>
      <c r="S60" s="1">
        <v>28</v>
      </c>
      <c r="T60" s="1">
        <v>3083</v>
      </c>
      <c r="U60" s="1">
        <v>12512</v>
      </c>
      <c r="V60" s="1">
        <v>107420</v>
      </c>
    </row>
    <row r="61" spans="2:22" x14ac:dyDescent="0.2">
      <c r="B61" s="9">
        <v>40148</v>
      </c>
      <c r="C61" s="1">
        <v>26</v>
      </c>
      <c r="D61" s="1">
        <v>25</v>
      </c>
      <c r="E61" s="1">
        <v>2</v>
      </c>
      <c r="F61" s="1">
        <v>75</v>
      </c>
      <c r="G61" s="1">
        <v>9</v>
      </c>
      <c r="H61" s="1">
        <v>1</v>
      </c>
      <c r="I61" s="1">
        <v>2</v>
      </c>
      <c r="J61" s="1">
        <v>110</v>
      </c>
      <c r="K61" s="1">
        <v>1045</v>
      </c>
      <c r="L61" s="1">
        <v>57</v>
      </c>
      <c r="M61" s="1">
        <v>7</v>
      </c>
      <c r="N61" s="1">
        <v>44</v>
      </c>
      <c r="O61" s="1">
        <v>1</v>
      </c>
      <c r="P61" s="1">
        <v>115</v>
      </c>
      <c r="Q61" s="1">
        <f t="shared" si="0"/>
        <v>1519</v>
      </c>
      <c r="R61" s="1">
        <v>5</v>
      </c>
      <c r="S61" s="1">
        <v>11</v>
      </c>
      <c r="T61" s="1">
        <v>2293</v>
      </c>
      <c r="U61" s="1">
        <v>10725</v>
      </c>
      <c r="V61" s="1">
        <v>85827</v>
      </c>
    </row>
    <row r="62" spans="2:22" x14ac:dyDescent="0.2">
      <c r="B62" s="9">
        <v>40179</v>
      </c>
      <c r="C62" s="1">
        <v>43</v>
      </c>
      <c r="D62" s="1">
        <v>36</v>
      </c>
      <c r="E62" s="1">
        <v>2</v>
      </c>
      <c r="F62" s="1">
        <v>91</v>
      </c>
      <c r="G62" s="1">
        <v>17</v>
      </c>
      <c r="H62" s="1">
        <v>8</v>
      </c>
      <c r="I62" s="1">
        <v>2</v>
      </c>
      <c r="J62" s="1">
        <v>120</v>
      </c>
      <c r="K62" s="1">
        <v>1198</v>
      </c>
      <c r="L62" s="1">
        <v>96</v>
      </c>
      <c r="M62" s="1">
        <v>3</v>
      </c>
      <c r="N62" s="1">
        <v>42</v>
      </c>
      <c r="O62" s="1">
        <v>0</v>
      </c>
      <c r="P62" s="1">
        <v>84</v>
      </c>
      <c r="Q62" s="1">
        <f t="shared" si="0"/>
        <v>1742</v>
      </c>
      <c r="R62" s="1">
        <v>3</v>
      </c>
      <c r="S62" s="1">
        <v>16</v>
      </c>
      <c r="T62" s="1">
        <v>2512</v>
      </c>
      <c r="U62" s="1">
        <v>11133</v>
      </c>
      <c r="V62" s="1">
        <v>94595</v>
      </c>
    </row>
    <row r="63" spans="2:22" x14ac:dyDescent="0.2">
      <c r="B63" s="9">
        <v>40210</v>
      </c>
      <c r="C63" s="1">
        <v>24</v>
      </c>
      <c r="D63" s="1">
        <v>20</v>
      </c>
      <c r="E63" s="1">
        <v>1</v>
      </c>
      <c r="F63" s="1">
        <v>104</v>
      </c>
      <c r="G63" s="1">
        <v>20</v>
      </c>
      <c r="H63" s="1">
        <v>5</v>
      </c>
      <c r="I63" s="1">
        <v>0</v>
      </c>
      <c r="J63" s="1">
        <v>136</v>
      </c>
      <c r="K63" s="1">
        <v>1295</v>
      </c>
      <c r="L63" s="1">
        <v>75</v>
      </c>
      <c r="M63" s="1">
        <v>7</v>
      </c>
      <c r="N63" s="1">
        <v>35</v>
      </c>
      <c r="O63" s="1">
        <v>0</v>
      </c>
      <c r="P63" s="1">
        <v>118</v>
      </c>
      <c r="Q63" s="1">
        <f t="shared" si="0"/>
        <v>1840</v>
      </c>
      <c r="R63" s="1">
        <v>7</v>
      </c>
      <c r="S63" s="1">
        <v>21</v>
      </c>
      <c r="T63" s="1">
        <v>2810</v>
      </c>
      <c r="U63" s="1">
        <v>11762</v>
      </c>
      <c r="V63" s="1">
        <v>101211</v>
      </c>
    </row>
    <row r="64" spans="2:22" x14ac:dyDescent="0.2">
      <c r="B64" s="9">
        <v>40238</v>
      </c>
      <c r="C64" s="1">
        <v>37</v>
      </c>
      <c r="D64" s="1">
        <v>17</v>
      </c>
      <c r="E64" s="1">
        <v>8</v>
      </c>
      <c r="F64" s="1">
        <v>136</v>
      </c>
      <c r="G64" s="1">
        <v>13</v>
      </c>
      <c r="H64" s="1">
        <v>8</v>
      </c>
      <c r="I64" s="1">
        <v>2</v>
      </c>
      <c r="J64" s="1">
        <v>200</v>
      </c>
      <c r="K64" s="1">
        <v>1551</v>
      </c>
      <c r="L64" s="1">
        <v>114</v>
      </c>
      <c r="M64" s="1">
        <v>8</v>
      </c>
      <c r="N64" s="1">
        <v>62</v>
      </c>
      <c r="O64" s="1">
        <v>0</v>
      </c>
      <c r="P64" s="1">
        <v>131</v>
      </c>
      <c r="Q64" s="1">
        <f t="shared" si="0"/>
        <v>2287</v>
      </c>
      <c r="R64" s="1">
        <v>12</v>
      </c>
      <c r="S64" s="1">
        <v>25</v>
      </c>
      <c r="T64" s="1">
        <v>3449</v>
      </c>
      <c r="U64" s="1">
        <v>13590</v>
      </c>
      <c r="V64" s="1">
        <v>117934</v>
      </c>
    </row>
    <row r="65" spans="2:22" x14ac:dyDescent="0.2">
      <c r="B65" s="9">
        <v>40269</v>
      </c>
      <c r="C65" s="1">
        <v>44</v>
      </c>
      <c r="D65" s="1">
        <v>18</v>
      </c>
      <c r="E65" s="1">
        <v>2</v>
      </c>
      <c r="F65" s="1">
        <v>131</v>
      </c>
      <c r="G65" s="1">
        <v>21</v>
      </c>
      <c r="H65" s="1">
        <v>4</v>
      </c>
      <c r="I65" s="1">
        <v>1</v>
      </c>
      <c r="J65" s="1">
        <v>129</v>
      </c>
      <c r="K65" s="1">
        <v>1400</v>
      </c>
      <c r="L65" s="1">
        <v>105</v>
      </c>
      <c r="M65" s="1">
        <v>8</v>
      </c>
      <c r="N65" s="1">
        <v>28</v>
      </c>
      <c r="O65" s="1">
        <v>0</v>
      </c>
      <c r="P65" s="1">
        <v>134</v>
      </c>
      <c r="Q65" s="1">
        <f t="shared" si="0"/>
        <v>2025</v>
      </c>
      <c r="R65" s="1">
        <v>5</v>
      </c>
      <c r="S65" s="1">
        <v>21</v>
      </c>
      <c r="T65" s="1">
        <v>3080</v>
      </c>
      <c r="U65" s="1">
        <v>12268</v>
      </c>
      <c r="V65" s="1">
        <v>102973</v>
      </c>
    </row>
    <row r="66" spans="2:22" x14ac:dyDescent="0.2">
      <c r="B66" s="9">
        <v>40299</v>
      </c>
      <c r="C66" s="1">
        <v>45</v>
      </c>
      <c r="D66" s="1">
        <v>17</v>
      </c>
      <c r="E66" s="1">
        <v>2</v>
      </c>
      <c r="F66" s="1">
        <v>126</v>
      </c>
      <c r="G66" s="1">
        <v>24</v>
      </c>
      <c r="H66" s="1">
        <v>3</v>
      </c>
      <c r="I66" s="1">
        <v>3</v>
      </c>
      <c r="J66" s="1">
        <v>146</v>
      </c>
      <c r="K66" s="1">
        <v>1310</v>
      </c>
      <c r="L66" s="1">
        <v>143</v>
      </c>
      <c r="M66" s="1">
        <v>9</v>
      </c>
      <c r="N66" s="1">
        <v>29</v>
      </c>
      <c r="O66" s="1">
        <v>0</v>
      </c>
      <c r="P66" s="1">
        <v>148</v>
      </c>
      <c r="Q66" s="1">
        <f t="shared" si="0"/>
        <v>2005</v>
      </c>
      <c r="R66" s="1">
        <v>7</v>
      </c>
      <c r="S66" s="1">
        <v>17</v>
      </c>
      <c r="T66" s="1">
        <v>3059</v>
      </c>
      <c r="U66" s="1">
        <v>12068</v>
      </c>
      <c r="V66" s="1">
        <v>108264</v>
      </c>
    </row>
    <row r="67" spans="2:22" x14ac:dyDescent="0.2">
      <c r="B67" s="9">
        <v>40330</v>
      </c>
      <c r="C67" s="1">
        <v>37</v>
      </c>
      <c r="D67" s="1">
        <v>20</v>
      </c>
      <c r="E67" s="1">
        <v>0</v>
      </c>
      <c r="F67" s="1">
        <v>76</v>
      </c>
      <c r="G67" s="1">
        <v>18</v>
      </c>
      <c r="H67" s="1">
        <v>7</v>
      </c>
      <c r="I67" s="1">
        <v>2</v>
      </c>
      <c r="J67" s="1">
        <v>159</v>
      </c>
      <c r="K67" s="1">
        <v>1197</v>
      </c>
      <c r="L67" s="1">
        <v>75</v>
      </c>
      <c r="M67" s="1">
        <v>6</v>
      </c>
      <c r="N67" s="1">
        <v>32</v>
      </c>
      <c r="O67" s="1">
        <v>0</v>
      </c>
      <c r="P67" s="1">
        <v>125</v>
      </c>
      <c r="Q67" s="1">
        <f t="shared" si="0"/>
        <v>1754</v>
      </c>
      <c r="R67" s="1">
        <v>4</v>
      </c>
      <c r="S67" s="1">
        <v>83</v>
      </c>
      <c r="T67" s="1">
        <v>2709</v>
      </c>
      <c r="U67" s="1">
        <v>11685</v>
      </c>
      <c r="V67" s="1">
        <v>98754</v>
      </c>
    </row>
    <row r="68" spans="2:22" x14ac:dyDescent="0.2">
      <c r="B68" s="9">
        <v>40360</v>
      </c>
      <c r="C68" s="1">
        <v>41</v>
      </c>
      <c r="D68" s="1">
        <v>14</v>
      </c>
      <c r="E68" s="1">
        <v>3</v>
      </c>
      <c r="F68" s="1">
        <v>84</v>
      </c>
      <c r="G68" s="1">
        <v>6</v>
      </c>
      <c r="H68" s="1">
        <v>0</v>
      </c>
      <c r="I68" s="1">
        <v>3</v>
      </c>
      <c r="J68" s="1">
        <v>113</v>
      </c>
      <c r="K68" s="1">
        <v>1183</v>
      </c>
      <c r="L68" s="1">
        <v>83</v>
      </c>
      <c r="M68" s="1">
        <v>6</v>
      </c>
      <c r="N68" s="1">
        <v>31</v>
      </c>
      <c r="O68" s="1">
        <v>2</v>
      </c>
      <c r="P68" s="1">
        <v>86</v>
      </c>
      <c r="Q68" s="1">
        <f t="shared" si="0"/>
        <v>1655</v>
      </c>
      <c r="R68" s="1">
        <v>3</v>
      </c>
      <c r="S68" s="1">
        <v>71</v>
      </c>
      <c r="T68" s="1">
        <v>2600</v>
      </c>
      <c r="U68" s="1">
        <v>10752</v>
      </c>
      <c r="V68" s="1">
        <v>95823</v>
      </c>
    </row>
    <row r="69" spans="2:22" x14ac:dyDescent="0.2">
      <c r="B69" s="9">
        <v>40391</v>
      </c>
      <c r="C69" s="1">
        <v>28</v>
      </c>
      <c r="D69" s="1">
        <v>13</v>
      </c>
      <c r="E69" s="1">
        <v>1</v>
      </c>
      <c r="F69" s="1">
        <v>69</v>
      </c>
      <c r="G69" s="1">
        <v>21</v>
      </c>
      <c r="H69" s="1">
        <v>3</v>
      </c>
      <c r="I69" s="1">
        <v>0</v>
      </c>
      <c r="J69" s="1">
        <v>103</v>
      </c>
      <c r="K69" s="1">
        <v>921</v>
      </c>
      <c r="L69" s="1">
        <v>81</v>
      </c>
      <c r="M69" s="1">
        <v>11</v>
      </c>
      <c r="N69" s="1">
        <v>26</v>
      </c>
      <c r="O69" s="1">
        <v>0</v>
      </c>
      <c r="P69" s="1">
        <v>80</v>
      </c>
      <c r="Q69" s="1">
        <f t="shared" si="0"/>
        <v>1357</v>
      </c>
      <c r="R69" s="1">
        <v>0</v>
      </c>
      <c r="S69" s="1">
        <v>17</v>
      </c>
      <c r="T69" s="1">
        <v>2074</v>
      </c>
      <c r="U69" s="1">
        <v>8244</v>
      </c>
      <c r="V69" s="1">
        <v>66846</v>
      </c>
    </row>
    <row r="70" spans="2:22" x14ac:dyDescent="0.2">
      <c r="B70" s="9">
        <v>40422</v>
      </c>
      <c r="C70" s="1">
        <v>47</v>
      </c>
      <c r="D70" s="1">
        <v>24</v>
      </c>
      <c r="E70" s="1">
        <v>1</v>
      </c>
      <c r="F70" s="1">
        <v>101</v>
      </c>
      <c r="G70" s="1">
        <v>43</v>
      </c>
      <c r="H70" s="1">
        <v>3</v>
      </c>
      <c r="I70" s="1">
        <v>2</v>
      </c>
      <c r="J70" s="1">
        <v>133</v>
      </c>
      <c r="K70" s="1">
        <v>1552</v>
      </c>
      <c r="L70" s="1">
        <v>106</v>
      </c>
      <c r="M70" s="1">
        <v>12</v>
      </c>
      <c r="N70" s="1">
        <v>40</v>
      </c>
      <c r="O70" s="1">
        <v>0</v>
      </c>
      <c r="P70" s="1">
        <v>116</v>
      </c>
      <c r="Q70" s="1">
        <f t="shared" si="0"/>
        <v>2180</v>
      </c>
      <c r="R70" s="1">
        <v>4</v>
      </c>
      <c r="S70" s="1">
        <v>24</v>
      </c>
      <c r="T70" s="1">
        <v>3104</v>
      </c>
      <c r="U70" s="1">
        <v>15135</v>
      </c>
      <c r="V70" s="1">
        <v>122090</v>
      </c>
    </row>
    <row r="71" spans="2:22" x14ac:dyDescent="0.2">
      <c r="B71" s="9">
        <v>40452</v>
      </c>
      <c r="C71" s="1">
        <v>44</v>
      </c>
      <c r="D71" s="1">
        <v>15</v>
      </c>
      <c r="E71" s="1">
        <v>0</v>
      </c>
      <c r="F71" s="1">
        <v>133</v>
      </c>
      <c r="G71" s="1">
        <v>28</v>
      </c>
      <c r="H71" s="1">
        <v>2</v>
      </c>
      <c r="I71" s="1">
        <v>3</v>
      </c>
      <c r="J71" s="1">
        <v>117</v>
      </c>
      <c r="K71" s="1">
        <v>1768</v>
      </c>
      <c r="L71" s="1">
        <v>80</v>
      </c>
      <c r="M71" s="1">
        <v>13</v>
      </c>
      <c r="N71" s="1">
        <v>45</v>
      </c>
      <c r="O71" s="1">
        <v>0</v>
      </c>
      <c r="P71" s="1">
        <v>101</v>
      </c>
      <c r="Q71" s="1">
        <f t="shared" si="0"/>
        <v>2349</v>
      </c>
      <c r="R71" s="1">
        <v>2</v>
      </c>
      <c r="S71" s="1">
        <v>31</v>
      </c>
      <c r="T71" s="1">
        <v>3176</v>
      </c>
      <c r="U71" s="1">
        <v>13683</v>
      </c>
      <c r="V71" s="1">
        <v>118422</v>
      </c>
    </row>
    <row r="72" spans="2:22" x14ac:dyDescent="0.2">
      <c r="B72" s="9">
        <v>40483</v>
      </c>
      <c r="C72" s="1">
        <v>33</v>
      </c>
      <c r="D72" s="1">
        <v>19</v>
      </c>
      <c r="E72" s="1">
        <v>12</v>
      </c>
      <c r="F72" s="1">
        <v>102</v>
      </c>
      <c r="G72" s="1">
        <v>21</v>
      </c>
      <c r="H72" s="1">
        <v>2</v>
      </c>
      <c r="I72" s="1">
        <v>0</v>
      </c>
      <c r="J72" s="1">
        <v>157</v>
      </c>
      <c r="K72" s="1">
        <v>1489</v>
      </c>
      <c r="L72" s="1">
        <v>105</v>
      </c>
      <c r="M72" s="1">
        <v>7</v>
      </c>
      <c r="N72" s="1">
        <v>25</v>
      </c>
      <c r="O72" s="1">
        <v>0</v>
      </c>
      <c r="P72" s="1">
        <v>108</v>
      </c>
      <c r="Q72" s="1">
        <f t="shared" ref="Q72:Q135" si="1">SUM(C72:P72)</f>
        <v>2080</v>
      </c>
      <c r="R72" s="1">
        <v>3</v>
      </c>
      <c r="S72" s="1">
        <v>26</v>
      </c>
      <c r="T72" s="1">
        <v>3042</v>
      </c>
      <c r="U72" s="1">
        <v>12569</v>
      </c>
      <c r="V72" s="1">
        <v>108131</v>
      </c>
    </row>
    <row r="73" spans="2:22" x14ac:dyDescent="0.2">
      <c r="B73" s="9">
        <v>40513</v>
      </c>
      <c r="C73" s="1">
        <v>22</v>
      </c>
      <c r="D73" s="1">
        <v>10</v>
      </c>
      <c r="E73" s="1">
        <v>0</v>
      </c>
      <c r="F73" s="1">
        <v>85</v>
      </c>
      <c r="G73" s="1">
        <v>16</v>
      </c>
      <c r="H73" s="1">
        <v>1</v>
      </c>
      <c r="I73" s="1">
        <v>5</v>
      </c>
      <c r="J73" s="1">
        <v>90</v>
      </c>
      <c r="K73" s="1">
        <v>1131</v>
      </c>
      <c r="L73" s="1">
        <v>77</v>
      </c>
      <c r="M73" s="1">
        <v>16</v>
      </c>
      <c r="N73" s="1">
        <v>26</v>
      </c>
      <c r="O73" s="1">
        <v>0</v>
      </c>
      <c r="P73" s="1">
        <v>74</v>
      </c>
      <c r="Q73" s="1">
        <f t="shared" si="1"/>
        <v>1553</v>
      </c>
      <c r="R73" s="1">
        <v>5</v>
      </c>
      <c r="S73" s="1">
        <v>22</v>
      </c>
      <c r="T73" s="1">
        <v>2182</v>
      </c>
      <c r="U73" s="1">
        <v>12068</v>
      </c>
      <c r="V73" s="1">
        <v>93171</v>
      </c>
    </row>
    <row r="74" spans="2:22" x14ac:dyDescent="0.2">
      <c r="B74" s="9">
        <v>40544</v>
      </c>
      <c r="C74" s="1">
        <v>29</v>
      </c>
      <c r="D74" s="1">
        <v>11</v>
      </c>
      <c r="E74" s="1">
        <v>2</v>
      </c>
      <c r="F74" s="1">
        <v>96</v>
      </c>
      <c r="G74" s="1">
        <v>16</v>
      </c>
      <c r="H74" s="1">
        <v>3</v>
      </c>
      <c r="I74" s="1">
        <v>4</v>
      </c>
      <c r="J74" s="1">
        <v>97</v>
      </c>
      <c r="K74" s="1">
        <v>1367</v>
      </c>
      <c r="L74" s="1">
        <v>83</v>
      </c>
      <c r="M74" s="1">
        <v>18</v>
      </c>
      <c r="N74" s="1">
        <v>26</v>
      </c>
      <c r="O74" s="1">
        <v>1</v>
      </c>
      <c r="P74" s="1">
        <v>91</v>
      </c>
      <c r="Q74" s="1">
        <f t="shared" si="1"/>
        <v>1844</v>
      </c>
      <c r="R74" s="1">
        <v>1</v>
      </c>
      <c r="S74" s="1">
        <v>20</v>
      </c>
      <c r="T74" s="1">
        <v>2541</v>
      </c>
      <c r="U74" s="1">
        <v>12178</v>
      </c>
      <c r="V74" s="1">
        <v>102733</v>
      </c>
    </row>
    <row r="75" spans="2:22" x14ac:dyDescent="0.2">
      <c r="B75" s="9">
        <v>40575</v>
      </c>
      <c r="C75" s="1">
        <v>29</v>
      </c>
      <c r="D75" s="1">
        <v>12</v>
      </c>
      <c r="E75" s="1">
        <v>11</v>
      </c>
      <c r="F75" s="1">
        <v>79</v>
      </c>
      <c r="G75" s="1">
        <v>5</v>
      </c>
      <c r="H75" s="1">
        <v>2</v>
      </c>
      <c r="I75" s="1">
        <v>3</v>
      </c>
      <c r="J75" s="1">
        <v>107</v>
      </c>
      <c r="K75" s="1">
        <v>1264</v>
      </c>
      <c r="L75" s="1">
        <v>73</v>
      </c>
      <c r="M75" s="1">
        <v>14</v>
      </c>
      <c r="N75" s="1">
        <v>32</v>
      </c>
      <c r="O75" s="1">
        <v>0</v>
      </c>
      <c r="P75" s="1">
        <v>105</v>
      </c>
      <c r="Q75" s="1">
        <f t="shared" si="1"/>
        <v>1736</v>
      </c>
      <c r="R75" s="1">
        <v>4</v>
      </c>
      <c r="S75" s="1">
        <v>17</v>
      </c>
      <c r="T75" s="1">
        <v>2461</v>
      </c>
      <c r="U75" s="1">
        <v>10775</v>
      </c>
      <c r="V75" s="1">
        <v>94363</v>
      </c>
    </row>
    <row r="76" spans="2:22" x14ac:dyDescent="0.2">
      <c r="B76" s="9">
        <v>40603</v>
      </c>
      <c r="C76" s="1">
        <v>33</v>
      </c>
      <c r="D76" s="1">
        <v>17</v>
      </c>
      <c r="E76" s="1">
        <v>0</v>
      </c>
      <c r="F76" s="1">
        <v>129</v>
      </c>
      <c r="G76" s="1">
        <v>22</v>
      </c>
      <c r="H76" s="1">
        <v>0</v>
      </c>
      <c r="I76" s="1">
        <v>0</v>
      </c>
      <c r="J76" s="1">
        <v>167</v>
      </c>
      <c r="K76" s="1">
        <v>1542</v>
      </c>
      <c r="L76" s="1">
        <v>117</v>
      </c>
      <c r="M76" s="1">
        <v>7</v>
      </c>
      <c r="N76" s="1">
        <v>29</v>
      </c>
      <c r="O76" s="1">
        <v>0</v>
      </c>
      <c r="P76" s="1">
        <v>176</v>
      </c>
      <c r="Q76" s="1">
        <f t="shared" si="1"/>
        <v>2239</v>
      </c>
      <c r="R76" s="1">
        <v>0</v>
      </c>
      <c r="S76" s="1">
        <v>31</v>
      </c>
      <c r="T76" s="1">
        <v>3276</v>
      </c>
      <c r="U76" s="1">
        <v>13595</v>
      </c>
      <c r="V76" s="1">
        <v>111118</v>
      </c>
    </row>
    <row r="77" spans="2:22" x14ac:dyDescent="0.2">
      <c r="B77" s="9">
        <v>40634</v>
      </c>
      <c r="C77" s="1">
        <v>30</v>
      </c>
      <c r="D77" s="1">
        <v>22</v>
      </c>
      <c r="E77" s="1">
        <v>0</v>
      </c>
      <c r="F77" s="1">
        <v>101</v>
      </c>
      <c r="G77" s="1">
        <v>44</v>
      </c>
      <c r="H77" s="1">
        <v>3</v>
      </c>
      <c r="I77" s="1">
        <v>1</v>
      </c>
      <c r="J77" s="1">
        <v>137</v>
      </c>
      <c r="K77" s="1">
        <v>1274</v>
      </c>
      <c r="L77" s="1">
        <v>95</v>
      </c>
      <c r="M77" s="1">
        <v>6</v>
      </c>
      <c r="N77" s="1">
        <v>23</v>
      </c>
      <c r="O77" s="1">
        <v>0</v>
      </c>
      <c r="P77" s="1">
        <v>141</v>
      </c>
      <c r="Q77" s="1">
        <f t="shared" si="1"/>
        <v>1877</v>
      </c>
      <c r="R77" s="1">
        <v>2</v>
      </c>
      <c r="S77" s="1">
        <v>13</v>
      </c>
      <c r="T77" s="1">
        <v>2849</v>
      </c>
      <c r="U77" s="1">
        <v>11441</v>
      </c>
      <c r="V77" s="1">
        <v>96242</v>
      </c>
    </row>
    <row r="78" spans="2:22" x14ac:dyDescent="0.2">
      <c r="B78" s="9">
        <v>40664</v>
      </c>
      <c r="C78" s="1">
        <v>49</v>
      </c>
      <c r="D78" s="1">
        <v>17</v>
      </c>
      <c r="E78" s="1">
        <v>0</v>
      </c>
      <c r="F78" s="1">
        <v>85</v>
      </c>
      <c r="G78" s="1">
        <v>25</v>
      </c>
      <c r="H78" s="1">
        <v>5</v>
      </c>
      <c r="I78" s="1">
        <v>6</v>
      </c>
      <c r="J78" s="1">
        <v>124</v>
      </c>
      <c r="K78" s="1">
        <v>1202</v>
      </c>
      <c r="L78" s="1">
        <v>115</v>
      </c>
      <c r="M78" s="1">
        <v>15</v>
      </c>
      <c r="N78" s="1">
        <v>32</v>
      </c>
      <c r="O78" s="1">
        <v>1</v>
      </c>
      <c r="P78" s="1">
        <v>114</v>
      </c>
      <c r="Q78" s="1">
        <f t="shared" si="1"/>
        <v>1790</v>
      </c>
      <c r="R78" s="1">
        <v>5</v>
      </c>
      <c r="S78" s="1">
        <v>22</v>
      </c>
      <c r="T78" s="1">
        <v>2693</v>
      </c>
      <c r="U78" s="1">
        <v>11457</v>
      </c>
      <c r="V78" s="1">
        <v>103176</v>
      </c>
    </row>
    <row r="79" spans="2:22" x14ac:dyDescent="0.2">
      <c r="B79" s="9">
        <v>40695</v>
      </c>
      <c r="C79" s="1">
        <v>28</v>
      </c>
      <c r="D79" s="1">
        <v>10</v>
      </c>
      <c r="E79" s="1">
        <v>1</v>
      </c>
      <c r="F79" s="1">
        <v>95</v>
      </c>
      <c r="G79" s="1">
        <v>27</v>
      </c>
      <c r="H79" s="1">
        <v>1</v>
      </c>
      <c r="I79" s="1">
        <v>2</v>
      </c>
      <c r="J79" s="1">
        <v>137</v>
      </c>
      <c r="K79" s="1">
        <v>1198</v>
      </c>
      <c r="L79" s="1">
        <v>75</v>
      </c>
      <c r="M79" s="1">
        <v>20</v>
      </c>
      <c r="N79" s="1">
        <v>33</v>
      </c>
      <c r="O79" s="1">
        <v>0</v>
      </c>
      <c r="P79" s="1">
        <v>94</v>
      </c>
      <c r="Q79" s="1">
        <f t="shared" si="1"/>
        <v>1721</v>
      </c>
      <c r="R79" s="1">
        <v>3</v>
      </c>
      <c r="S79" s="1">
        <v>11</v>
      </c>
      <c r="T79" s="1">
        <v>2600</v>
      </c>
      <c r="U79" s="1">
        <v>11613</v>
      </c>
      <c r="V79" s="1">
        <v>94924</v>
      </c>
    </row>
    <row r="80" spans="2:22" x14ac:dyDescent="0.2">
      <c r="B80" s="9">
        <v>40725</v>
      </c>
      <c r="C80" s="1">
        <v>28</v>
      </c>
      <c r="D80" s="1">
        <v>10</v>
      </c>
      <c r="E80" s="1">
        <v>1</v>
      </c>
      <c r="F80" s="1">
        <v>97</v>
      </c>
      <c r="G80" s="1">
        <v>29</v>
      </c>
      <c r="H80" s="1">
        <v>2</v>
      </c>
      <c r="I80" s="1">
        <v>0</v>
      </c>
      <c r="J80" s="1">
        <v>121</v>
      </c>
      <c r="K80" s="1">
        <v>1133</v>
      </c>
      <c r="L80" s="1">
        <v>68</v>
      </c>
      <c r="M80" s="1">
        <v>12</v>
      </c>
      <c r="N80" s="1">
        <v>36</v>
      </c>
      <c r="O80" s="1">
        <v>0</v>
      </c>
      <c r="P80" s="1">
        <v>103</v>
      </c>
      <c r="Q80" s="1">
        <f t="shared" si="1"/>
        <v>1640</v>
      </c>
      <c r="R80" s="1">
        <v>5</v>
      </c>
      <c r="S80" s="1">
        <v>16</v>
      </c>
      <c r="T80" s="1">
        <v>2476</v>
      </c>
      <c r="U80" s="1">
        <v>10431</v>
      </c>
      <c r="V80" s="1">
        <v>89911</v>
      </c>
    </row>
    <row r="81" spans="2:23" x14ac:dyDescent="0.2">
      <c r="B81" s="9">
        <v>40756</v>
      </c>
      <c r="C81" s="1">
        <v>23</v>
      </c>
      <c r="D81" s="1">
        <v>7</v>
      </c>
      <c r="E81" s="1">
        <v>2</v>
      </c>
      <c r="F81" s="1">
        <v>78</v>
      </c>
      <c r="G81" s="1">
        <v>13</v>
      </c>
      <c r="H81" s="1">
        <v>1</v>
      </c>
      <c r="I81" s="1">
        <v>1</v>
      </c>
      <c r="J81" s="1">
        <v>86</v>
      </c>
      <c r="K81" s="1">
        <v>881</v>
      </c>
      <c r="L81" s="1">
        <v>67</v>
      </c>
      <c r="M81" s="1">
        <v>20</v>
      </c>
      <c r="N81" s="1">
        <v>34</v>
      </c>
      <c r="O81" s="1">
        <v>0</v>
      </c>
      <c r="P81" s="1">
        <v>78</v>
      </c>
      <c r="Q81" s="1">
        <f t="shared" si="1"/>
        <v>1291</v>
      </c>
      <c r="R81" s="1">
        <v>3</v>
      </c>
      <c r="S81" s="1">
        <v>12</v>
      </c>
      <c r="T81" s="1">
        <v>1877</v>
      </c>
      <c r="U81" s="1">
        <v>7444</v>
      </c>
      <c r="V81" s="1">
        <v>66118</v>
      </c>
      <c r="W81" s="65"/>
    </row>
    <row r="82" spans="2:23" x14ac:dyDescent="0.2">
      <c r="B82" s="9">
        <v>40787</v>
      </c>
      <c r="C82" s="1">
        <v>31</v>
      </c>
      <c r="D82" s="1">
        <v>15</v>
      </c>
      <c r="E82" s="1">
        <v>4</v>
      </c>
      <c r="F82" s="1">
        <v>62</v>
      </c>
      <c r="G82" s="1">
        <v>18</v>
      </c>
      <c r="H82" s="1">
        <v>6</v>
      </c>
      <c r="I82" s="1">
        <v>1</v>
      </c>
      <c r="J82" s="1">
        <v>118</v>
      </c>
      <c r="K82" s="1">
        <v>1346</v>
      </c>
      <c r="L82" s="1">
        <v>78</v>
      </c>
      <c r="M82" s="1">
        <v>6</v>
      </c>
      <c r="N82" s="1">
        <v>33</v>
      </c>
      <c r="O82" s="1">
        <v>0</v>
      </c>
      <c r="P82" s="1">
        <v>90</v>
      </c>
      <c r="Q82" s="1">
        <f t="shared" si="1"/>
        <v>1808</v>
      </c>
      <c r="R82" s="1">
        <v>5</v>
      </c>
      <c r="S82" s="1">
        <v>12</v>
      </c>
      <c r="T82" s="1">
        <v>2532</v>
      </c>
      <c r="U82" s="1">
        <v>12556</v>
      </c>
      <c r="V82" s="1">
        <v>104716</v>
      </c>
      <c r="W82" s="65"/>
    </row>
    <row r="83" spans="2:23" x14ac:dyDescent="0.2">
      <c r="B83" s="9">
        <v>40817</v>
      </c>
      <c r="C83" s="1">
        <v>34</v>
      </c>
      <c r="D83" s="1">
        <v>16</v>
      </c>
      <c r="E83" s="1">
        <v>0</v>
      </c>
      <c r="F83" s="1">
        <v>116</v>
      </c>
      <c r="G83" s="1">
        <v>19</v>
      </c>
      <c r="H83" s="1">
        <v>5</v>
      </c>
      <c r="I83" s="1">
        <v>0</v>
      </c>
      <c r="J83" s="1">
        <v>136</v>
      </c>
      <c r="K83" s="1">
        <v>1283</v>
      </c>
      <c r="L83" s="1">
        <v>89</v>
      </c>
      <c r="M83" s="1">
        <v>5</v>
      </c>
      <c r="N83" s="1">
        <v>42</v>
      </c>
      <c r="O83" s="1">
        <v>0</v>
      </c>
      <c r="P83" s="1">
        <v>98</v>
      </c>
      <c r="Q83" s="1">
        <f t="shared" si="1"/>
        <v>1843</v>
      </c>
      <c r="R83" s="1">
        <v>5</v>
      </c>
      <c r="S83" s="1">
        <v>26</v>
      </c>
      <c r="T83" s="1">
        <v>2714</v>
      </c>
      <c r="U83" s="1">
        <v>11192</v>
      </c>
      <c r="V83" s="1">
        <v>97664</v>
      </c>
      <c r="W83" s="65"/>
    </row>
    <row r="84" spans="2:23" x14ac:dyDescent="0.2">
      <c r="B84" s="9">
        <v>40848</v>
      </c>
      <c r="C84" s="1">
        <v>22</v>
      </c>
      <c r="D84" s="1">
        <v>11</v>
      </c>
      <c r="E84" s="1">
        <v>5</v>
      </c>
      <c r="F84" s="1">
        <v>70</v>
      </c>
      <c r="G84" s="1">
        <v>17</v>
      </c>
      <c r="H84" s="1">
        <v>1</v>
      </c>
      <c r="I84" s="1">
        <v>6</v>
      </c>
      <c r="J84" s="1">
        <v>102</v>
      </c>
      <c r="K84" s="1">
        <v>966</v>
      </c>
      <c r="L84" s="1">
        <v>78</v>
      </c>
      <c r="M84" s="1">
        <v>3</v>
      </c>
      <c r="N84" s="1">
        <v>15</v>
      </c>
      <c r="O84" s="1">
        <v>0</v>
      </c>
      <c r="P84" s="1">
        <v>65</v>
      </c>
      <c r="Q84" s="1">
        <f t="shared" si="1"/>
        <v>1361</v>
      </c>
      <c r="R84" s="1">
        <v>6</v>
      </c>
      <c r="S84" s="1">
        <v>8</v>
      </c>
      <c r="T84" s="1">
        <v>2158</v>
      </c>
      <c r="U84" s="1">
        <v>9352</v>
      </c>
      <c r="V84" s="1">
        <v>84129</v>
      </c>
      <c r="W84" s="65"/>
    </row>
    <row r="85" spans="2:23" x14ac:dyDescent="0.2">
      <c r="B85" s="9">
        <v>40878</v>
      </c>
      <c r="C85" s="1">
        <v>14</v>
      </c>
      <c r="D85" s="1">
        <v>6</v>
      </c>
      <c r="E85" s="1">
        <v>5</v>
      </c>
      <c r="F85" s="1">
        <v>67</v>
      </c>
      <c r="G85" s="1">
        <v>13</v>
      </c>
      <c r="H85" s="1">
        <v>3</v>
      </c>
      <c r="I85" s="1">
        <v>6</v>
      </c>
      <c r="J85" s="1">
        <v>84</v>
      </c>
      <c r="K85" s="1">
        <v>901</v>
      </c>
      <c r="L85" s="1">
        <v>55</v>
      </c>
      <c r="M85" s="1">
        <v>5</v>
      </c>
      <c r="N85" s="1">
        <v>13</v>
      </c>
      <c r="O85" s="1">
        <v>0</v>
      </c>
      <c r="P85" s="1">
        <v>178</v>
      </c>
      <c r="Q85" s="1">
        <f t="shared" si="1"/>
        <v>1350</v>
      </c>
      <c r="R85" s="1">
        <v>4</v>
      </c>
      <c r="S85" s="1">
        <v>17</v>
      </c>
      <c r="T85" s="1">
        <v>1903</v>
      </c>
      <c r="U85" s="1">
        <v>7729</v>
      </c>
      <c r="V85" s="1">
        <v>65847</v>
      </c>
      <c r="W85" s="65"/>
    </row>
    <row r="86" spans="2:23" x14ac:dyDescent="0.2">
      <c r="B86" s="9">
        <v>40909</v>
      </c>
      <c r="C86" s="1">
        <v>30</v>
      </c>
      <c r="D86" s="1">
        <v>17</v>
      </c>
      <c r="E86" s="1">
        <v>1</v>
      </c>
      <c r="F86" s="1">
        <v>98</v>
      </c>
      <c r="G86" s="1">
        <v>14</v>
      </c>
      <c r="H86" s="1">
        <v>1</v>
      </c>
      <c r="I86" s="1">
        <v>3</v>
      </c>
      <c r="J86" s="1">
        <v>82</v>
      </c>
      <c r="K86" s="1">
        <v>927</v>
      </c>
      <c r="L86" s="1">
        <v>60</v>
      </c>
      <c r="M86" s="1">
        <v>9</v>
      </c>
      <c r="N86" s="1">
        <v>12</v>
      </c>
      <c r="O86" s="1">
        <v>0</v>
      </c>
      <c r="P86" s="1">
        <v>60</v>
      </c>
      <c r="Q86" s="1">
        <f t="shared" si="1"/>
        <v>1314</v>
      </c>
      <c r="R86" s="1">
        <v>3</v>
      </c>
      <c r="S86" s="1">
        <v>7</v>
      </c>
      <c r="T86" s="1">
        <v>1946</v>
      </c>
      <c r="U86" s="1">
        <v>8075</v>
      </c>
      <c r="V86" s="1">
        <v>76606</v>
      </c>
      <c r="W86" s="65"/>
    </row>
    <row r="87" spans="2:23" x14ac:dyDescent="0.2">
      <c r="B87" s="9">
        <v>40940</v>
      </c>
      <c r="C87" s="1">
        <v>19</v>
      </c>
      <c r="D87" s="1">
        <v>10</v>
      </c>
      <c r="E87" s="1">
        <v>1</v>
      </c>
      <c r="F87" s="1">
        <v>99</v>
      </c>
      <c r="G87" s="1">
        <v>8</v>
      </c>
      <c r="H87" s="1">
        <v>1</v>
      </c>
      <c r="I87" s="1">
        <v>5</v>
      </c>
      <c r="J87" s="1">
        <v>97</v>
      </c>
      <c r="K87" s="1">
        <v>885</v>
      </c>
      <c r="L87" s="1">
        <v>53</v>
      </c>
      <c r="M87" s="1">
        <v>5</v>
      </c>
      <c r="N87" s="1">
        <v>24</v>
      </c>
      <c r="O87" s="1">
        <v>0</v>
      </c>
      <c r="P87" s="1">
        <v>87</v>
      </c>
      <c r="Q87" s="1">
        <f t="shared" si="1"/>
        <v>1294</v>
      </c>
      <c r="R87" s="1">
        <v>5</v>
      </c>
      <c r="S87" s="1">
        <v>10</v>
      </c>
      <c r="T87" s="27">
        <v>1925</v>
      </c>
      <c r="U87" s="27">
        <v>8068</v>
      </c>
      <c r="V87" s="27">
        <v>74720</v>
      </c>
      <c r="W87" s="65"/>
    </row>
    <row r="88" spans="2:23" x14ac:dyDescent="0.2">
      <c r="B88" s="9">
        <v>40969</v>
      </c>
      <c r="C88" s="1">
        <v>40</v>
      </c>
      <c r="D88" s="1">
        <v>22</v>
      </c>
      <c r="E88" s="1">
        <v>0</v>
      </c>
      <c r="F88" s="1">
        <v>116</v>
      </c>
      <c r="G88" s="1">
        <v>11</v>
      </c>
      <c r="H88" s="1">
        <v>0</v>
      </c>
      <c r="I88" s="1">
        <v>4</v>
      </c>
      <c r="J88" s="1">
        <v>122</v>
      </c>
      <c r="K88" s="1">
        <v>1161</v>
      </c>
      <c r="L88" s="1">
        <v>74</v>
      </c>
      <c r="M88" s="1">
        <v>5</v>
      </c>
      <c r="N88" s="1">
        <v>26</v>
      </c>
      <c r="O88" s="1">
        <v>0</v>
      </c>
      <c r="P88" s="1">
        <v>154</v>
      </c>
      <c r="Q88" s="1">
        <f t="shared" si="1"/>
        <v>1735</v>
      </c>
      <c r="R88" s="1">
        <v>3</v>
      </c>
      <c r="S88" s="1">
        <v>14</v>
      </c>
      <c r="T88" s="27">
        <v>2657</v>
      </c>
      <c r="U88" s="27">
        <v>11246</v>
      </c>
      <c r="V88" s="27">
        <v>98485</v>
      </c>
      <c r="W88" s="65"/>
    </row>
    <row r="89" spans="2:23" x14ac:dyDescent="0.2">
      <c r="B89" s="9">
        <v>41000</v>
      </c>
      <c r="C89" s="1">
        <v>43</v>
      </c>
      <c r="D89" s="1">
        <v>19</v>
      </c>
      <c r="E89" s="1">
        <v>0</v>
      </c>
      <c r="F89" s="1">
        <v>101</v>
      </c>
      <c r="G89" s="1">
        <v>15</v>
      </c>
      <c r="H89" s="1">
        <v>0</v>
      </c>
      <c r="I89" s="1">
        <v>0</v>
      </c>
      <c r="J89" s="1">
        <v>104</v>
      </c>
      <c r="K89" s="1">
        <v>1047</v>
      </c>
      <c r="L89" s="1">
        <v>93</v>
      </c>
      <c r="M89" s="1">
        <v>4</v>
      </c>
      <c r="N89" s="1">
        <v>33</v>
      </c>
      <c r="O89" s="1">
        <v>0</v>
      </c>
      <c r="P89" s="1">
        <v>141</v>
      </c>
      <c r="Q89" s="1">
        <f t="shared" si="1"/>
        <v>1600</v>
      </c>
      <c r="R89" s="1">
        <v>7</v>
      </c>
      <c r="S89" s="1">
        <v>26</v>
      </c>
      <c r="T89" s="27">
        <v>2544</v>
      </c>
      <c r="U89" s="27">
        <v>9685</v>
      </c>
      <c r="V89" s="27">
        <v>90123</v>
      </c>
      <c r="W89" s="65"/>
    </row>
    <row r="90" spans="2:23" x14ac:dyDescent="0.2">
      <c r="B90" s="9">
        <v>41030</v>
      </c>
      <c r="C90" s="1">
        <v>30</v>
      </c>
      <c r="D90" s="1">
        <v>26</v>
      </c>
      <c r="E90" s="1">
        <v>0</v>
      </c>
      <c r="F90" s="1">
        <v>114</v>
      </c>
      <c r="G90" s="1">
        <v>13</v>
      </c>
      <c r="H90" s="1">
        <v>0</v>
      </c>
      <c r="I90" s="1">
        <v>0</v>
      </c>
      <c r="J90" s="1">
        <v>136</v>
      </c>
      <c r="K90" s="1">
        <v>1259</v>
      </c>
      <c r="L90" s="1">
        <v>87</v>
      </c>
      <c r="M90" s="1">
        <v>0</v>
      </c>
      <c r="N90" s="1">
        <v>21</v>
      </c>
      <c r="O90" s="1">
        <v>0</v>
      </c>
      <c r="P90" s="1">
        <v>123</v>
      </c>
      <c r="Q90" s="1">
        <f t="shared" si="1"/>
        <v>1809</v>
      </c>
      <c r="R90" s="1">
        <v>5</v>
      </c>
      <c r="S90" s="1">
        <v>18</v>
      </c>
      <c r="T90" s="1">
        <v>2755</v>
      </c>
      <c r="U90" s="27">
        <v>10390</v>
      </c>
      <c r="V90" s="27">
        <v>95978</v>
      </c>
      <c r="W90" s="1"/>
    </row>
    <row r="91" spans="2:23" x14ac:dyDescent="0.2">
      <c r="B91" s="9">
        <v>41061</v>
      </c>
      <c r="C91" s="1">
        <v>35</v>
      </c>
      <c r="D91" s="1">
        <v>16</v>
      </c>
      <c r="E91" s="1">
        <v>0</v>
      </c>
      <c r="F91" s="1">
        <v>90</v>
      </c>
      <c r="G91" s="1">
        <v>0</v>
      </c>
      <c r="H91" s="1">
        <v>0</v>
      </c>
      <c r="I91" s="1">
        <v>0</v>
      </c>
      <c r="J91" s="1">
        <v>107</v>
      </c>
      <c r="K91" s="1">
        <v>1123</v>
      </c>
      <c r="L91" s="1">
        <v>99</v>
      </c>
      <c r="M91" s="1">
        <v>9</v>
      </c>
      <c r="N91" s="1">
        <v>35</v>
      </c>
      <c r="O91" s="1">
        <v>0</v>
      </c>
      <c r="P91" s="1">
        <v>111</v>
      </c>
      <c r="Q91" s="1">
        <f t="shared" si="1"/>
        <v>1625</v>
      </c>
      <c r="R91" s="1">
        <v>4</v>
      </c>
      <c r="S91" s="1">
        <v>25</v>
      </c>
      <c r="T91" s="1">
        <v>2478</v>
      </c>
      <c r="U91" s="27">
        <v>9899</v>
      </c>
      <c r="V91" s="27">
        <v>91516</v>
      </c>
      <c r="W91" s="65"/>
    </row>
    <row r="92" spans="2:23" x14ac:dyDescent="0.2">
      <c r="B92" s="9">
        <v>41091</v>
      </c>
      <c r="C92" s="1">
        <v>23</v>
      </c>
      <c r="D92" s="1">
        <v>19</v>
      </c>
      <c r="E92" s="1">
        <v>1</v>
      </c>
      <c r="F92" s="1">
        <v>92</v>
      </c>
      <c r="G92" s="1">
        <v>7</v>
      </c>
      <c r="H92" s="1">
        <v>3</v>
      </c>
      <c r="I92" s="1">
        <v>3</v>
      </c>
      <c r="J92" s="1">
        <v>137</v>
      </c>
      <c r="K92" s="1">
        <v>1109</v>
      </c>
      <c r="L92" s="1">
        <v>83</v>
      </c>
      <c r="M92" s="1">
        <v>12</v>
      </c>
      <c r="N92" s="1">
        <v>44</v>
      </c>
      <c r="O92" s="1">
        <v>0</v>
      </c>
      <c r="P92" s="1">
        <v>91</v>
      </c>
      <c r="Q92" s="1">
        <f t="shared" si="1"/>
        <v>1624</v>
      </c>
      <c r="R92" s="1">
        <v>1</v>
      </c>
      <c r="S92" s="1">
        <v>21</v>
      </c>
      <c r="T92" s="1">
        <v>2485</v>
      </c>
      <c r="U92" s="1">
        <v>9263</v>
      </c>
      <c r="V92" s="1">
        <v>91166</v>
      </c>
      <c r="W92" s="65"/>
    </row>
    <row r="93" spans="2:23" x14ac:dyDescent="0.2">
      <c r="B93" s="9">
        <v>41122</v>
      </c>
      <c r="C93" s="1">
        <v>27</v>
      </c>
      <c r="D93" s="1">
        <v>12</v>
      </c>
      <c r="E93" s="1">
        <v>0</v>
      </c>
      <c r="F93" s="1">
        <v>58</v>
      </c>
      <c r="G93" s="1">
        <v>3</v>
      </c>
      <c r="H93" s="1">
        <v>0</v>
      </c>
      <c r="I93" s="1">
        <v>0</v>
      </c>
      <c r="J93" s="1">
        <v>112</v>
      </c>
      <c r="K93" s="1">
        <v>721</v>
      </c>
      <c r="L93" s="1">
        <v>62</v>
      </c>
      <c r="M93" s="1">
        <v>0</v>
      </c>
      <c r="N93" s="1">
        <v>19</v>
      </c>
      <c r="O93" s="1">
        <v>0</v>
      </c>
      <c r="P93" s="1">
        <v>64</v>
      </c>
      <c r="Q93" s="1">
        <f t="shared" si="1"/>
        <v>1078</v>
      </c>
      <c r="R93" s="1">
        <v>0</v>
      </c>
      <c r="S93" s="1">
        <v>25</v>
      </c>
      <c r="T93" s="1">
        <v>1719</v>
      </c>
      <c r="U93" s="1">
        <v>6608</v>
      </c>
      <c r="V93" s="1">
        <v>61797</v>
      </c>
      <c r="W93" s="65"/>
    </row>
    <row r="94" spans="2:23" x14ac:dyDescent="0.2">
      <c r="B94" s="9">
        <v>41153</v>
      </c>
      <c r="C94" s="1">
        <v>45</v>
      </c>
      <c r="D94" s="1">
        <v>18</v>
      </c>
      <c r="E94" s="1">
        <v>0</v>
      </c>
      <c r="F94" s="1">
        <v>91</v>
      </c>
      <c r="G94" s="1">
        <v>0</v>
      </c>
      <c r="H94" s="1">
        <v>0</v>
      </c>
      <c r="I94" s="1">
        <v>0</v>
      </c>
      <c r="J94" s="1">
        <v>120</v>
      </c>
      <c r="K94" s="1">
        <v>1241</v>
      </c>
      <c r="L94" s="1">
        <v>70</v>
      </c>
      <c r="M94" s="1">
        <v>5</v>
      </c>
      <c r="N94" s="1">
        <v>29</v>
      </c>
      <c r="O94" s="1">
        <v>0</v>
      </c>
      <c r="P94" s="1">
        <v>93</v>
      </c>
      <c r="Q94" s="1">
        <f t="shared" si="1"/>
        <v>1712</v>
      </c>
      <c r="R94" s="1">
        <v>0</v>
      </c>
      <c r="S94" s="1">
        <v>0</v>
      </c>
      <c r="T94" s="1">
        <v>2472</v>
      </c>
      <c r="U94" s="1">
        <v>10689</v>
      </c>
      <c r="V94" s="1">
        <v>98002</v>
      </c>
      <c r="W94" s="65"/>
    </row>
    <row r="95" spans="2:23" x14ac:dyDescent="0.2">
      <c r="B95" s="9">
        <v>41183</v>
      </c>
      <c r="C95" s="1">
        <v>45</v>
      </c>
      <c r="D95" s="1">
        <v>25</v>
      </c>
      <c r="E95" s="1">
        <v>0</v>
      </c>
      <c r="F95" s="1">
        <v>133</v>
      </c>
      <c r="G95" s="1">
        <v>27</v>
      </c>
      <c r="H95" s="1">
        <v>3</v>
      </c>
      <c r="I95" s="1">
        <v>2</v>
      </c>
      <c r="J95" s="1">
        <v>143</v>
      </c>
      <c r="K95" s="1">
        <v>1398</v>
      </c>
      <c r="L95" s="1">
        <v>110</v>
      </c>
      <c r="M95" s="1">
        <v>7</v>
      </c>
      <c r="N95" s="1">
        <v>63</v>
      </c>
      <c r="O95" s="1">
        <v>0</v>
      </c>
      <c r="P95" s="1">
        <v>89</v>
      </c>
      <c r="Q95" s="1">
        <f t="shared" si="1"/>
        <v>2045</v>
      </c>
      <c r="R95" s="1">
        <v>3</v>
      </c>
      <c r="S95" s="1">
        <v>20</v>
      </c>
      <c r="T95" s="1">
        <v>3181</v>
      </c>
      <c r="U95" s="1">
        <v>13713</v>
      </c>
      <c r="V95" s="1">
        <v>130632</v>
      </c>
      <c r="W95" s="1"/>
    </row>
    <row r="96" spans="2:23" x14ac:dyDescent="0.2">
      <c r="B96" s="9">
        <v>41214</v>
      </c>
      <c r="C96" s="1">
        <v>31</v>
      </c>
      <c r="D96" s="1">
        <v>27</v>
      </c>
      <c r="E96" s="1">
        <v>0</v>
      </c>
      <c r="F96" s="1">
        <v>131</v>
      </c>
      <c r="G96" s="1">
        <v>9</v>
      </c>
      <c r="H96" s="1">
        <v>3</v>
      </c>
      <c r="I96" s="1">
        <v>2</v>
      </c>
      <c r="J96" s="1">
        <v>149</v>
      </c>
      <c r="K96" s="1">
        <v>1087</v>
      </c>
      <c r="L96" s="1">
        <v>90</v>
      </c>
      <c r="M96" s="1">
        <v>2</v>
      </c>
      <c r="N96" s="1">
        <v>37</v>
      </c>
      <c r="O96" s="1">
        <v>0</v>
      </c>
      <c r="P96" s="1">
        <v>96</v>
      </c>
      <c r="Q96" s="1">
        <f t="shared" si="1"/>
        <v>1664</v>
      </c>
      <c r="R96" s="1">
        <v>5</v>
      </c>
      <c r="S96" s="1">
        <v>18</v>
      </c>
      <c r="T96" s="1">
        <v>2622</v>
      </c>
      <c r="U96" s="1">
        <v>11625</v>
      </c>
      <c r="V96" s="1">
        <v>99702</v>
      </c>
      <c r="W96" s="1"/>
    </row>
    <row r="97" spans="2:22" x14ac:dyDescent="0.2">
      <c r="B97" s="9">
        <v>41244</v>
      </c>
      <c r="C97" s="1">
        <v>29</v>
      </c>
      <c r="D97" s="1">
        <v>17</v>
      </c>
      <c r="E97" s="1">
        <v>0</v>
      </c>
      <c r="F97" s="1">
        <v>57</v>
      </c>
      <c r="G97" s="1">
        <v>5</v>
      </c>
      <c r="H97" s="1">
        <v>12</v>
      </c>
      <c r="I97" s="1">
        <v>2</v>
      </c>
      <c r="J97" s="1">
        <v>150</v>
      </c>
      <c r="K97" s="1">
        <v>817</v>
      </c>
      <c r="L97" s="1">
        <v>83</v>
      </c>
      <c r="M97" s="1">
        <v>4</v>
      </c>
      <c r="N97" s="1">
        <v>24</v>
      </c>
      <c r="O97" s="1">
        <v>0</v>
      </c>
      <c r="P97" s="1">
        <v>81</v>
      </c>
      <c r="Q97" s="1">
        <f t="shared" si="1"/>
        <v>1281</v>
      </c>
      <c r="R97" s="1">
        <v>5</v>
      </c>
      <c r="S97" s="1">
        <v>11</v>
      </c>
      <c r="T97" s="1">
        <v>1927</v>
      </c>
      <c r="U97" s="1">
        <v>8340</v>
      </c>
      <c r="V97" s="1">
        <v>77366</v>
      </c>
    </row>
    <row r="98" spans="2:22" x14ac:dyDescent="0.2">
      <c r="B98" s="9">
        <v>41275</v>
      </c>
      <c r="C98" s="1">
        <v>47</v>
      </c>
      <c r="D98" s="1">
        <v>17</v>
      </c>
      <c r="E98" s="1">
        <v>2</v>
      </c>
      <c r="F98" s="1">
        <v>129</v>
      </c>
      <c r="G98" s="1">
        <v>10</v>
      </c>
      <c r="H98" s="1">
        <v>2</v>
      </c>
      <c r="I98" s="1">
        <v>2</v>
      </c>
      <c r="J98" s="1">
        <v>128</v>
      </c>
      <c r="K98" s="1">
        <v>1154</v>
      </c>
      <c r="L98" s="1">
        <v>78</v>
      </c>
      <c r="M98" s="1">
        <v>6</v>
      </c>
      <c r="N98" s="1">
        <v>46</v>
      </c>
      <c r="O98" s="1">
        <v>0</v>
      </c>
      <c r="P98" s="1">
        <v>110</v>
      </c>
      <c r="Q98" s="1">
        <f t="shared" si="1"/>
        <v>1731</v>
      </c>
      <c r="R98" s="1">
        <v>6</v>
      </c>
      <c r="S98" s="1">
        <v>16</v>
      </c>
      <c r="T98" s="1">
        <v>2572</v>
      </c>
      <c r="U98" s="1">
        <v>10626</v>
      </c>
      <c r="V98" s="1">
        <v>100609</v>
      </c>
    </row>
    <row r="99" spans="2:22" x14ac:dyDescent="0.2">
      <c r="B99" s="9">
        <v>41306</v>
      </c>
      <c r="C99" s="1">
        <v>36</v>
      </c>
      <c r="D99" s="1">
        <v>21</v>
      </c>
      <c r="E99" s="1">
        <v>1</v>
      </c>
      <c r="F99" s="1">
        <v>72</v>
      </c>
      <c r="G99" s="1">
        <v>18</v>
      </c>
      <c r="H99" s="1">
        <v>3</v>
      </c>
      <c r="I99" s="1">
        <v>2</v>
      </c>
      <c r="J99" s="1">
        <v>127</v>
      </c>
      <c r="K99" s="1">
        <v>1035</v>
      </c>
      <c r="L99" s="1">
        <v>92</v>
      </c>
      <c r="M99" s="1">
        <v>10</v>
      </c>
      <c r="N99" s="1">
        <v>43</v>
      </c>
      <c r="O99" s="1">
        <v>0</v>
      </c>
      <c r="P99" s="1">
        <v>99</v>
      </c>
      <c r="Q99" s="1">
        <f t="shared" si="1"/>
        <v>1559</v>
      </c>
      <c r="R99" s="1">
        <v>4</v>
      </c>
      <c r="S99" s="1">
        <v>13</v>
      </c>
      <c r="T99" s="1">
        <v>2481</v>
      </c>
      <c r="U99" s="1">
        <v>10118</v>
      </c>
      <c r="V99" s="1">
        <v>91584</v>
      </c>
    </row>
    <row r="100" spans="2:22" x14ac:dyDescent="0.2">
      <c r="B100" s="9">
        <v>41334</v>
      </c>
      <c r="C100" s="1">
        <v>41</v>
      </c>
      <c r="D100" s="1">
        <v>23</v>
      </c>
      <c r="E100" s="1">
        <v>2</v>
      </c>
      <c r="F100" s="1">
        <v>111</v>
      </c>
      <c r="G100" s="1">
        <v>14</v>
      </c>
      <c r="H100" s="1">
        <v>2</v>
      </c>
      <c r="I100" s="1">
        <v>3</v>
      </c>
      <c r="J100" s="1">
        <v>126</v>
      </c>
      <c r="K100" s="1">
        <v>1121</v>
      </c>
      <c r="L100" s="1">
        <v>88</v>
      </c>
      <c r="M100" s="1">
        <v>5</v>
      </c>
      <c r="N100" s="1">
        <v>22</v>
      </c>
      <c r="O100" s="1">
        <v>0</v>
      </c>
      <c r="P100" s="1">
        <v>131</v>
      </c>
      <c r="Q100" s="1">
        <f t="shared" si="1"/>
        <v>1689</v>
      </c>
      <c r="R100" s="1">
        <v>7</v>
      </c>
      <c r="S100" s="1">
        <v>22</v>
      </c>
      <c r="T100" s="1">
        <v>2680</v>
      </c>
      <c r="U100" s="1">
        <v>10888</v>
      </c>
      <c r="V100" s="1">
        <v>98068</v>
      </c>
    </row>
    <row r="101" spans="2:22" x14ac:dyDescent="0.2">
      <c r="B101" s="80">
        <v>41365</v>
      </c>
      <c r="C101" s="1">
        <v>56</v>
      </c>
      <c r="D101" s="1">
        <v>25</v>
      </c>
      <c r="E101" s="1">
        <v>2</v>
      </c>
      <c r="F101" s="1">
        <v>105</v>
      </c>
      <c r="G101" s="1">
        <v>17</v>
      </c>
      <c r="H101" s="1">
        <v>0</v>
      </c>
      <c r="I101" s="1">
        <v>8</v>
      </c>
      <c r="J101" s="1">
        <v>121</v>
      </c>
      <c r="K101" s="1">
        <v>1231</v>
      </c>
      <c r="L101" s="1">
        <v>111</v>
      </c>
      <c r="M101" s="1">
        <v>14</v>
      </c>
      <c r="N101" s="1">
        <v>35</v>
      </c>
      <c r="O101" s="1">
        <v>0</v>
      </c>
      <c r="P101" s="1">
        <v>126</v>
      </c>
      <c r="Q101" s="1">
        <f t="shared" si="1"/>
        <v>1851</v>
      </c>
      <c r="R101" s="1">
        <v>3</v>
      </c>
      <c r="S101" s="1">
        <v>18</v>
      </c>
      <c r="T101" s="1">
        <v>2973</v>
      </c>
      <c r="U101" s="1">
        <v>10997</v>
      </c>
      <c r="V101" s="1">
        <v>98349</v>
      </c>
    </row>
    <row r="102" spans="2:22" x14ac:dyDescent="0.2">
      <c r="B102" s="80">
        <v>41395</v>
      </c>
      <c r="C102" s="1">
        <v>67</v>
      </c>
      <c r="D102" s="1">
        <v>16</v>
      </c>
      <c r="E102" s="1">
        <v>1</v>
      </c>
      <c r="F102" s="1">
        <v>105</v>
      </c>
      <c r="G102" s="1">
        <v>14</v>
      </c>
      <c r="H102" s="1">
        <v>6</v>
      </c>
      <c r="I102" s="1">
        <v>2</v>
      </c>
      <c r="J102" s="1">
        <v>184</v>
      </c>
      <c r="K102" s="1">
        <v>1237</v>
      </c>
      <c r="L102" s="1">
        <v>101</v>
      </c>
      <c r="M102" s="1">
        <v>6</v>
      </c>
      <c r="N102" s="1">
        <v>39</v>
      </c>
      <c r="O102" s="1">
        <v>0</v>
      </c>
      <c r="P102" s="1">
        <v>120</v>
      </c>
      <c r="Q102" s="1">
        <f t="shared" si="1"/>
        <v>1898</v>
      </c>
      <c r="R102" s="1">
        <v>10</v>
      </c>
      <c r="S102" s="1">
        <v>17</v>
      </c>
      <c r="T102" s="1">
        <v>2966</v>
      </c>
      <c r="U102" s="1">
        <v>9991</v>
      </c>
      <c r="V102" s="1">
        <v>95856</v>
      </c>
    </row>
    <row r="103" spans="2:22" x14ac:dyDescent="0.2">
      <c r="B103" s="80">
        <v>41426</v>
      </c>
      <c r="C103" s="1">
        <v>39</v>
      </c>
      <c r="D103" s="1">
        <v>14</v>
      </c>
      <c r="E103" s="1">
        <v>0</v>
      </c>
      <c r="F103" s="1">
        <v>81</v>
      </c>
      <c r="G103" s="1">
        <v>11</v>
      </c>
      <c r="H103" s="1">
        <v>6</v>
      </c>
      <c r="I103" s="1">
        <v>2</v>
      </c>
      <c r="J103" s="1">
        <v>136</v>
      </c>
      <c r="K103" s="1">
        <v>1052</v>
      </c>
      <c r="L103" s="1">
        <v>94</v>
      </c>
      <c r="M103" s="1">
        <v>5</v>
      </c>
      <c r="N103" s="1">
        <v>20</v>
      </c>
      <c r="O103" s="1">
        <v>0</v>
      </c>
      <c r="P103" s="1">
        <v>99</v>
      </c>
      <c r="Q103" s="1">
        <f t="shared" si="1"/>
        <v>1559</v>
      </c>
      <c r="R103" s="1">
        <v>3</v>
      </c>
      <c r="S103" s="1">
        <v>27</v>
      </c>
      <c r="T103" s="1">
        <v>2304</v>
      </c>
      <c r="U103" s="1">
        <v>9471</v>
      </c>
      <c r="V103" s="1">
        <v>87349</v>
      </c>
    </row>
    <row r="104" spans="2:22" x14ac:dyDescent="0.2">
      <c r="B104" s="80">
        <v>41456</v>
      </c>
      <c r="C104" s="1">
        <v>47</v>
      </c>
      <c r="D104" s="1">
        <v>18</v>
      </c>
      <c r="E104" s="1">
        <v>2</v>
      </c>
      <c r="F104" s="1">
        <v>112</v>
      </c>
      <c r="G104" s="1">
        <v>8</v>
      </c>
      <c r="H104" s="1">
        <v>0</v>
      </c>
      <c r="I104" s="1">
        <v>12</v>
      </c>
      <c r="J104" s="1">
        <v>115</v>
      </c>
      <c r="K104" s="1">
        <v>1202</v>
      </c>
      <c r="L104" s="1">
        <v>90</v>
      </c>
      <c r="M104" s="1">
        <v>5</v>
      </c>
      <c r="N104" s="1">
        <v>36</v>
      </c>
      <c r="O104" s="1">
        <v>0</v>
      </c>
      <c r="P104" s="1">
        <v>108</v>
      </c>
      <c r="Q104" s="1">
        <f t="shared" si="1"/>
        <v>1755</v>
      </c>
      <c r="R104" s="1">
        <v>1</v>
      </c>
      <c r="S104" s="1">
        <v>12</v>
      </c>
      <c r="T104" s="1">
        <v>2647</v>
      </c>
      <c r="U104" s="1">
        <v>10162</v>
      </c>
      <c r="V104" s="1">
        <v>96338</v>
      </c>
    </row>
    <row r="105" spans="2:22" x14ac:dyDescent="0.2">
      <c r="B105" s="80">
        <v>41487</v>
      </c>
      <c r="C105" s="1">
        <v>17</v>
      </c>
      <c r="D105" s="1">
        <v>6</v>
      </c>
      <c r="E105" s="1">
        <v>1</v>
      </c>
      <c r="F105" s="1">
        <v>52</v>
      </c>
      <c r="G105" s="1">
        <v>3</v>
      </c>
      <c r="H105" s="1">
        <v>0</v>
      </c>
      <c r="I105" s="1">
        <v>2</v>
      </c>
      <c r="J105" s="1">
        <v>137</v>
      </c>
      <c r="K105" s="1">
        <v>803</v>
      </c>
      <c r="L105" s="1">
        <v>78</v>
      </c>
      <c r="M105" s="1">
        <v>3</v>
      </c>
      <c r="N105" s="1">
        <v>11</v>
      </c>
      <c r="O105" s="1">
        <v>0</v>
      </c>
      <c r="P105" s="1">
        <v>81</v>
      </c>
      <c r="Q105" s="1">
        <f t="shared" si="1"/>
        <v>1194</v>
      </c>
      <c r="R105" s="1">
        <v>4</v>
      </c>
      <c r="S105" s="1">
        <v>16</v>
      </c>
      <c r="T105" s="1">
        <v>1835</v>
      </c>
      <c r="U105" s="1">
        <v>6669</v>
      </c>
      <c r="V105" s="1">
        <v>62454</v>
      </c>
    </row>
    <row r="106" spans="2:22" x14ac:dyDescent="0.2">
      <c r="B106" s="80">
        <v>41518</v>
      </c>
      <c r="C106" s="1">
        <v>42</v>
      </c>
      <c r="D106" s="1">
        <v>16</v>
      </c>
      <c r="E106" s="1">
        <v>2</v>
      </c>
      <c r="F106" s="1">
        <v>108</v>
      </c>
      <c r="G106" s="1">
        <v>25</v>
      </c>
      <c r="H106" s="1">
        <v>3</v>
      </c>
      <c r="I106" s="1">
        <v>2</v>
      </c>
      <c r="J106" s="1">
        <v>177</v>
      </c>
      <c r="K106" s="1">
        <v>1177</v>
      </c>
      <c r="L106" s="1">
        <v>105</v>
      </c>
      <c r="M106" s="1">
        <v>5</v>
      </c>
      <c r="N106" s="1">
        <v>32</v>
      </c>
      <c r="O106" s="1">
        <v>0</v>
      </c>
      <c r="P106" s="1">
        <v>92</v>
      </c>
      <c r="Q106" s="1">
        <f t="shared" si="1"/>
        <v>1786</v>
      </c>
      <c r="R106" s="1">
        <v>1</v>
      </c>
      <c r="S106" s="1">
        <v>40</v>
      </c>
      <c r="T106" s="1">
        <v>2643</v>
      </c>
      <c r="U106" s="1">
        <v>11535</v>
      </c>
      <c r="V106" s="1">
        <v>107136</v>
      </c>
    </row>
    <row r="107" spans="2:22" x14ac:dyDescent="0.2">
      <c r="B107" s="80">
        <v>41548</v>
      </c>
      <c r="C107" s="1">
        <v>43</v>
      </c>
      <c r="D107" s="1">
        <v>20</v>
      </c>
      <c r="E107" s="1">
        <v>2</v>
      </c>
      <c r="F107" s="1">
        <v>108</v>
      </c>
      <c r="G107" s="1">
        <v>13</v>
      </c>
      <c r="H107" s="1">
        <v>1</v>
      </c>
      <c r="I107" s="1">
        <v>0</v>
      </c>
      <c r="J107" s="1">
        <v>160</v>
      </c>
      <c r="K107" s="1">
        <v>1414</v>
      </c>
      <c r="L107" s="1">
        <v>123</v>
      </c>
      <c r="M107" s="1">
        <v>11</v>
      </c>
      <c r="N107" s="1">
        <v>33</v>
      </c>
      <c r="O107" s="1">
        <v>0</v>
      </c>
      <c r="P107" s="1">
        <v>117</v>
      </c>
      <c r="Q107" s="1">
        <f t="shared" si="1"/>
        <v>2045</v>
      </c>
      <c r="R107" s="1">
        <v>4</v>
      </c>
      <c r="S107" s="1">
        <v>23</v>
      </c>
      <c r="T107" s="1">
        <v>3053</v>
      </c>
      <c r="U107" s="1">
        <v>12677</v>
      </c>
      <c r="V107" s="1">
        <v>119400</v>
      </c>
    </row>
    <row r="108" spans="2:22" x14ac:dyDescent="0.2">
      <c r="B108" s="80">
        <v>41579</v>
      </c>
      <c r="C108" s="1">
        <v>21</v>
      </c>
      <c r="D108" s="1">
        <v>17</v>
      </c>
      <c r="E108" s="1">
        <v>0</v>
      </c>
      <c r="F108" s="1">
        <v>75</v>
      </c>
      <c r="G108" s="1">
        <v>10</v>
      </c>
      <c r="H108" s="1">
        <v>3</v>
      </c>
      <c r="I108" s="1">
        <v>0</v>
      </c>
      <c r="J108" s="1">
        <v>135</v>
      </c>
      <c r="K108" s="1">
        <v>1229</v>
      </c>
      <c r="L108" s="1">
        <v>96</v>
      </c>
      <c r="M108" s="1">
        <v>6</v>
      </c>
      <c r="N108" s="1">
        <v>43</v>
      </c>
      <c r="O108" s="1">
        <v>0</v>
      </c>
      <c r="P108" s="1">
        <v>92</v>
      </c>
      <c r="Q108" s="1">
        <f t="shared" si="1"/>
        <v>1727</v>
      </c>
      <c r="R108" s="1">
        <v>2</v>
      </c>
      <c r="S108" s="1">
        <v>11</v>
      </c>
      <c r="T108" s="1">
        <v>2547</v>
      </c>
      <c r="U108" s="1">
        <v>10351</v>
      </c>
      <c r="V108" s="1">
        <v>94014</v>
      </c>
    </row>
    <row r="109" spans="2:22" x14ac:dyDescent="0.2">
      <c r="B109" s="80">
        <v>41609</v>
      </c>
      <c r="C109" s="1">
        <v>22</v>
      </c>
      <c r="D109" s="1">
        <v>15</v>
      </c>
      <c r="E109" s="1">
        <v>0</v>
      </c>
      <c r="F109" s="1">
        <v>76</v>
      </c>
      <c r="G109" s="1">
        <v>6</v>
      </c>
      <c r="H109" s="1">
        <v>0</v>
      </c>
      <c r="I109" s="1">
        <v>2</v>
      </c>
      <c r="J109" s="1">
        <v>115</v>
      </c>
      <c r="K109" s="1">
        <v>874</v>
      </c>
      <c r="L109" s="1">
        <v>79</v>
      </c>
      <c r="M109" s="1">
        <v>1</v>
      </c>
      <c r="N109" s="1">
        <v>26</v>
      </c>
      <c r="O109" s="1">
        <v>0</v>
      </c>
      <c r="P109" s="1">
        <v>69</v>
      </c>
      <c r="Q109" s="1">
        <f t="shared" si="1"/>
        <v>1285</v>
      </c>
      <c r="R109" s="1">
        <v>14</v>
      </c>
      <c r="S109" s="1">
        <v>26</v>
      </c>
      <c r="T109" s="1">
        <v>1951</v>
      </c>
      <c r="U109" s="1">
        <v>8417</v>
      </c>
      <c r="V109" s="1">
        <v>83792</v>
      </c>
    </row>
    <row r="110" spans="2:22" x14ac:dyDescent="0.2">
      <c r="B110" s="80">
        <v>41640</v>
      </c>
      <c r="C110" s="1">
        <v>47</v>
      </c>
      <c r="D110" s="1">
        <v>8</v>
      </c>
      <c r="E110" s="1">
        <v>0</v>
      </c>
      <c r="F110" s="1">
        <v>107</v>
      </c>
      <c r="G110" s="1">
        <v>16</v>
      </c>
      <c r="H110" s="1">
        <v>2</v>
      </c>
      <c r="I110" s="1">
        <v>0</v>
      </c>
      <c r="J110" s="1">
        <v>158</v>
      </c>
      <c r="K110" s="1">
        <v>1242</v>
      </c>
      <c r="L110" s="1">
        <v>99</v>
      </c>
      <c r="M110" s="1">
        <v>2</v>
      </c>
      <c r="N110" s="1">
        <v>26</v>
      </c>
      <c r="O110" s="1">
        <v>0</v>
      </c>
      <c r="P110" s="1">
        <v>82</v>
      </c>
      <c r="Q110" s="1">
        <f t="shared" si="1"/>
        <v>1789</v>
      </c>
      <c r="R110" s="1">
        <v>4</v>
      </c>
      <c r="S110" s="1">
        <v>11</v>
      </c>
      <c r="T110" s="1">
        <v>2654</v>
      </c>
      <c r="U110" s="1">
        <v>10695</v>
      </c>
      <c r="V110" s="1">
        <v>98366</v>
      </c>
    </row>
    <row r="111" spans="2:22" x14ac:dyDescent="0.2">
      <c r="B111" s="80">
        <v>41671</v>
      </c>
      <c r="C111" s="1">
        <v>37</v>
      </c>
      <c r="D111" s="1">
        <v>13</v>
      </c>
      <c r="E111" s="1">
        <v>0</v>
      </c>
      <c r="F111" s="1">
        <v>100</v>
      </c>
      <c r="G111" s="1">
        <v>12</v>
      </c>
      <c r="H111" s="1">
        <v>2</v>
      </c>
      <c r="I111" s="1">
        <v>0</v>
      </c>
      <c r="J111" s="1">
        <v>120</v>
      </c>
      <c r="K111" s="1">
        <v>1173</v>
      </c>
      <c r="L111" s="1">
        <v>87</v>
      </c>
      <c r="M111" s="1">
        <v>3</v>
      </c>
      <c r="N111" s="1">
        <v>26</v>
      </c>
      <c r="O111" s="1">
        <v>0</v>
      </c>
      <c r="P111" s="1">
        <v>110</v>
      </c>
      <c r="Q111" s="1">
        <f t="shared" si="1"/>
        <v>1683</v>
      </c>
      <c r="R111" s="1">
        <v>4</v>
      </c>
      <c r="S111" s="1">
        <v>13</v>
      </c>
      <c r="T111" s="1">
        <v>2633</v>
      </c>
      <c r="U111" s="1">
        <v>10706</v>
      </c>
      <c r="V111" s="1">
        <v>97804</v>
      </c>
    </row>
    <row r="112" spans="2:22" x14ac:dyDescent="0.2">
      <c r="B112" s="80">
        <v>41699</v>
      </c>
      <c r="C112" s="1">
        <v>58</v>
      </c>
      <c r="D112" s="1">
        <v>13</v>
      </c>
      <c r="E112" s="1">
        <v>1</v>
      </c>
      <c r="F112" s="1">
        <v>161</v>
      </c>
      <c r="G112" s="1">
        <v>9</v>
      </c>
      <c r="H112" s="1">
        <v>1</v>
      </c>
      <c r="I112" s="1">
        <v>5</v>
      </c>
      <c r="J112" s="1">
        <v>169</v>
      </c>
      <c r="K112" s="1">
        <v>1517</v>
      </c>
      <c r="L112" s="1">
        <v>102</v>
      </c>
      <c r="M112" s="1">
        <v>5</v>
      </c>
      <c r="N112" s="1">
        <v>36</v>
      </c>
      <c r="O112" s="1">
        <v>0</v>
      </c>
      <c r="P112" s="1">
        <v>154</v>
      </c>
      <c r="Q112" s="1">
        <f t="shared" si="1"/>
        <v>2231</v>
      </c>
      <c r="R112" s="1">
        <v>6</v>
      </c>
      <c r="S112" s="1">
        <v>21</v>
      </c>
      <c r="T112" s="1">
        <v>3569</v>
      </c>
      <c r="U112" s="1">
        <v>13332</v>
      </c>
      <c r="V112" s="1">
        <v>113481</v>
      </c>
    </row>
    <row r="113" spans="2:22" x14ac:dyDescent="0.2">
      <c r="B113" s="80">
        <v>41730</v>
      </c>
      <c r="C113" s="1">
        <v>58</v>
      </c>
      <c r="D113" s="1">
        <v>41</v>
      </c>
      <c r="E113" s="1">
        <v>1</v>
      </c>
      <c r="F113" s="1">
        <v>185</v>
      </c>
      <c r="G113" s="1">
        <v>24</v>
      </c>
      <c r="H113" s="1">
        <v>1</v>
      </c>
      <c r="I113" s="1">
        <v>6</v>
      </c>
      <c r="J113" s="1">
        <v>197</v>
      </c>
      <c r="K113" s="1">
        <v>1555</v>
      </c>
      <c r="L113" s="1">
        <v>172</v>
      </c>
      <c r="M113" s="1">
        <v>4</v>
      </c>
      <c r="N113" s="1">
        <v>28</v>
      </c>
      <c r="O113" s="1">
        <v>1</v>
      </c>
      <c r="P113" s="1">
        <v>162</v>
      </c>
      <c r="Q113" s="1">
        <f t="shared" si="1"/>
        <v>2435</v>
      </c>
      <c r="R113" s="1">
        <v>11</v>
      </c>
      <c r="S113" s="1">
        <v>20</v>
      </c>
      <c r="T113" s="1">
        <v>3936</v>
      </c>
      <c r="U113" s="1">
        <v>14050</v>
      </c>
      <c r="V113" s="1">
        <v>122621</v>
      </c>
    </row>
    <row r="114" spans="2:22" x14ac:dyDescent="0.2">
      <c r="B114" s="80">
        <v>41760</v>
      </c>
      <c r="C114" s="1">
        <v>59</v>
      </c>
      <c r="D114" s="1">
        <v>34</v>
      </c>
      <c r="E114" s="1">
        <v>4</v>
      </c>
      <c r="F114" s="1">
        <v>163</v>
      </c>
      <c r="G114" s="1">
        <v>10</v>
      </c>
      <c r="H114" s="1">
        <v>2</v>
      </c>
      <c r="I114" s="1">
        <v>3</v>
      </c>
      <c r="J114" s="1">
        <v>194</v>
      </c>
      <c r="K114" s="1">
        <v>1481</v>
      </c>
      <c r="L114" s="1">
        <v>134</v>
      </c>
      <c r="M114" s="1">
        <v>13</v>
      </c>
      <c r="N114" s="1">
        <v>37</v>
      </c>
      <c r="O114" s="1">
        <v>0</v>
      </c>
      <c r="P114" s="1">
        <v>139</v>
      </c>
      <c r="Q114" s="1">
        <f t="shared" si="1"/>
        <v>2273</v>
      </c>
      <c r="R114" s="1">
        <v>10</v>
      </c>
      <c r="S114" s="1">
        <v>42</v>
      </c>
      <c r="T114" s="1">
        <v>3498</v>
      </c>
      <c r="U114" s="1">
        <v>12374</v>
      </c>
      <c r="V114" s="1">
        <v>115935</v>
      </c>
    </row>
    <row r="115" spans="2:22" x14ac:dyDescent="0.2">
      <c r="B115" s="80">
        <v>41791</v>
      </c>
      <c r="C115" s="1">
        <v>29</v>
      </c>
      <c r="D115" s="1">
        <v>25</v>
      </c>
      <c r="E115" s="1">
        <v>0</v>
      </c>
      <c r="F115" s="1">
        <v>151</v>
      </c>
      <c r="G115" s="1">
        <v>23</v>
      </c>
      <c r="H115" s="1">
        <v>0</v>
      </c>
      <c r="I115" s="1">
        <v>3</v>
      </c>
      <c r="J115" s="1">
        <v>180</v>
      </c>
      <c r="K115" s="1">
        <v>1380</v>
      </c>
      <c r="L115" s="1">
        <v>133</v>
      </c>
      <c r="M115" s="1">
        <v>9</v>
      </c>
      <c r="N115" s="1">
        <v>32</v>
      </c>
      <c r="O115" s="1">
        <v>0</v>
      </c>
      <c r="P115" s="1">
        <v>153</v>
      </c>
      <c r="Q115" s="1">
        <f t="shared" si="1"/>
        <v>2118</v>
      </c>
      <c r="R115" s="1">
        <v>4</v>
      </c>
      <c r="S115" s="1">
        <v>68</v>
      </c>
      <c r="T115" s="1">
        <v>3355</v>
      </c>
      <c r="U115" s="1">
        <v>12378</v>
      </c>
      <c r="V115" s="1">
        <v>110258</v>
      </c>
    </row>
    <row r="116" spans="2:22" x14ac:dyDescent="0.2">
      <c r="B116" s="80">
        <v>41821</v>
      </c>
      <c r="C116" s="1">
        <v>52</v>
      </c>
      <c r="D116" s="1">
        <v>19</v>
      </c>
      <c r="E116" s="1">
        <v>3</v>
      </c>
      <c r="F116" s="1">
        <v>134</v>
      </c>
      <c r="G116" s="1">
        <v>20</v>
      </c>
      <c r="H116" s="1">
        <v>2</v>
      </c>
      <c r="I116" s="1">
        <v>3</v>
      </c>
      <c r="J116" s="1">
        <v>182</v>
      </c>
      <c r="K116" s="1">
        <v>1385</v>
      </c>
      <c r="L116" s="1">
        <v>124</v>
      </c>
      <c r="M116" s="1">
        <v>10</v>
      </c>
      <c r="N116" s="1">
        <v>92</v>
      </c>
      <c r="O116" s="1">
        <v>0</v>
      </c>
      <c r="P116" s="1">
        <v>148</v>
      </c>
      <c r="Q116" s="1">
        <f t="shared" si="1"/>
        <v>2174</v>
      </c>
      <c r="R116" s="1">
        <v>4</v>
      </c>
      <c r="S116" s="1">
        <v>23</v>
      </c>
      <c r="T116" s="1">
        <v>3335</v>
      </c>
      <c r="U116" s="1">
        <v>12687</v>
      </c>
      <c r="V116" s="1">
        <v>114071</v>
      </c>
    </row>
    <row r="117" spans="2:22" x14ac:dyDescent="0.2">
      <c r="B117" s="80">
        <v>41852</v>
      </c>
      <c r="C117" s="1">
        <v>25</v>
      </c>
      <c r="D117" s="1">
        <v>62</v>
      </c>
      <c r="E117" s="1">
        <v>0</v>
      </c>
      <c r="F117" s="1">
        <v>96</v>
      </c>
      <c r="G117" s="1">
        <v>6</v>
      </c>
      <c r="H117" s="1">
        <v>3</v>
      </c>
      <c r="I117" s="1">
        <v>0</v>
      </c>
      <c r="J117" s="1">
        <v>121</v>
      </c>
      <c r="K117" s="1">
        <v>895</v>
      </c>
      <c r="L117" s="1">
        <v>101</v>
      </c>
      <c r="M117" s="1">
        <v>9</v>
      </c>
      <c r="N117" s="1">
        <v>25</v>
      </c>
      <c r="O117" s="1">
        <v>0</v>
      </c>
      <c r="P117" s="1">
        <v>86</v>
      </c>
      <c r="Q117" s="1">
        <f t="shared" si="1"/>
        <v>1429</v>
      </c>
      <c r="R117" s="1">
        <v>3</v>
      </c>
      <c r="S117" s="1">
        <v>11</v>
      </c>
      <c r="T117" s="1">
        <v>2204</v>
      </c>
      <c r="U117" s="1">
        <v>8001</v>
      </c>
      <c r="V117" s="1">
        <v>72955</v>
      </c>
    </row>
    <row r="118" spans="2:22" x14ac:dyDescent="0.2">
      <c r="B118" s="80">
        <v>41883</v>
      </c>
      <c r="C118" s="1">
        <v>45</v>
      </c>
      <c r="D118" s="1">
        <v>33</v>
      </c>
      <c r="E118" s="1">
        <v>3</v>
      </c>
      <c r="F118" s="1">
        <v>150</v>
      </c>
      <c r="G118" s="1">
        <v>21</v>
      </c>
      <c r="H118" s="1">
        <v>0</v>
      </c>
      <c r="I118" s="1">
        <v>5</v>
      </c>
      <c r="J118" s="1">
        <v>160</v>
      </c>
      <c r="K118" s="1">
        <v>1620</v>
      </c>
      <c r="L118" s="1">
        <v>128</v>
      </c>
      <c r="M118" s="1">
        <v>12</v>
      </c>
      <c r="N118" s="1">
        <v>52</v>
      </c>
      <c r="O118" s="1">
        <v>0</v>
      </c>
      <c r="P118" s="1">
        <v>135</v>
      </c>
      <c r="Q118" s="1">
        <f t="shared" si="1"/>
        <v>2364</v>
      </c>
      <c r="R118" s="1">
        <v>9</v>
      </c>
      <c r="S118" s="1">
        <v>14</v>
      </c>
      <c r="T118" s="1">
        <v>3413</v>
      </c>
      <c r="U118" s="1">
        <v>15035</v>
      </c>
      <c r="V118" s="1">
        <v>137791</v>
      </c>
    </row>
    <row r="119" spans="2:22" x14ac:dyDescent="0.2">
      <c r="B119" s="80">
        <v>41913</v>
      </c>
      <c r="C119" s="1">
        <v>52</v>
      </c>
      <c r="D119" s="1">
        <v>31</v>
      </c>
      <c r="E119" s="1">
        <v>1</v>
      </c>
      <c r="F119" s="1">
        <v>129</v>
      </c>
      <c r="G119" s="1">
        <v>8</v>
      </c>
      <c r="H119" s="1">
        <v>1</v>
      </c>
      <c r="I119" s="1">
        <v>2</v>
      </c>
      <c r="J119" s="1">
        <v>183</v>
      </c>
      <c r="K119" s="1">
        <v>1813</v>
      </c>
      <c r="L119" s="1">
        <v>120</v>
      </c>
      <c r="M119" s="1">
        <v>18</v>
      </c>
      <c r="N119" s="1">
        <v>44</v>
      </c>
      <c r="O119" s="1">
        <v>0</v>
      </c>
      <c r="P119" s="1">
        <v>133</v>
      </c>
      <c r="Q119" s="1">
        <f t="shared" si="1"/>
        <v>2535</v>
      </c>
      <c r="R119" s="1">
        <v>9</v>
      </c>
      <c r="S119" s="1">
        <v>21</v>
      </c>
      <c r="T119" s="1">
        <v>3749</v>
      </c>
      <c r="U119" s="1">
        <v>14394</v>
      </c>
      <c r="V119" s="1">
        <v>148142</v>
      </c>
    </row>
    <row r="120" spans="2:22" x14ac:dyDescent="0.2">
      <c r="B120" s="80">
        <v>41944</v>
      </c>
      <c r="C120" s="1">
        <v>39</v>
      </c>
      <c r="D120" s="1">
        <v>25</v>
      </c>
      <c r="E120" s="1">
        <v>4</v>
      </c>
      <c r="F120" s="1">
        <v>183</v>
      </c>
      <c r="G120" s="1">
        <v>9</v>
      </c>
      <c r="H120" s="1">
        <v>2</v>
      </c>
      <c r="I120" s="1">
        <v>6</v>
      </c>
      <c r="J120" s="1">
        <v>147</v>
      </c>
      <c r="K120" s="1">
        <v>1448</v>
      </c>
      <c r="L120" s="1">
        <v>131</v>
      </c>
      <c r="M120" s="1">
        <v>15</v>
      </c>
      <c r="N120" s="1">
        <v>42</v>
      </c>
      <c r="O120" s="1">
        <v>0</v>
      </c>
      <c r="P120" s="1">
        <v>135</v>
      </c>
      <c r="Q120" s="1">
        <f t="shared" si="1"/>
        <v>2186</v>
      </c>
      <c r="R120" s="1">
        <v>17</v>
      </c>
      <c r="S120" s="1">
        <v>24</v>
      </c>
      <c r="T120" s="1">
        <v>3346</v>
      </c>
      <c r="U120" s="1">
        <v>12510</v>
      </c>
      <c r="V120" s="1">
        <v>116913</v>
      </c>
    </row>
    <row r="121" spans="2:22" x14ac:dyDescent="0.2">
      <c r="B121" s="80">
        <v>41974</v>
      </c>
      <c r="C121" s="1">
        <v>30</v>
      </c>
      <c r="D121" s="1">
        <v>15</v>
      </c>
      <c r="E121" s="1">
        <v>1</v>
      </c>
      <c r="F121" s="1">
        <v>80</v>
      </c>
      <c r="G121" s="1">
        <v>10</v>
      </c>
      <c r="H121" s="1">
        <v>0</v>
      </c>
      <c r="I121" s="1">
        <v>0</v>
      </c>
      <c r="J121" s="1">
        <v>134</v>
      </c>
      <c r="K121" s="1">
        <v>1116</v>
      </c>
      <c r="L121" s="1">
        <v>82</v>
      </c>
      <c r="M121" s="1">
        <v>7</v>
      </c>
      <c r="N121" s="1">
        <v>89</v>
      </c>
      <c r="O121" s="1">
        <v>0</v>
      </c>
      <c r="P121" s="1">
        <v>102</v>
      </c>
      <c r="Q121" s="1">
        <f t="shared" si="1"/>
        <v>1666</v>
      </c>
      <c r="R121" s="1">
        <v>22</v>
      </c>
      <c r="S121" s="1">
        <v>24</v>
      </c>
      <c r="T121" s="1">
        <v>2445</v>
      </c>
      <c r="U121" s="1">
        <v>10798</v>
      </c>
      <c r="V121" s="1">
        <v>99318</v>
      </c>
    </row>
    <row r="122" spans="2:22" x14ac:dyDescent="0.2">
      <c r="B122" s="80">
        <v>42005</v>
      </c>
      <c r="C122" s="1">
        <v>69</v>
      </c>
      <c r="D122" s="1">
        <v>26</v>
      </c>
      <c r="E122" s="1">
        <v>0</v>
      </c>
      <c r="F122" s="1">
        <v>125</v>
      </c>
      <c r="G122" s="1">
        <v>12</v>
      </c>
      <c r="H122" s="1">
        <v>2</v>
      </c>
      <c r="I122" s="1">
        <v>1</v>
      </c>
      <c r="J122" s="1">
        <v>153</v>
      </c>
      <c r="K122" s="1">
        <v>1359</v>
      </c>
      <c r="L122" s="1">
        <v>101</v>
      </c>
      <c r="M122" s="1">
        <v>9</v>
      </c>
      <c r="N122" s="1">
        <v>33</v>
      </c>
      <c r="O122" s="1">
        <v>2</v>
      </c>
      <c r="P122" s="1">
        <v>116</v>
      </c>
      <c r="Q122" s="1">
        <f t="shared" si="1"/>
        <v>2008</v>
      </c>
      <c r="R122" s="1">
        <v>76</v>
      </c>
      <c r="S122" s="1">
        <v>4</v>
      </c>
      <c r="T122" s="1">
        <v>3081</v>
      </c>
      <c r="U122" s="1">
        <v>12881</v>
      </c>
      <c r="V122" s="1">
        <v>119694</v>
      </c>
    </row>
    <row r="123" spans="2:22" x14ac:dyDescent="0.2">
      <c r="B123" s="80">
        <v>42036</v>
      </c>
      <c r="C123" s="1">
        <v>54</v>
      </c>
      <c r="D123" s="1">
        <v>24</v>
      </c>
      <c r="E123" s="1">
        <v>1</v>
      </c>
      <c r="F123" s="1">
        <v>109</v>
      </c>
      <c r="G123" s="1">
        <v>19</v>
      </c>
      <c r="H123" s="1">
        <v>11</v>
      </c>
      <c r="I123" s="1">
        <v>6</v>
      </c>
      <c r="J123" s="1">
        <v>179</v>
      </c>
      <c r="K123" s="1">
        <v>1378</v>
      </c>
      <c r="L123" s="1">
        <v>135</v>
      </c>
      <c r="M123" s="1">
        <v>8</v>
      </c>
      <c r="N123" s="1">
        <v>53</v>
      </c>
      <c r="O123" s="1">
        <v>0</v>
      </c>
      <c r="P123" s="1">
        <v>180</v>
      </c>
      <c r="Q123" s="1">
        <f t="shared" si="1"/>
        <v>2157</v>
      </c>
      <c r="R123" s="1">
        <v>4</v>
      </c>
      <c r="S123" s="1">
        <v>54</v>
      </c>
      <c r="T123" s="1">
        <v>3319</v>
      </c>
      <c r="U123" s="1">
        <v>13105</v>
      </c>
      <c r="V123" s="1">
        <v>119649</v>
      </c>
    </row>
    <row r="124" spans="2:22" x14ac:dyDescent="0.2">
      <c r="B124" s="80">
        <v>42064</v>
      </c>
      <c r="C124" s="1">
        <v>52</v>
      </c>
      <c r="D124" s="1">
        <v>51</v>
      </c>
      <c r="E124" s="1">
        <v>2</v>
      </c>
      <c r="F124" s="1">
        <v>230</v>
      </c>
      <c r="G124" s="1">
        <v>18</v>
      </c>
      <c r="H124" s="1">
        <v>5</v>
      </c>
      <c r="I124" s="1">
        <v>14</v>
      </c>
      <c r="J124" s="1">
        <v>233</v>
      </c>
      <c r="K124" s="1">
        <v>2176</v>
      </c>
      <c r="L124" s="1">
        <v>155</v>
      </c>
      <c r="M124" s="1">
        <v>11</v>
      </c>
      <c r="N124" s="1">
        <v>39</v>
      </c>
      <c r="O124" s="1">
        <v>0</v>
      </c>
      <c r="P124" s="1">
        <v>212</v>
      </c>
      <c r="Q124" s="1">
        <f t="shared" si="1"/>
        <v>3198</v>
      </c>
      <c r="R124" s="1">
        <v>25</v>
      </c>
      <c r="S124" s="1">
        <v>50</v>
      </c>
      <c r="T124" s="1">
        <v>4999</v>
      </c>
      <c r="U124" s="1">
        <v>17295</v>
      </c>
      <c r="V124" s="1">
        <v>145468</v>
      </c>
    </row>
    <row r="125" spans="2:22" x14ac:dyDescent="0.2">
      <c r="B125" s="80">
        <v>42095</v>
      </c>
      <c r="C125" s="1">
        <v>62</v>
      </c>
      <c r="D125" s="1">
        <v>39</v>
      </c>
      <c r="E125" s="1">
        <v>0</v>
      </c>
      <c r="F125" s="1">
        <v>170</v>
      </c>
      <c r="G125" s="1">
        <v>5</v>
      </c>
      <c r="H125" s="1">
        <v>3</v>
      </c>
      <c r="I125" s="1">
        <v>1</v>
      </c>
      <c r="J125" s="1">
        <v>227</v>
      </c>
      <c r="K125" s="1">
        <v>1373</v>
      </c>
      <c r="L125" s="1">
        <v>160</v>
      </c>
      <c r="M125" s="1">
        <v>9</v>
      </c>
      <c r="N125" s="1">
        <v>48</v>
      </c>
      <c r="O125" s="1">
        <v>1</v>
      </c>
      <c r="P125" s="1">
        <v>145</v>
      </c>
      <c r="Q125" s="1">
        <f t="shared" si="1"/>
        <v>2243</v>
      </c>
      <c r="R125" s="1">
        <v>14</v>
      </c>
      <c r="S125" s="1">
        <v>25</v>
      </c>
      <c r="T125" s="1">
        <v>3579</v>
      </c>
      <c r="U125" s="1">
        <v>13131</v>
      </c>
      <c r="V125" s="1">
        <v>123459</v>
      </c>
    </row>
    <row r="126" spans="2:22" x14ac:dyDescent="0.2">
      <c r="B126" s="80">
        <v>42125</v>
      </c>
      <c r="C126" s="1">
        <v>40</v>
      </c>
      <c r="D126" s="1">
        <v>37</v>
      </c>
      <c r="E126" s="1">
        <v>1</v>
      </c>
      <c r="F126" s="1">
        <v>160</v>
      </c>
      <c r="G126" s="1">
        <v>11</v>
      </c>
      <c r="H126" s="1">
        <v>6</v>
      </c>
      <c r="I126" s="1">
        <v>4</v>
      </c>
      <c r="J126" s="1">
        <v>188</v>
      </c>
      <c r="K126" s="1">
        <v>1400</v>
      </c>
      <c r="L126" s="1">
        <v>113</v>
      </c>
      <c r="M126" s="1">
        <v>24</v>
      </c>
      <c r="N126" s="1">
        <v>29</v>
      </c>
      <c r="O126" s="1">
        <v>0</v>
      </c>
      <c r="P126" s="1">
        <v>125</v>
      </c>
      <c r="Q126" s="1">
        <f t="shared" si="1"/>
        <v>2138</v>
      </c>
      <c r="R126" s="1">
        <v>13</v>
      </c>
      <c r="S126" s="1">
        <v>25</v>
      </c>
      <c r="T126" s="1">
        <v>3285</v>
      </c>
      <c r="U126" s="1">
        <v>12794</v>
      </c>
      <c r="V126" s="1">
        <v>124605</v>
      </c>
    </row>
    <row r="127" spans="2:22" x14ac:dyDescent="0.2">
      <c r="B127" s="80">
        <v>42156</v>
      </c>
      <c r="C127" s="1">
        <v>50</v>
      </c>
      <c r="D127" s="1">
        <v>13</v>
      </c>
      <c r="E127" s="1">
        <v>1</v>
      </c>
      <c r="F127" s="1">
        <v>136</v>
      </c>
      <c r="G127" s="1">
        <v>14</v>
      </c>
      <c r="H127" s="1">
        <v>5</v>
      </c>
      <c r="I127" s="1">
        <v>3</v>
      </c>
      <c r="J127" s="1">
        <v>173</v>
      </c>
      <c r="K127" s="1">
        <v>1380</v>
      </c>
      <c r="L127" s="1">
        <v>174</v>
      </c>
      <c r="M127" s="1">
        <v>7</v>
      </c>
      <c r="N127" s="1">
        <v>47</v>
      </c>
      <c r="O127" s="1">
        <v>1</v>
      </c>
      <c r="P127" s="1">
        <v>120</v>
      </c>
      <c r="Q127" s="1">
        <f t="shared" si="1"/>
        <v>2124</v>
      </c>
      <c r="R127" s="1">
        <v>10</v>
      </c>
      <c r="S127" s="1">
        <v>29</v>
      </c>
      <c r="T127" s="1">
        <v>3387</v>
      </c>
      <c r="U127" s="1">
        <v>13058</v>
      </c>
      <c r="V127" s="1">
        <v>126856</v>
      </c>
    </row>
    <row r="128" spans="2:22" x14ac:dyDescent="0.2">
      <c r="B128" s="80">
        <v>42186</v>
      </c>
      <c r="C128" s="1">
        <v>62</v>
      </c>
      <c r="D128" s="1">
        <v>32</v>
      </c>
      <c r="E128" s="1">
        <v>0</v>
      </c>
      <c r="F128" s="1">
        <v>111</v>
      </c>
      <c r="G128" s="1">
        <v>6</v>
      </c>
      <c r="H128" s="1">
        <v>3</v>
      </c>
      <c r="I128" s="1">
        <v>3</v>
      </c>
      <c r="J128" s="1">
        <v>184</v>
      </c>
      <c r="K128" s="1">
        <v>1429</v>
      </c>
      <c r="L128" s="1">
        <v>114</v>
      </c>
      <c r="M128" s="1">
        <v>14</v>
      </c>
      <c r="N128" s="1">
        <v>59</v>
      </c>
      <c r="O128" s="1">
        <v>0</v>
      </c>
      <c r="P128" s="1">
        <v>102</v>
      </c>
      <c r="Q128" s="1">
        <f t="shared" si="1"/>
        <v>2119</v>
      </c>
      <c r="R128" s="1">
        <v>11</v>
      </c>
      <c r="S128" s="1">
        <v>17</v>
      </c>
      <c r="T128" s="1">
        <v>3246</v>
      </c>
      <c r="U128" s="1">
        <v>12571</v>
      </c>
      <c r="V128" s="1">
        <v>123839</v>
      </c>
    </row>
    <row r="129" spans="2:22" x14ac:dyDescent="0.2">
      <c r="B129" s="80">
        <v>42217</v>
      </c>
      <c r="C129" s="1">
        <v>24</v>
      </c>
      <c r="D129" s="1">
        <v>18</v>
      </c>
      <c r="E129" s="1">
        <v>2</v>
      </c>
      <c r="F129" s="1">
        <v>80</v>
      </c>
      <c r="G129" s="1">
        <v>23</v>
      </c>
      <c r="H129" s="1">
        <v>2</v>
      </c>
      <c r="I129" s="1">
        <v>2</v>
      </c>
      <c r="J129" s="1">
        <v>127</v>
      </c>
      <c r="K129" s="1">
        <v>1129</v>
      </c>
      <c r="L129" s="1">
        <v>84</v>
      </c>
      <c r="M129" s="1">
        <v>5</v>
      </c>
      <c r="N129" s="1">
        <v>27</v>
      </c>
      <c r="O129" s="1">
        <v>0</v>
      </c>
      <c r="P129" s="1">
        <v>59</v>
      </c>
      <c r="Q129" s="1">
        <f t="shared" si="1"/>
        <v>1582</v>
      </c>
      <c r="R129" s="1">
        <v>9</v>
      </c>
      <c r="S129" s="1">
        <v>19</v>
      </c>
      <c r="T129" s="1">
        <v>2445</v>
      </c>
      <c r="U129" s="1">
        <v>8644</v>
      </c>
      <c r="V129" s="1">
        <v>80290</v>
      </c>
    </row>
    <row r="130" spans="2:22" x14ac:dyDescent="0.2">
      <c r="B130" s="80">
        <v>42248</v>
      </c>
      <c r="C130" s="1">
        <v>62</v>
      </c>
      <c r="D130" s="1">
        <v>25</v>
      </c>
      <c r="E130" s="1">
        <v>1</v>
      </c>
      <c r="F130" s="1">
        <v>96</v>
      </c>
      <c r="G130" s="1">
        <v>16</v>
      </c>
      <c r="H130" s="1">
        <v>5</v>
      </c>
      <c r="I130" s="1">
        <v>2</v>
      </c>
      <c r="J130" s="1">
        <v>163</v>
      </c>
      <c r="K130" s="1">
        <v>1728</v>
      </c>
      <c r="L130" s="1">
        <v>121</v>
      </c>
      <c r="M130" s="1">
        <v>13</v>
      </c>
      <c r="N130" s="1">
        <v>62</v>
      </c>
      <c r="O130" s="1">
        <v>0</v>
      </c>
      <c r="P130" s="1">
        <v>95</v>
      </c>
      <c r="Q130" s="1">
        <f t="shared" si="1"/>
        <v>2389</v>
      </c>
      <c r="R130" s="1">
        <v>18</v>
      </c>
      <c r="S130" s="1">
        <v>36</v>
      </c>
      <c r="T130" s="1">
        <v>3612</v>
      </c>
      <c r="U130" s="1">
        <v>15917</v>
      </c>
      <c r="V130" s="1">
        <v>152928</v>
      </c>
    </row>
    <row r="131" spans="2:22" x14ac:dyDescent="0.2">
      <c r="B131" s="80">
        <v>42278</v>
      </c>
      <c r="C131" s="1">
        <v>47</v>
      </c>
      <c r="D131" s="1">
        <v>33</v>
      </c>
      <c r="E131" s="1">
        <v>5</v>
      </c>
      <c r="F131" s="1">
        <v>130</v>
      </c>
      <c r="G131" s="1">
        <v>16</v>
      </c>
      <c r="H131" s="1">
        <v>3</v>
      </c>
      <c r="I131" s="1">
        <v>3</v>
      </c>
      <c r="J131" s="1">
        <v>209</v>
      </c>
      <c r="K131" s="1">
        <v>1563</v>
      </c>
      <c r="L131" s="1">
        <v>104</v>
      </c>
      <c r="M131" s="1">
        <v>10</v>
      </c>
      <c r="N131" s="1">
        <v>38</v>
      </c>
      <c r="O131" s="1">
        <v>0</v>
      </c>
      <c r="P131" s="1">
        <v>122</v>
      </c>
      <c r="Q131" s="1">
        <f t="shared" si="1"/>
        <v>2283</v>
      </c>
      <c r="R131" s="1">
        <v>17</v>
      </c>
      <c r="S131" s="1">
        <v>18</v>
      </c>
      <c r="T131" s="1">
        <v>3357</v>
      </c>
      <c r="U131" s="1">
        <v>14290</v>
      </c>
      <c r="V131" s="1">
        <v>151652</v>
      </c>
    </row>
    <row r="132" spans="2:22" x14ac:dyDescent="0.2">
      <c r="B132" s="80">
        <v>42309</v>
      </c>
      <c r="C132" s="1">
        <v>42</v>
      </c>
      <c r="D132" s="1">
        <v>30</v>
      </c>
      <c r="E132" s="1">
        <v>0</v>
      </c>
      <c r="F132" s="1">
        <v>125</v>
      </c>
      <c r="G132" s="1">
        <v>12</v>
      </c>
      <c r="H132" s="1">
        <v>2</v>
      </c>
      <c r="I132" s="1">
        <v>5</v>
      </c>
      <c r="J132" s="1">
        <v>199</v>
      </c>
      <c r="K132" s="1">
        <v>1594</v>
      </c>
      <c r="L132" s="1">
        <v>123</v>
      </c>
      <c r="M132" s="1">
        <v>12</v>
      </c>
      <c r="N132" s="1">
        <v>33</v>
      </c>
      <c r="O132" s="1">
        <v>0</v>
      </c>
      <c r="P132" s="1">
        <v>149</v>
      </c>
      <c r="Q132" s="1">
        <f t="shared" si="1"/>
        <v>2326</v>
      </c>
      <c r="R132" s="1">
        <v>7</v>
      </c>
      <c r="S132" s="1">
        <v>14</v>
      </c>
      <c r="T132" s="1">
        <v>3315</v>
      </c>
      <c r="U132" s="1">
        <v>13304</v>
      </c>
      <c r="V132" s="1">
        <v>132867</v>
      </c>
    </row>
    <row r="133" spans="2:22" x14ac:dyDescent="0.2">
      <c r="B133" s="80">
        <v>42339</v>
      </c>
      <c r="C133" s="1">
        <v>25</v>
      </c>
      <c r="D133" s="1">
        <v>12</v>
      </c>
      <c r="E133" s="1">
        <v>0</v>
      </c>
      <c r="F133" s="1">
        <v>122</v>
      </c>
      <c r="G133" s="1">
        <v>23</v>
      </c>
      <c r="H133" s="1">
        <v>4</v>
      </c>
      <c r="I133" s="1">
        <v>2</v>
      </c>
      <c r="J133" s="1">
        <v>121</v>
      </c>
      <c r="K133" s="1">
        <v>1389</v>
      </c>
      <c r="L133" s="1">
        <v>96</v>
      </c>
      <c r="M133" s="1">
        <v>15</v>
      </c>
      <c r="N133" s="1">
        <v>36</v>
      </c>
      <c r="O133" s="1">
        <v>0</v>
      </c>
      <c r="P133" s="1">
        <v>195</v>
      </c>
      <c r="Q133" s="1">
        <f t="shared" si="1"/>
        <v>2040</v>
      </c>
      <c r="R133" s="1">
        <v>8</v>
      </c>
      <c r="S133" s="1">
        <v>11</v>
      </c>
      <c r="T133" s="1">
        <v>2943</v>
      </c>
      <c r="U133" s="1">
        <v>10994</v>
      </c>
      <c r="V133" s="1">
        <v>107858</v>
      </c>
    </row>
    <row r="134" spans="2:22" x14ac:dyDescent="0.2">
      <c r="B134" s="80">
        <v>42370</v>
      </c>
      <c r="C134" s="1">
        <v>49</v>
      </c>
      <c r="D134" s="1">
        <v>22</v>
      </c>
      <c r="E134" s="1">
        <v>3</v>
      </c>
      <c r="F134" s="1">
        <v>124</v>
      </c>
      <c r="G134" s="1">
        <v>13</v>
      </c>
      <c r="H134" s="1">
        <v>6</v>
      </c>
      <c r="I134" s="1">
        <v>6</v>
      </c>
      <c r="J134" s="1">
        <v>146</v>
      </c>
      <c r="K134" s="1">
        <v>1533</v>
      </c>
      <c r="L134" s="1">
        <v>128</v>
      </c>
      <c r="M134" s="1">
        <v>8</v>
      </c>
      <c r="N134" s="1">
        <v>40</v>
      </c>
      <c r="O134" s="1">
        <v>0</v>
      </c>
      <c r="P134" s="1">
        <v>191</v>
      </c>
      <c r="Q134" s="1">
        <f t="shared" si="1"/>
        <v>2269</v>
      </c>
      <c r="R134" s="1">
        <v>8</v>
      </c>
      <c r="S134" s="1">
        <v>18</v>
      </c>
      <c r="T134" s="1">
        <v>3370</v>
      </c>
      <c r="U134" s="1">
        <v>12402</v>
      </c>
      <c r="V134" s="1">
        <v>125612</v>
      </c>
    </row>
    <row r="135" spans="2:22" x14ac:dyDescent="0.2">
      <c r="B135" s="80">
        <v>42401</v>
      </c>
      <c r="C135" s="1">
        <v>48</v>
      </c>
      <c r="D135" s="1">
        <v>22</v>
      </c>
      <c r="E135" s="1">
        <v>1</v>
      </c>
      <c r="F135" s="1">
        <v>124</v>
      </c>
      <c r="G135" s="1">
        <v>25</v>
      </c>
      <c r="H135" s="1">
        <v>1</v>
      </c>
      <c r="I135" s="1">
        <v>2</v>
      </c>
      <c r="J135" s="1">
        <v>189</v>
      </c>
      <c r="K135" s="1">
        <v>1747</v>
      </c>
      <c r="L135" s="1">
        <v>124</v>
      </c>
      <c r="M135" s="1">
        <v>11</v>
      </c>
      <c r="N135" s="1">
        <v>79</v>
      </c>
      <c r="O135" s="1">
        <v>0</v>
      </c>
      <c r="P135" s="1">
        <v>168</v>
      </c>
      <c r="Q135" s="1">
        <f t="shared" si="1"/>
        <v>2541</v>
      </c>
      <c r="R135" s="1">
        <v>8</v>
      </c>
      <c r="S135" s="1">
        <v>23</v>
      </c>
      <c r="T135" s="1">
        <v>3802</v>
      </c>
      <c r="U135" s="1">
        <v>14334</v>
      </c>
      <c r="V135" s="1">
        <v>139364</v>
      </c>
    </row>
    <row r="136" spans="2:22" x14ac:dyDescent="0.2">
      <c r="B136" s="80">
        <v>42430</v>
      </c>
      <c r="C136" s="1">
        <v>60</v>
      </c>
      <c r="D136" s="1">
        <v>31</v>
      </c>
      <c r="E136" s="1">
        <v>1</v>
      </c>
      <c r="F136" s="1">
        <v>208</v>
      </c>
      <c r="G136" s="1">
        <v>25</v>
      </c>
      <c r="H136" s="1">
        <v>1</v>
      </c>
      <c r="I136" s="1">
        <v>4</v>
      </c>
      <c r="J136" s="1">
        <v>225</v>
      </c>
      <c r="K136" s="1">
        <v>1783</v>
      </c>
      <c r="L136" s="1">
        <v>152</v>
      </c>
      <c r="M136" s="1">
        <v>11</v>
      </c>
      <c r="N136" s="1">
        <v>39</v>
      </c>
      <c r="O136" s="1">
        <v>0</v>
      </c>
      <c r="P136" s="1">
        <v>231</v>
      </c>
      <c r="Q136" s="1">
        <f t="shared" ref="Q136:Q170" si="2">SUM(C136:P136)</f>
        <v>2771</v>
      </c>
      <c r="R136" s="1">
        <v>6</v>
      </c>
      <c r="S136" s="1">
        <v>20</v>
      </c>
      <c r="T136" s="1">
        <v>4430</v>
      </c>
      <c r="U136" s="1">
        <v>16087</v>
      </c>
      <c r="V136" s="1">
        <v>150726</v>
      </c>
    </row>
    <row r="137" spans="2:22" x14ac:dyDescent="0.2">
      <c r="B137" s="80">
        <v>42461</v>
      </c>
      <c r="C137" s="1">
        <v>58</v>
      </c>
      <c r="D137" s="1">
        <v>25</v>
      </c>
      <c r="E137" s="1">
        <v>2</v>
      </c>
      <c r="F137" s="1">
        <v>176</v>
      </c>
      <c r="G137" s="1">
        <v>14</v>
      </c>
      <c r="H137" s="1">
        <v>3</v>
      </c>
      <c r="I137" s="1">
        <v>7</v>
      </c>
      <c r="J137" s="1">
        <v>224</v>
      </c>
      <c r="K137" s="1">
        <v>1912</v>
      </c>
      <c r="L137" s="1">
        <v>187</v>
      </c>
      <c r="M137" s="1">
        <v>4</v>
      </c>
      <c r="N137" s="1">
        <v>48</v>
      </c>
      <c r="O137" s="1">
        <v>1</v>
      </c>
      <c r="P137" s="1">
        <v>182</v>
      </c>
      <c r="Q137" s="1">
        <f t="shared" si="2"/>
        <v>2843</v>
      </c>
      <c r="R137" s="1">
        <v>14</v>
      </c>
      <c r="S137" s="1">
        <v>18</v>
      </c>
      <c r="T137" s="1">
        <v>4366</v>
      </c>
      <c r="U137" s="1">
        <v>14325</v>
      </c>
      <c r="V137" s="1">
        <v>145896</v>
      </c>
    </row>
    <row r="138" spans="2:22" x14ac:dyDescent="0.2">
      <c r="B138" s="80">
        <v>42491</v>
      </c>
      <c r="C138" s="1">
        <v>71</v>
      </c>
      <c r="D138" s="1">
        <v>31</v>
      </c>
      <c r="E138" s="1">
        <v>1</v>
      </c>
      <c r="F138" s="1">
        <v>207</v>
      </c>
      <c r="G138" s="1">
        <v>17</v>
      </c>
      <c r="H138" s="1">
        <v>4</v>
      </c>
      <c r="I138" s="1">
        <v>4</v>
      </c>
      <c r="J138" s="1">
        <v>248</v>
      </c>
      <c r="K138" s="1">
        <v>1689</v>
      </c>
      <c r="L138" s="1">
        <v>154</v>
      </c>
      <c r="M138" s="1">
        <v>6</v>
      </c>
      <c r="N138" s="1">
        <v>76</v>
      </c>
      <c r="O138" s="1">
        <v>0</v>
      </c>
      <c r="P138" s="1">
        <v>173</v>
      </c>
      <c r="Q138" s="1">
        <f t="shared" si="2"/>
        <v>2681</v>
      </c>
      <c r="R138" s="1">
        <v>6</v>
      </c>
      <c r="S138" s="1">
        <v>32</v>
      </c>
      <c r="T138" s="1">
        <v>4125</v>
      </c>
      <c r="U138" s="1">
        <v>14547</v>
      </c>
      <c r="V138" s="1">
        <v>145760</v>
      </c>
    </row>
    <row r="139" spans="2:22" x14ac:dyDescent="0.2">
      <c r="B139" s="80">
        <v>42522</v>
      </c>
      <c r="C139" s="1">
        <v>53</v>
      </c>
      <c r="D139" s="1">
        <v>32</v>
      </c>
      <c r="E139" s="1">
        <v>5</v>
      </c>
      <c r="F139" s="1">
        <v>185</v>
      </c>
      <c r="G139" s="1">
        <v>10</v>
      </c>
      <c r="H139" s="1">
        <v>1</v>
      </c>
      <c r="I139" s="1">
        <v>4</v>
      </c>
      <c r="J139" s="1">
        <v>223</v>
      </c>
      <c r="K139" s="1">
        <v>1621</v>
      </c>
      <c r="L139" s="1">
        <v>244</v>
      </c>
      <c r="M139" s="1">
        <v>17</v>
      </c>
      <c r="N139" s="1">
        <v>59</v>
      </c>
      <c r="O139" s="1">
        <v>0</v>
      </c>
      <c r="P139" s="1">
        <v>142</v>
      </c>
      <c r="Q139" s="1">
        <f t="shared" si="2"/>
        <v>2596</v>
      </c>
      <c r="R139" s="1">
        <v>15</v>
      </c>
      <c r="S139" s="1">
        <v>21</v>
      </c>
      <c r="T139" s="1">
        <v>3977</v>
      </c>
      <c r="U139" s="1">
        <v>15203</v>
      </c>
      <c r="V139" s="1">
        <v>148395</v>
      </c>
    </row>
    <row r="140" spans="2:22" x14ac:dyDescent="0.2">
      <c r="B140" s="80">
        <v>42552</v>
      </c>
      <c r="C140" s="1">
        <v>54</v>
      </c>
      <c r="D140" s="1">
        <v>14</v>
      </c>
      <c r="E140" s="1">
        <v>3</v>
      </c>
      <c r="F140" s="1">
        <v>143</v>
      </c>
      <c r="G140" s="1">
        <v>0</v>
      </c>
      <c r="H140" s="1">
        <v>3</v>
      </c>
      <c r="I140" s="1">
        <v>1</v>
      </c>
      <c r="J140" s="1">
        <v>187</v>
      </c>
      <c r="K140" s="1">
        <v>1550</v>
      </c>
      <c r="L140" s="1">
        <v>164</v>
      </c>
      <c r="M140" s="1">
        <v>13</v>
      </c>
      <c r="N140" s="1">
        <v>30</v>
      </c>
      <c r="O140" s="1">
        <v>0</v>
      </c>
      <c r="P140" s="1">
        <v>193</v>
      </c>
      <c r="Q140" s="1">
        <f t="shared" si="2"/>
        <v>2355</v>
      </c>
      <c r="R140" s="1">
        <v>10</v>
      </c>
      <c r="S140" s="1">
        <v>33</v>
      </c>
      <c r="T140" s="1">
        <v>3711</v>
      </c>
      <c r="U140" s="1">
        <v>13726</v>
      </c>
      <c r="V140" s="1">
        <v>137390</v>
      </c>
    </row>
    <row r="141" spans="2:22" x14ac:dyDescent="0.2">
      <c r="B141" s="80">
        <v>42583</v>
      </c>
      <c r="C141" s="1">
        <v>36</v>
      </c>
      <c r="D141" s="1">
        <v>36</v>
      </c>
      <c r="E141" s="1">
        <v>2</v>
      </c>
      <c r="F141" s="1">
        <v>144</v>
      </c>
      <c r="G141" s="1">
        <v>16</v>
      </c>
      <c r="H141" s="1">
        <v>1</v>
      </c>
      <c r="I141" s="1">
        <v>1</v>
      </c>
      <c r="J141" s="1">
        <v>173</v>
      </c>
      <c r="K141" s="1">
        <v>1196</v>
      </c>
      <c r="L141" s="1">
        <v>115</v>
      </c>
      <c r="M141" s="1">
        <v>8</v>
      </c>
      <c r="N141" s="1">
        <v>40</v>
      </c>
      <c r="O141" s="1">
        <v>0</v>
      </c>
      <c r="P141" s="1">
        <v>136</v>
      </c>
      <c r="Q141" s="1">
        <f t="shared" si="2"/>
        <v>1904</v>
      </c>
      <c r="R141" s="1">
        <v>10</v>
      </c>
      <c r="S141" s="1">
        <v>23</v>
      </c>
      <c r="T141" s="1">
        <v>2974</v>
      </c>
      <c r="U141" s="1">
        <v>10732</v>
      </c>
      <c r="V141" s="1">
        <v>105129</v>
      </c>
    </row>
    <row r="142" spans="2:22" x14ac:dyDescent="0.2">
      <c r="B142" s="80">
        <v>42614</v>
      </c>
      <c r="C142" s="1">
        <v>61</v>
      </c>
      <c r="D142" s="1">
        <v>70</v>
      </c>
      <c r="E142" s="1">
        <v>0</v>
      </c>
      <c r="F142" s="1">
        <v>164</v>
      </c>
      <c r="G142" s="1">
        <v>27</v>
      </c>
      <c r="H142" s="1">
        <v>2</v>
      </c>
      <c r="I142" s="1">
        <v>2</v>
      </c>
      <c r="J142" s="1">
        <v>231</v>
      </c>
      <c r="K142" s="1">
        <v>1898</v>
      </c>
      <c r="L142" s="1">
        <v>178</v>
      </c>
      <c r="M142" s="1">
        <v>15</v>
      </c>
      <c r="N142" s="1">
        <v>46</v>
      </c>
      <c r="O142" s="1">
        <v>0</v>
      </c>
      <c r="P142" s="1">
        <v>155</v>
      </c>
      <c r="Q142" s="1">
        <f t="shared" si="2"/>
        <v>2849</v>
      </c>
      <c r="R142" s="1">
        <v>17</v>
      </c>
      <c r="S142" s="1">
        <v>43</v>
      </c>
      <c r="T142" s="1">
        <v>4345</v>
      </c>
      <c r="U142" s="1">
        <v>17361</v>
      </c>
      <c r="V142" s="1">
        <v>171012</v>
      </c>
    </row>
    <row r="143" spans="2:22" x14ac:dyDescent="0.2">
      <c r="B143" s="80">
        <v>42644</v>
      </c>
      <c r="C143" s="1">
        <v>42</v>
      </c>
      <c r="D143" s="1">
        <v>32</v>
      </c>
      <c r="E143" s="1">
        <v>1</v>
      </c>
      <c r="F143" s="1">
        <v>180</v>
      </c>
      <c r="G143" s="1">
        <v>9</v>
      </c>
      <c r="H143" s="1">
        <v>2</v>
      </c>
      <c r="I143" s="1">
        <v>3</v>
      </c>
      <c r="J143" s="1">
        <v>201</v>
      </c>
      <c r="K143" s="1">
        <v>1643</v>
      </c>
      <c r="L143" s="1">
        <v>141</v>
      </c>
      <c r="M143" s="1">
        <v>6</v>
      </c>
      <c r="N143" s="1">
        <v>62</v>
      </c>
      <c r="O143" s="1">
        <v>0</v>
      </c>
      <c r="P143" s="1">
        <v>161</v>
      </c>
      <c r="Q143" s="1">
        <f t="shared" si="2"/>
        <v>2483</v>
      </c>
      <c r="R143" s="1">
        <v>13</v>
      </c>
      <c r="S143" s="1">
        <v>29</v>
      </c>
      <c r="T143" s="1">
        <v>3802</v>
      </c>
      <c r="U143" s="1">
        <v>16065</v>
      </c>
      <c r="V143" s="1">
        <v>166830</v>
      </c>
    </row>
    <row r="144" spans="2:22" x14ac:dyDescent="0.2">
      <c r="B144" s="80">
        <v>42675</v>
      </c>
      <c r="C144" s="1">
        <v>51</v>
      </c>
      <c r="D144" s="1">
        <v>37</v>
      </c>
      <c r="E144" s="1">
        <v>4</v>
      </c>
      <c r="F144" s="1">
        <v>180</v>
      </c>
      <c r="G144" s="1">
        <v>15</v>
      </c>
      <c r="H144" s="1">
        <v>5</v>
      </c>
      <c r="I144" s="1">
        <v>8</v>
      </c>
      <c r="J144" s="1">
        <v>193</v>
      </c>
      <c r="K144" s="1">
        <v>2013</v>
      </c>
      <c r="L144" s="1">
        <v>661</v>
      </c>
      <c r="M144" s="1">
        <v>8</v>
      </c>
      <c r="N144" s="1">
        <v>47</v>
      </c>
      <c r="O144" s="1">
        <v>0</v>
      </c>
      <c r="P144" s="1">
        <v>135</v>
      </c>
      <c r="Q144" s="1">
        <f t="shared" si="2"/>
        <v>3357</v>
      </c>
      <c r="R144" s="1">
        <v>2</v>
      </c>
      <c r="S144" s="1">
        <v>22</v>
      </c>
      <c r="T144" s="1">
        <v>4302</v>
      </c>
      <c r="U144" s="1">
        <v>16361</v>
      </c>
      <c r="V144" s="1">
        <v>154854</v>
      </c>
    </row>
    <row r="145" spans="2:26" x14ac:dyDescent="0.2">
      <c r="B145" s="80">
        <v>42705</v>
      </c>
      <c r="C145" s="1">
        <v>34</v>
      </c>
      <c r="D145" s="1">
        <v>25</v>
      </c>
      <c r="E145" s="1">
        <v>0</v>
      </c>
      <c r="F145" s="1">
        <v>107</v>
      </c>
      <c r="G145" s="1">
        <v>14</v>
      </c>
      <c r="H145" s="1">
        <v>3</v>
      </c>
      <c r="I145" s="1">
        <v>2</v>
      </c>
      <c r="J145" s="1">
        <v>167</v>
      </c>
      <c r="K145" s="1">
        <v>1239</v>
      </c>
      <c r="L145" s="1">
        <v>151</v>
      </c>
      <c r="M145" s="1">
        <v>3</v>
      </c>
      <c r="N145" s="1">
        <v>54</v>
      </c>
      <c r="O145" s="1">
        <v>0</v>
      </c>
      <c r="P145" s="1">
        <v>101</v>
      </c>
      <c r="Q145" s="1">
        <f t="shared" si="2"/>
        <v>1900</v>
      </c>
      <c r="R145" s="1">
        <v>8</v>
      </c>
      <c r="S145" s="1">
        <v>11</v>
      </c>
      <c r="T145" s="1">
        <v>3005</v>
      </c>
      <c r="U145" s="1">
        <v>12520</v>
      </c>
      <c r="V145" s="1">
        <v>122294</v>
      </c>
      <c r="W145" s="65"/>
      <c r="X145" s="65"/>
      <c r="Y145" s="65"/>
      <c r="Z145" s="65"/>
    </row>
    <row r="146" spans="2:26" x14ac:dyDescent="0.2">
      <c r="B146" s="80">
        <v>42736</v>
      </c>
      <c r="C146" s="1">
        <v>33</v>
      </c>
      <c r="D146" s="1">
        <v>34</v>
      </c>
      <c r="E146" s="1">
        <v>13</v>
      </c>
      <c r="F146" s="1">
        <v>152</v>
      </c>
      <c r="G146" s="1">
        <v>6</v>
      </c>
      <c r="H146" s="1">
        <v>5</v>
      </c>
      <c r="I146" s="1">
        <v>15</v>
      </c>
      <c r="J146" s="1">
        <v>233</v>
      </c>
      <c r="K146" s="1">
        <v>1496</v>
      </c>
      <c r="L146" s="1">
        <v>150</v>
      </c>
      <c r="M146" s="1">
        <v>7</v>
      </c>
      <c r="N146" s="1">
        <v>43</v>
      </c>
      <c r="O146" s="1">
        <v>0</v>
      </c>
      <c r="P146" s="1">
        <v>134</v>
      </c>
      <c r="Q146" s="1">
        <f t="shared" si="2"/>
        <v>2321</v>
      </c>
      <c r="R146" s="1">
        <v>7</v>
      </c>
      <c r="S146" s="1">
        <v>35</v>
      </c>
      <c r="T146" s="1">
        <v>3608</v>
      </c>
      <c r="U146" s="1">
        <v>15123</v>
      </c>
      <c r="V146" s="1">
        <v>150162</v>
      </c>
      <c r="W146" s="65"/>
      <c r="X146" s="65"/>
      <c r="Y146" s="1"/>
      <c r="Z146" s="65"/>
    </row>
    <row r="147" spans="2:26" x14ac:dyDescent="0.2">
      <c r="B147" s="80">
        <v>42767</v>
      </c>
      <c r="C147" s="1">
        <v>50</v>
      </c>
      <c r="D147" s="1">
        <v>30</v>
      </c>
      <c r="E147" s="1">
        <v>0</v>
      </c>
      <c r="F147" s="1">
        <v>192</v>
      </c>
      <c r="G147" s="1">
        <v>15</v>
      </c>
      <c r="H147" s="1">
        <v>6</v>
      </c>
      <c r="I147" s="1">
        <v>2</v>
      </c>
      <c r="J147" s="1">
        <v>313</v>
      </c>
      <c r="K147" s="1">
        <v>1719</v>
      </c>
      <c r="L147" s="1">
        <v>202</v>
      </c>
      <c r="M147" s="1">
        <v>9</v>
      </c>
      <c r="N147" s="1">
        <v>50</v>
      </c>
      <c r="O147" s="1">
        <v>0</v>
      </c>
      <c r="P147" s="1">
        <v>149</v>
      </c>
      <c r="Q147" s="1">
        <f t="shared" si="2"/>
        <v>2737</v>
      </c>
      <c r="R147" s="1">
        <v>9</v>
      </c>
      <c r="S147" s="1">
        <v>30</v>
      </c>
      <c r="T147" s="1">
        <v>4148</v>
      </c>
      <c r="U147" s="1">
        <v>14912</v>
      </c>
      <c r="V147" s="1">
        <v>151072</v>
      </c>
      <c r="W147" s="65"/>
      <c r="X147" s="65"/>
      <c r="Y147" s="1"/>
      <c r="Z147" s="65"/>
    </row>
    <row r="148" spans="2:26" x14ac:dyDescent="0.2">
      <c r="B148" s="80">
        <v>42795</v>
      </c>
      <c r="C148" s="1">
        <v>63</v>
      </c>
      <c r="D148" s="1">
        <v>71</v>
      </c>
      <c r="E148" s="1">
        <v>3</v>
      </c>
      <c r="F148" s="1">
        <v>234</v>
      </c>
      <c r="G148" s="1">
        <v>13</v>
      </c>
      <c r="H148" s="1">
        <v>3</v>
      </c>
      <c r="I148" s="1">
        <v>11</v>
      </c>
      <c r="J148" s="1">
        <v>302</v>
      </c>
      <c r="K148" s="1">
        <v>2145</v>
      </c>
      <c r="L148" s="1">
        <v>228</v>
      </c>
      <c r="M148" s="1">
        <v>7</v>
      </c>
      <c r="N148" s="1">
        <v>63</v>
      </c>
      <c r="O148" s="1">
        <v>0</v>
      </c>
      <c r="P148" s="1">
        <v>258</v>
      </c>
      <c r="Q148" s="1">
        <f t="shared" si="2"/>
        <v>3401</v>
      </c>
      <c r="R148" s="1">
        <v>11</v>
      </c>
      <c r="S148" s="1">
        <v>34</v>
      </c>
      <c r="T148" s="1">
        <v>5241</v>
      </c>
      <c r="U148" s="1">
        <v>18888</v>
      </c>
      <c r="V148" s="1">
        <v>178428</v>
      </c>
      <c r="W148" s="65"/>
      <c r="X148" s="65"/>
      <c r="Y148" s="1"/>
      <c r="Z148" s="65"/>
    </row>
    <row r="149" spans="2:26" x14ac:dyDescent="0.2">
      <c r="B149" s="80">
        <v>42826</v>
      </c>
      <c r="C149" s="1">
        <v>48</v>
      </c>
      <c r="D149" s="1">
        <v>54</v>
      </c>
      <c r="E149" s="1">
        <v>4</v>
      </c>
      <c r="F149" s="1">
        <v>190</v>
      </c>
      <c r="G149" s="1">
        <v>16</v>
      </c>
      <c r="H149" s="1">
        <v>1</v>
      </c>
      <c r="I149" s="1">
        <v>3</v>
      </c>
      <c r="J149" s="1">
        <v>245</v>
      </c>
      <c r="K149" s="1">
        <v>1838</v>
      </c>
      <c r="L149" s="1">
        <v>175</v>
      </c>
      <c r="M149" s="1">
        <v>12</v>
      </c>
      <c r="N149" s="1">
        <v>49</v>
      </c>
      <c r="O149" s="1">
        <v>0</v>
      </c>
      <c r="P149" s="1">
        <v>200</v>
      </c>
      <c r="Q149" s="1">
        <f t="shared" si="2"/>
        <v>2835</v>
      </c>
      <c r="R149" s="1">
        <v>5</v>
      </c>
      <c r="S149" s="1">
        <v>33</v>
      </c>
      <c r="T149" s="1">
        <v>4589</v>
      </c>
      <c r="U149" s="1">
        <v>15730</v>
      </c>
      <c r="V149" s="1">
        <v>151448</v>
      </c>
      <c r="W149" s="65"/>
      <c r="X149" s="65"/>
      <c r="Y149" s="1"/>
      <c r="Z149" s="65"/>
    </row>
    <row r="150" spans="2:26" x14ac:dyDescent="0.2">
      <c r="B150" s="80">
        <v>42856</v>
      </c>
      <c r="C150" s="1">
        <v>56</v>
      </c>
      <c r="D150" s="1">
        <v>51</v>
      </c>
      <c r="E150" s="1">
        <v>3</v>
      </c>
      <c r="F150" s="1">
        <v>203</v>
      </c>
      <c r="G150" s="1">
        <v>28</v>
      </c>
      <c r="H150" s="1">
        <v>4</v>
      </c>
      <c r="I150" s="1">
        <v>8</v>
      </c>
      <c r="J150" s="1">
        <v>266</v>
      </c>
      <c r="K150" s="1">
        <v>1918</v>
      </c>
      <c r="L150" s="1">
        <v>173</v>
      </c>
      <c r="M150" s="1">
        <v>7</v>
      </c>
      <c r="N150" s="1">
        <v>63</v>
      </c>
      <c r="O150" s="1">
        <v>0</v>
      </c>
      <c r="P150" s="1">
        <v>160</v>
      </c>
      <c r="Q150" s="1">
        <f t="shared" si="2"/>
        <v>2940</v>
      </c>
      <c r="R150" s="1">
        <v>18</v>
      </c>
      <c r="S150" s="1">
        <v>30</v>
      </c>
      <c r="T150" s="1">
        <v>4736</v>
      </c>
      <c r="U150" s="1">
        <v>16622</v>
      </c>
      <c r="V150" s="1">
        <v>167267</v>
      </c>
      <c r="W150" s="65"/>
      <c r="X150" s="65"/>
      <c r="Y150" s="1"/>
      <c r="Z150" s="65"/>
    </row>
    <row r="151" spans="2:26" x14ac:dyDescent="0.2">
      <c r="B151" s="80">
        <v>42887</v>
      </c>
      <c r="C151" s="1">
        <v>89</v>
      </c>
      <c r="D151" s="1">
        <v>43</v>
      </c>
      <c r="E151" s="1">
        <v>3</v>
      </c>
      <c r="F151" s="1">
        <v>191</v>
      </c>
      <c r="G151" s="1">
        <v>13</v>
      </c>
      <c r="H151" s="1">
        <v>4</v>
      </c>
      <c r="I151" s="1">
        <v>5</v>
      </c>
      <c r="J151" s="1">
        <v>235</v>
      </c>
      <c r="K151" s="1">
        <v>1839</v>
      </c>
      <c r="L151" s="1">
        <v>171</v>
      </c>
      <c r="M151" s="1">
        <v>4</v>
      </c>
      <c r="N151" s="1">
        <v>36</v>
      </c>
      <c r="O151" s="1">
        <v>0</v>
      </c>
      <c r="P151" s="1">
        <v>186</v>
      </c>
      <c r="Q151" s="1">
        <f t="shared" si="2"/>
        <v>2819</v>
      </c>
      <c r="R151" s="1">
        <v>17</v>
      </c>
      <c r="S151" s="1">
        <v>21</v>
      </c>
      <c r="T151" s="1">
        <v>4346</v>
      </c>
      <c r="U151" s="1">
        <v>16947</v>
      </c>
      <c r="V151" s="1">
        <v>166462</v>
      </c>
      <c r="W151" s="65"/>
      <c r="X151" s="60"/>
      <c r="Y151" s="1"/>
      <c r="Z151" s="65"/>
    </row>
    <row r="152" spans="2:26" x14ac:dyDescent="0.2">
      <c r="B152" s="80">
        <v>42917</v>
      </c>
      <c r="C152" s="1">
        <v>62</v>
      </c>
      <c r="D152" s="1">
        <v>42</v>
      </c>
      <c r="E152" s="1">
        <v>3</v>
      </c>
      <c r="F152" s="1">
        <v>168</v>
      </c>
      <c r="G152" s="1">
        <v>16</v>
      </c>
      <c r="H152" s="1">
        <v>2</v>
      </c>
      <c r="I152" s="1">
        <v>3</v>
      </c>
      <c r="J152" s="1">
        <v>238</v>
      </c>
      <c r="K152" s="1">
        <v>1708</v>
      </c>
      <c r="L152" s="1">
        <v>149</v>
      </c>
      <c r="M152" s="1">
        <v>9</v>
      </c>
      <c r="N152" s="1">
        <v>38</v>
      </c>
      <c r="O152" s="1">
        <v>1</v>
      </c>
      <c r="P152" s="1">
        <v>154</v>
      </c>
      <c r="Q152" s="1">
        <f t="shared" si="2"/>
        <v>2593</v>
      </c>
      <c r="R152" s="1">
        <v>6</v>
      </c>
      <c r="S152" s="1">
        <v>28</v>
      </c>
      <c r="T152" s="1">
        <v>4053</v>
      </c>
      <c r="U152" s="1">
        <v>15231</v>
      </c>
      <c r="V152" s="1">
        <v>151998</v>
      </c>
      <c r="W152" s="65"/>
      <c r="X152" s="65"/>
      <c r="Y152" s="1"/>
      <c r="Z152" s="65"/>
    </row>
    <row r="153" spans="2:26" x14ac:dyDescent="0.2">
      <c r="B153" s="80">
        <v>42948</v>
      </c>
      <c r="C153" s="1">
        <v>58</v>
      </c>
      <c r="D153" s="1">
        <v>20</v>
      </c>
      <c r="E153" s="1">
        <v>0</v>
      </c>
      <c r="F153" s="1">
        <v>153</v>
      </c>
      <c r="G153" s="1">
        <v>21</v>
      </c>
      <c r="H153" s="1">
        <v>2</v>
      </c>
      <c r="I153" s="1">
        <v>5</v>
      </c>
      <c r="J153" s="1">
        <v>213</v>
      </c>
      <c r="K153" s="1">
        <v>1403</v>
      </c>
      <c r="L153" s="1">
        <v>110</v>
      </c>
      <c r="M153" s="1">
        <v>7</v>
      </c>
      <c r="N153" s="1">
        <v>34</v>
      </c>
      <c r="O153" s="1">
        <v>0</v>
      </c>
      <c r="P153" s="1">
        <v>122</v>
      </c>
      <c r="Q153" s="1">
        <f t="shared" si="2"/>
        <v>2148</v>
      </c>
      <c r="R153" s="1">
        <v>14</v>
      </c>
      <c r="S153" s="1">
        <v>24</v>
      </c>
      <c r="T153" s="1">
        <v>3187</v>
      </c>
      <c r="U153" s="1">
        <v>12151</v>
      </c>
      <c r="V153" s="1">
        <v>115382</v>
      </c>
      <c r="W153" s="65"/>
      <c r="X153" s="65"/>
      <c r="Y153" s="1"/>
      <c r="Z153" s="65"/>
    </row>
    <row r="154" spans="2:26" x14ac:dyDescent="0.2">
      <c r="B154" s="80">
        <v>42979</v>
      </c>
      <c r="C154" s="1">
        <v>97</v>
      </c>
      <c r="D154" s="1">
        <v>61</v>
      </c>
      <c r="E154" s="1">
        <v>5</v>
      </c>
      <c r="F154" s="1">
        <v>133</v>
      </c>
      <c r="G154" s="1">
        <v>36</v>
      </c>
      <c r="H154" s="1">
        <v>8</v>
      </c>
      <c r="I154" s="1">
        <v>3</v>
      </c>
      <c r="J154" s="1">
        <v>247</v>
      </c>
      <c r="K154" s="1">
        <v>2348</v>
      </c>
      <c r="L154" s="1">
        <v>174</v>
      </c>
      <c r="M154" s="1">
        <v>7</v>
      </c>
      <c r="N154" s="1">
        <v>56</v>
      </c>
      <c r="O154" s="1">
        <v>0</v>
      </c>
      <c r="P154" s="1">
        <v>180</v>
      </c>
      <c r="Q154" s="1">
        <f t="shared" si="2"/>
        <v>3355</v>
      </c>
      <c r="R154" s="1">
        <v>10</v>
      </c>
      <c r="S154" s="1">
        <v>40</v>
      </c>
      <c r="T154" s="1">
        <v>5025</v>
      </c>
      <c r="U154" s="1">
        <v>21240</v>
      </c>
      <c r="V154" s="1">
        <v>192690</v>
      </c>
      <c r="W154" s="65"/>
      <c r="X154" s="65"/>
      <c r="Y154" s="1"/>
      <c r="Z154" s="65"/>
    </row>
    <row r="155" spans="2:26" x14ac:dyDescent="0.2">
      <c r="B155" s="80">
        <v>43009</v>
      </c>
      <c r="C155" s="65">
        <v>73</v>
      </c>
      <c r="D155" s="65">
        <v>30</v>
      </c>
      <c r="E155" s="65">
        <v>2</v>
      </c>
      <c r="F155" s="65">
        <v>202</v>
      </c>
      <c r="G155" s="65">
        <v>22</v>
      </c>
      <c r="H155" s="65">
        <v>4</v>
      </c>
      <c r="I155" s="65">
        <v>2</v>
      </c>
      <c r="J155" s="65">
        <v>314</v>
      </c>
      <c r="K155" s="1">
        <v>2339</v>
      </c>
      <c r="L155" s="65">
        <v>307</v>
      </c>
      <c r="M155" s="65">
        <v>16</v>
      </c>
      <c r="N155" s="65">
        <v>81</v>
      </c>
      <c r="O155" s="65">
        <v>0</v>
      </c>
      <c r="P155" s="65">
        <v>170</v>
      </c>
      <c r="Q155" s="1">
        <f t="shared" si="2"/>
        <v>3562</v>
      </c>
      <c r="R155" s="65">
        <v>11</v>
      </c>
      <c r="S155" s="65">
        <v>33</v>
      </c>
      <c r="T155" s="1">
        <v>5275</v>
      </c>
      <c r="U155" s="1">
        <v>21246</v>
      </c>
      <c r="V155" s="1">
        <v>202542</v>
      </c>
      <c r="W155" s="65"/>
      <c r="X155" s="1"/>
      <c r="Y155" s="1"/>
      <c r="Z155" s="65"/>
    </row>
    <row r="156" spans="2:26" x14ac:dyDescent="0.2">
      <c r="B156" s="80">
        <v>43040</v>
      </c>
      <c r="C156" s="65">
        <v>50</v>
      </c>
      <c r="D156" s="65">
        <v>49</v>
      </c>
      <c r="E156" s="65">
        <v>4</v>
      </c>
      <c r="F156" s="65">
        <v>175</v>
      </c>
      <c r="G156" s="65">
        <v>55</v>
      </c>
      <c r="H156" s="65">
        <v>2</v>
      </c>
      <c r="I156" s="65">
        <v>3</v>
      </c>
      <c r="J156" s="65">
        <v>278</v>
      </c>
      <c r="K156" s="1">
        <v>2133</v>
      </c>
      <c r="L156" s="65">
        <v>200</v>
      </c>
      <c r="M156" s="65">
        <v>7</v>
      </c>
      <c r="N156" s="65">
        <v>55</v>
      </c>
      <c r="O156" s="65">
        <v>1</v>
      </c>
      <c r="P156" s="65">
        <v>152</v>
      </c>
      <c r="Q156" s="1">
        <f t="shared" si="2"/>
        <v>3164</v>
      </c>
      <c r="R156" s="65">
        <v>5</v>
      </c>
      <c r="S156" s="65">
        <v>23</v>
      </c>
      <c r="T156" s="1">
        <v>4553</v>
      </c>
      <c r="U156" s="1">
        <v>17772</v>
      </c>
      <c r="V156" s="1">
        <v>170732</v>
      </c>
      <c r="W156" s="65"/>
      <c r="X156" s="1"/>
      <c r="Y156" s="1"/>
      <c r="Z156" s="65"/>
    </row>
    <row r="157" spans="2:26" x14ac:dyDescent="0.2">
      <c r="B157" s="80">
        <v>43070</v>
      </c>
      <c r="C157" s="65">
        <v>57</v>
      </c>
      <c r="D157" s="65">
        <v>29</v>
      </c>
      <c r="E157" s="65">
        <v>8</v>
      </c>
      <c r="F157" s="65">
        <v>130</v>
      </c>
      <c r="G157" s="65">
        <v>32</v>
      </c>
      <c r="H157" s="65">
        <v>3</v>
      </c>
      <c r="I157" s="65">
        <v>4</v>
      </c>
      <c r="J157" s="65">
        <v>201</v>
      </c>
      <c r="K157" s="1">
        <v>1585</v>
      </c>
      <c r="L157" s="65">
        <v>115</v>
      </c>
      <c r="M157" s="65">
        <v>10</v>
      </c>
      <c r="N157" s="65">
        <v>34</v>
      </c>
      <c r="O157" s="65">
        <v>0</v>
      </c>
      <c r="P157" s="65">
        <v>147</v>
      </c>
      <c r="Q157" s="1">
        <f t="shared" si="2"/>
        <v>2355</v>
      </c>
      <c r="R157" s="65">
        <v>9</v>
      </c>
      <c r="S157" s="65">
        <v>16</v>
      </c>
      <c r="T157" s="1">
        <v>3370</v>
      </c>
      <c r="U157" s="1">
        <v>15413</v>
      </c>
      <c r="V157" s="1">
        <v>131067</v>
      </c>
      <c r="W157" s="65"/>
      <c r="X157" s="1"/>
      <c r="Y157" s="1"/>
      <c r="Z157" s="65"/>
    </row>
    <row r="158" spans="2:26" x14ac:dyDescent="0.2">
      <c r="B158" s="80">
        <v>43101</v>
      </c>
      <c r="C158" s="1">
        <v>66</v>
      </c>
      <c r="D158" s="1">
        <v>35</v>
      </c>
      <c r="E158" s="1">
        <v>1</v>
      </c>
      <c r="F158" s="1">
        <v>166</v>
      </c>
      <c r="G158" s="1">
        <v>25</v>
      </c>
      <c r="H158" s="1">
        <v>1</v>
      </c>
      <c r="I158" s="1">
        <v>3</v>
      </c>
      <c r="J158" s="1">
        <v>261</v>
      </c>
      <c r="K158" s="1">
        <v>2428</v>
      </c>
      <c r="L158" s="1">
        <v>180</v>
      </c>
      <c r="M158" s="1">
        <v>14</v>
      </c>
      <c r="N158" s="1">
        <v>56</v>
      </c>
      <c r="O158" s="1">
        <v>0</v>
      </c>
      <c r="P158" s="1">
        <v>135</v>
      </c>
      <c r="Q158" s="1">
        <f t="shared" si="2"/>
        <v>3371</v>
      </c>
      <c r="R158" s="1">
        <v>11</v>
      </c>
      <c r="S158" s="1">
        <v>49</v>
      </c>
      <c r="T158" s="1">
        <v>4909</v>
      </c>
      <c r="U158" s="1">
        <v>19484</v>
      </c>
      <c r="V158" s="1">
        <v>172953</v>
      </c>
      <c r="W158" s="1"/>
      <c r="X158" s="1"/>
      <c r="Y158" s="1"/>
      <c r="Z158" s="1"/>
    </row>
    <row r="159" spans="2:26" x14ac:dyDescent="0.2">
      <c r="B159" s="80">
        <v>43132</v>
      </c>
      <c r="C159" s="1">
        <v>81</v>
      </c>
      <c r="D159" s="1">
        <v>52</v>
      </c>
      <c r="E159" s="1">
        <v>3</v>
      </c>
      <c r="F159" s="1">
        <v>194</v>
      </c>
      <c r="G159" s="1">
        <v>18</v>
      </c>
      <c r="H159" s="1">
        <v>3</v>
      </c>
      <c r="I159" s="1">
        <v>3</v>
      </c>
      <c r="J159" s="1">
        <v>298</v>
      </c>
      <c r="K159" s="1">
        <v>2046</v>
      </c>
      <c r="L159" s="1">
        <v>175</v>
      </c>
      <c r="M159" s="1">
        <v>15</v>
      </c>
      <c r="N159" s="1">
        <v>65</v>
      </c>
      <c r="O159" s="1">
        <v>0</v>
      </c>
      <c r="P159" s="1">
        <v>189</v>
      </c>
      <c r="Q159" s="1">
        <f t="shared" si="2"/>
        <v>3142</v>
      </c>
      <c r="R159" s="1">
        <v>16</v>
      </c>
      <c r="S159" s="1">
        <v>58</v>
      </c>
      <c r="T159" s="1">
        <v>4871</v>
      </c>
      <c r="U159" s="1">
        <v>19076</v>
      </c>
      <c r="V159" s="1">
        <v>174287</v>
      </c>
      <c r="W159" s="1"/>
      <c r="X159" s="1"/>
      <c r="Y159" s="1"/>
      <c r="Z159" s="1"/>
    </row>
    <row r="160" spans="2:26" x14ac:dyDescent="0.2">
      <c r="B160" s="80">
        <v>43160</v>
      </c>
      <c r="C160" s="1">
        <v>57</v>
      </c>
      <c r="D160" s="1">
        <v>46</v>
      </c>
      <c r="E160" s="1">
        <v>4</v>
      </c>
      <c r="F160" s="1">
        <v>220</v>
      </c>
      <c r="G160" s="1">
        <v>13</v>
      </c>
      <c r="H160" s="1">
        <v>8</v>
      </c>
      <c r="I160" s="1">
        <v>5</v>
      </c>
      <c r="J160" s="1">
        <v>347</v>
      </c>
      <c r="K160" s="1">
        <v>2308</v>
      </c>
      <c r="L160" s="1">
        <v>254</v>
      </c>
      <c r="M160" s="1">
        <v>11</v>
      </c>
      <c r="N160" s="1">
        <v>59</v>
      </c>
      <c r="O160" s="1">
        <v>3</v>
      </c>
      <c r="P160" s="1">
        <v>292</v>
      </c>
      <c r="Q160" s="1">
        <f t="shared" si="2"/>
        <v>3627</v>
      </c>
      <c r="R160" s="1">
        <v>24</v>
      </c>
      <c r="S160" s="1">
        <v>25</v>
      </c>
      <c r="T160" s="1">
        <v>5623</v>
      </c>
      <c r="U160" s="1">
        <v>20633</v>
      </c>
      <c r="V160" s="1">
        <v>193448</v>
      </c>
      <c r="W160" s="1"/>
      <c r="X160" s="1"/>
      <c r="Y160" s="1"/>
      <c r="Z160" s="1"/>
    </row>
    <row r="161" spans="2:22" x14ac:dyDescent="0.2">
      <c r="B161" s="80">
        <v>43191</v>
      </c>
      <c r="C161" s="65">
        <v>63</v>
      </c>
      <c r="D161" s="65">
        <v>34</v>
      </c>
      <c r="E161" s="65">
        <v>1</v>
      </c>
      <c r="F161" s="65">
        <v>207</v>
      </c>
      <c r="G161" s="65">
        <v>23</v>
      </c>
      <c r="H161" s="65">
        <v>2</v>
      </c>
      <c r="I161" s="65">
        <v>4</v>
      </c>
      <c r="J161" s="65">
        <v>302</v>
      </c>
      <c r="K161" s="1">
        <v>2367</v>
      </c>
      <c r="L161" s="13">
        <v>244</v>
      </c>
      <c r="M161" s="65">
        <v>24</v>
      </c>
      <c r="N161" s="65">
        <v>55</v>
      </c>
      <c r="O161" s="65">
        <v>0</v>
      </c>
      <c r="P161" s="65">
        <v>254</v>
      </c>
      <c r="Q161" s="1">
        <f t="shared" si="2"/>
        <v>3580</v>
      </c>
      <c r="R161" s="13">
        <v>7</v>
      </c>
      <c r="S161" s="13">
        <v>50</v>
      </c>
      <c r="T161" s="1">
        <v>5618</v>
      </c>
      <c r="U161" s="1">
        <v>21072</v>
      </c>
      <c r="V161" s="1">
        <v>188683</v>
      </c>
    </row>
    <row r="162" spans="2:22" x14ac:dyDescent="0.2">
      <c r="B162" s="80">
        <v>43221</v>
      </c>
      <c r="C162" s="1">
        <v>71</v>
      </c>
      <c r="D162" s="1">
        <v>39</v>
      </c>
      <c r="E162" s="1">
        <v>1</v>
      </c>
      <c r="F162" s="1">
        <v>223</v>
      </c>
      <c r="G162" s="1">
        <v>21</v>
      </c>
      <c r="H162" s="1">
        <v>2</v>
      </c>
      <c r="I162" s="1">
        <v>5</v>
      </c>
      <c r="J162" s="1">
        <v>318</v>
      </c>
      <c r="K162" s="1">
        <v>2572</v>
      </c>
      <c r="L162" s="1">
        <v>216</v>
      </c>
      <c r="M162" s="1">
        <v>16</v>
      </c>
      <c r="N162" s="1">
        <v>71</v>
      </c>
      <c r="O162" s="1">
        <v>0</v>
      </c>
      <c r="P162" s="1">
        <v>223</v>
      </c>
      <c r="Q162" s="1">
        <f t="shared" si="2"/>
        <v>3778</v>
      </c>
      <c r="R162" s="1">
        <v>16</v>
      </c>
      <c r="S162" s="1">
        <v>33</v>
      </c>
      <c r="T162" s="1">
        <v>6053</v>
      </c>
      <c r="U162" s="1">
        <v>20435</v>
      </c>
      <c r="V162" s="1">
        <v>198949</v>
      </c>
    </row>
    <row r="163" spans="2:22" x14ac:dyDescent="0.2">
      <c r="B163" s="80">
        <v>43252</v>
      </c>
      <c r="C163" s="1">
        <v>77</v>
      </c>
      <c r="D163" s="1">
        <v>35</v>
      </c>
      <c r="E163" s="1">
        <v>8</v>
      </c>
      <c r="F163" s="1">
        <v>215</v>
      </c>
      <c r="G163" s="1">
        <v>43</v>
      </c>
      <c r="H163" s="1">
        <v>4</v>
      </c>
      <c r="I163" s="1">
        <v>5</v>
      </c>
      <c r="J163" s="1">
        <v>282</v>
      </c>
      <c r="K163" s="1">
        <v>2718</v>
      </c>
      <c r="L163" s="1">
        <v>239</v>
      </c>
      <c r="M163" s="1">
        <v>8</v>
      </c>
      <c r="N163" s="1">
        <v>50</v>
      </c>
      <c r="O163" s="1">
        <v>0</v>
      </c>
      <c r="P163" s="1">
        <v>255</v>
      </c>
      <c r="Q163" s="1">
        <f t="shared" si="2"/>
        <v>3939</v>
      </c>
      <c r="R163" s="1">
        <v>13</v>
      </c>
      <c r="S163" s="1">
        <v>33</v>
      </c>
      <c r="T163" s="1">
        <v>5707</v>
      </c>
      <c r="U163" s="1">
        <v>19880</v>
      </c>
      <c r="V163" s="1">
        <v>191993</v>
      </c>
    </row>
    <row r="164" spans="2:22" x14ac:dyDescent="0.2">
      <c r="B164" s="80">
        <v>43282</v>
      </c>
      <c r="C164" s="1">
        <v>75</v>
      </c>
      <c r="D164" s="1">
        <v>29</v>
      </c>
      <c r="E164" s="65">
        <v>1</v>
      </c>
      <c r="F164" s="1">
        <v>146</v>
      </c>
      <c r="G164" s="65">
        <v>43</v>
      </c>
      <c r="H164" s="65">
        <v>2</v>
      </c>
      <c r="I164" s="65">
        <v>3</v>
      </c>
      <c r="J164" s="1">
        <v>238</v>
      </c>
      <c r="K164" s="1">
        <v>2627</v>
      </c>
      <c r="L164" s="65">
        <v>188</v>
      </c>
      <c r="M164" s="1">
        <v>10</v>
      </c>
      <c r="N164" s="1">
        <v>55</v>
      </c>
      <c r="O164" s="1">
        <v>1</v>
      </c>
      <c r="P164" s="1">
        <v>202</v>
      </c>
      <c r="Q164" s="1">
        <f t="shared" si="2"/>
        <v>3620</v>
      </c>
      <c r="R164" s="1">
        <v>17</v>
      </c>
      <c r="S164" s="1">
        <v>34</v>
      </c>
      <c r="T164" s="1">
        <v>5526</v>
      </c>
      <c r="U164" s="1">
        <v>19725</v>
      </c>
      <c r="V164" s="1">
        <v>189204</v>
      </c>
    </row>
    <row r="165" spans="2:22" x14ac:dyDescent="0.2">
      <c r="B165" s="80">
        <v>43313</v>
      </c>
      <c r="C165" s="1">
        <v>79</v>
      </c>
      <c r="D165" s="1">
        <v>40</v>
      </c>
      <c r="E165" s="1">
        <v>1</v>
      </c>
      <c r="F165" s="1">
        <v>158</v>
      </c>
      <c r="G165" s="65">
        <v>29</v>
      </c>
      <c r="H165" s="65">
        <v>3</v>
      </c>
      <c r="I165" s="1">
        <v>6</v>
      </c>
      <c r="J165" s="1">
        <v>266</v>
      </c>
      <c r="K165" s="1">
        <v>2053</v>
      </c>
      <c r="L165" s="1">
        <v>205</v>
      </c>
      <c r="M165" s="1">
        <v>10</v>
      </c>
      <c r="N165" s="1">
        <v>39</v>
      </c>
      <c r="O165" s="1">
        <v>0</v>
      </c>
      <c r="P165" s="1">
        <v>200</v>
      </c>
      <c r="Q165" s="1">
        <f t="shared" si="2"/>
        <v>3089</v>
      </c>
      <c r="R165" s="1">
        <v>15</v>
      </c>
      <c r="S165" s="1">
        <v>25</v>
      </c>
      <c r="T165" s="1">
        <v>4943</v>
      </c>
      <c r="U165" s="1">
        <v>22404</v>
      </c>
      <c r="V165" s="1">
        <v>153246</v>
      </c>
    </row>
    <row r="166" spans="2:22" x14ac:dyDescent="0.2">
      <c r="B166" s="80">
        <v>43344</v>
      </c>
      <c r="C166" s="1">
        <v>129</v>
      </c>
      <c r="D166" s="1">
        <v>50</v>
      </c>
      <c r="E166" s="1">
        <v>1</v>
      </c>
      <c r="F166" s="1">
        <v>224</v>
      </c>
      <c r="G166" s="1">
        <v>79</v>
      </c>
      <c r="H166" s="1">
        <v>3</v>
      </c>
      <c r="I166" s="1">
        <v>5</v>
      </c>
      <c r="J166" s="1">
        <v>298</v>
      </c>
      <c r="K166" s="1">
        <v>2987</v>
      </c>
      <c r="L166" s="1">
        <v>201</v>
      </c>
      <c r="M166" s="1">
        <v>8</v>
      </c>
      <c r="N166" s="1">
        <v>81</v>
      </c>
      <c r="O166" s="1">
        <v>0</v>
      </c>
      <c r="P166" s="1">
        <v>190</v>
      </c>
      <c r="Q166" s="1">
        <f t="shared" si="2"/>
        <v>4256</v>
      </c>
      <c r="R166" s="1">
        <v>25</v>
      </c>
      <c r="S166" s="1">
        <v>54</v>
      </c>
      <c r="T166" s="1">
        <v>6625</v>
      </c>
      <c r="U166" s="1">
        <v>31564</v>
      </c>
      <c r="V166" s="1">
        <v>231725</v>
      </c>
    </row>
    <row r="167" spans="2:22" s="65" customFormat="1" x14ac:dyDescent="0.2">
      <c r="B167" s="80">
        <v>43374</v>
      </c>
      <c r="C167" s="1">
        <v>90</v>
      </c>
      <c r="D167" s="1">
        <v>51</v>
      </c>
      <c r="E167" s="1">
        <v>6</v>
      </c>
      <c r="F167" s="1">
        <v>258</v>
      </c>
      <c r="G167" s="1">
        <v>37</v>
      </c>
      <c r="H167" s="1">
        <v>8</v>
      </c>
      <c r="I167" s="1">
        <v>9</v>
      </c>
      <c r="J167" s="1">
        <v>324</v>
      </c>
      <c r="K167" s="1">
        <v>3009</v>
      </c>
      <c r="L167" s="1">
        <v>218</v>
      </c>
      <c r="M167" s="1">
        <v>18</v>
      </c>
      <c r="N167" s="1">
        <v>99</v>
      </c>
      <c r="O167" s="1">
        <v>2</v>
      </c>
      <c r="P167" s="1">
        <v>240</v>
      </c>
      <c r="Q167" s="1">
        <f t="shared" si="2"/>
        <v>4369</v>
      </c>
      <c r="R167" s="1">
        <v>28</v>
      </c>
      <c r="S167" s="1">
        <v>43</v>
      </c>
      <c r="T167" s="1">
        <v>6410</v>
      </c>
      <c r="U167" s="1">
        <v>26789</v>
      </c>
      <c r="V167" s="1">
        <v>241054</v>
      </c>
    </row>
    <row r="168" spans="2:22" s="65" customFormat="1" x14ac:dyDescent="0.2">
      <c r="B168" s="80">
        <v>43405</v>
      </c>
      <c r="C168" s="1">
        <v>81</v>
      </c>
      <c r="D168" s="1">
        <v>62</v>
      </c>
      <c r="E168" s="1">
        <v>1</v>
      </c>
      <c r="F168" s="1">
        <v>207</v>
      </c>
      <c r="G168" s="1">
        <v>33</v>
      </c>
      <c r="H168" s="1">
        <v>2</v>
      </c>
      <c r="I168" s="1">
        <v>7</v>
      </c>
      <c r="J168" s="1">
        <v>446</v>
      </c>
      <c r="K168" s="1">
        <v>2448</v>
      </c>
      <c r="L168" s="1">
        <v>194</v>
      </c>
      <c r="M168" s="1">
        <v>18</v>
      </c>
      <c r="N168" s="1">
        <v>66</v>
      </c>
      <c r="O168" s="1">
        <v>0</v>
      </c>
      <c r="P168" s="1">
        <v>200</v>
      </c>
      <c r="Q168" s="1">
        <f t="shared" si="2"/>
        <v>3765</v>
      </c>
      <c r="R168" s="1">
        <v>12</v>
      </c>
      <c r="S168" s="1">
        <v>68</v>
      </c>
      <c r="T168" s="1">
        <v>5617</v>
      </c>
      <c r="U168" s="1">
        <v>23250</v>
      </c>
      <c r="V168" s="1">
        <v>196543</v>
      </c>
    </row>
    <row r="169" spans="2:22" s="65" customFormat="1" x14ac:dyDescent="0.2">
      <c r="B169" s="80">
        <v>43435</v>
      </c>
      <c r="C169" s="1">
        <v>55</v>
      </c>
      <c r="D169" s="1">
        <v>39</v>
      </c>
      <c r="E169" s="1">
        <v>2</v>
      </c>
      <c r="F169" s="1">
        <v>115</v>
      </c>
      <c r="G169" s="1">
        <v>471</v>
      </c>
      <c r="H169" s="1">
        <v>2</v>
      </c>
      <c r="I169" s="1">
        <v>1</v>
      </c>
      <c r="J169" s="1">
        <v>253</v>
      </c>
      <c r="K169" s="1">
        <v>1829</v>
      </c>
      <c r="L169" s="1">
        <v>143</v>
      </c>
      <c r="M169" s="1">
        <v>8</v>
      </c>
      <c r="N169" s="1">
        <v>51</v>
      </c>
      <c r="O169" s="1">
        <v>0</v>
      </c>
      <c r="P169" s="1">
        <v>144</v>
      </c>
      <c r="Q169" s="1">
        <f t="shared" si="2"/>
        <v>3113</v>
      </c>
      <c r="R169" s="1">
        <v>8</v>
      </c>
      <c r="S169" s="1">
        <v>30</v>
      </c>
      <c r="T169" s="1">
        <v>4407</v>
      </c>
      <c r="U169" s="1">
        <v>17381</v>
      </c>
      <c r="V169" s="1">
        <v>144048</v>
      </c>
    </row>
    <row r="170" spans="2:22" x14ac:dyDescent="0.2">
      <c r="B170" s="80">
        <v>43466</v>
      </c>
      <c r="C170" s="1">
        <v>75</v>
      </c>
      <c r="D170" s="1">
        <v>45</v>
      </c>
      <c r="E170" s="1">
        <v>1</v>
      </c>
      <c r="F170" s="1">
        <v>122</v>
      </c>
      <c r="G170" s="1">
        <v>35</v>
      </c>
      <c r="H170" s="1">
        <v>3</v>
      </c>
      <c r="I170" s="1">
        <v>2</v>
      </c>
      <c r="J170" s="1">
        <v>257</v>
      </c>
      <c r="K170" s="1">
        <v>2504</v>
      </c>
      <c r="L170" s="65">
        <v>184</v>
      </c>
      <c r="M170" s="65">
        <v>8</v>
      </c>
      <c r="N170" s="65">
        <v>56</v>
      </c>
      <c r="O170" s="65">
        <v>0</v>
      </c>
      <c r="P170" s="65">
        <v>155</v>
      </c>
      <c r="Q170" s="1">
        <f t="shared" si="2"/>
        <v>3447</v>
      </c>
      <c r="R170" s="65">
        <v>9</v>
      </c>
      <c r="S170" s="65">
        <v>31</v>
      </c>
      <c r="T170" s="1">
        <v>5063</v>
      </c>
      <c r="U170" s="1">
        <v>20346</v>
      </c>
      <c r="V170" s="1">
        <v>180371</v>
      </c>
    </row>
    <row r="171" spans="2:22" x14ac:dyDescent="0.2">
      <c r="B171" s="80">
        <v>43497</v>
      </c>
      <c r="C171" s="1">
        <v>72</v>
      </c>
      <c r="D171" s="1">
        <v>26</v>
      </c>
      <c r="E171" s="1">
        <v>4</v>
      </c>
      <c r="F171" s="1">
        <v>193</v>
      </c>
      <c r="G171" s="1">
        <v>29</v>
      </c>
      <c r="H171" s="1">
        <v>2</v>
      </c>
      <c r="I171" s="1">
        <v>2</v>
      </c>
      <c r="J171" s="1">
        <v>279</v>
      </c>
      <c r="K171" s="1">
        <v>1967</v>
      </c>
      <c r="L171" s="65">
        <v>198</v>
      </c>
      <c r="M171" s="65">
        <v>7</v>
      </c>
      <c r="N171" s="65">
        <v>63</v>
      </c>
      <c r="O171" s="65">
        <v>0</v>
      </c>
      <c r="P171" s="65">
        <v>199</v>
      </c>
      <c r="Q171" s="1">
        <f t="shared" ref="Q171:Q188" si="3">SUM(C171:P171)</f>
        <v>3041</v>
      </c>
      <c r="R171" s="65">
        <v>14</v>
      </c>
      <c r="S171" s="65">
        <v>37</v>
      </c>
      <c r="T171" s="1">
        <v>4605</v>
      </c>
      <c r="U171" s="1">
        <f>10126+8740</f>
        <v>18866</v>
      </c>
      <c r="V171" s="1">
        <f>61490+106166</f>
        <v>167656</v>
      </c>
    </row>
    <row r="172" spans="2:22" s="65" customFormat="1" x14ac:dyDescent="0.2">
      <c r="B172" s="80">
        <v>43525</v>
      </c>
      <c r="C172" s="65">
        <v>84</v>
      </c>
      <c r="D172" s="65">
        <v>37</v>
      </c>
      <c r="E172" s="65">
        <v>4</v>
      </c>
      <c r="F172" s="65">
        <v>193</v>
      </c>
      <c r="G172" s="65">
        <v>49</v>
      </c>
      <c r="H172" s="65">
        <v>3</v>
      </c>
      <c r="I172" s="65">
        <v>4</v>
      </c>
      <c r="J172" s="65">
        <v>290</v>
      </c>
      <c r="K172" s="65">
        <v>2162</v>
      </c>
      <c r="L172" s="65">
        <v>215</v>
      </c>
      <c r="M172" s="65">
        <v>9</v>
      </c>
      <c r="N172" s="65">
        <v>77</v>
      </c>
      <c r="O172" s="65">
        <v>0</v>
      </c>
      <c r="P172" s="65">
        <v>287</v>
      </c>
      <c r="Q172" s="1">
        <f t="shared" si="3"/>
        <v>3414</v>
      </c>
      <c r="R172" s="65">
        <v>12</v>
      </c>
      <c r="S172" s="65">
        <v>63</v>
      </c>
      <c r="T172" s="1">
        <v>5121</v>
      </c>
      <c r="U172" s="1">
        <f>10612+9238</f>
        <v>19850</v>
      </c>
      <c r="V172" s="1">
        <f>112217+66567</f>
        <v>178784</v>
      </c>
    </row>
    <row r="173" spans="2:22" s="65" customFormat="1" x14ac:dyDescent="0.2">
      <c r="B173" s="80">
        <v>43556</v>
      </c>
      <c r="C173" s="65">
        <v>71</v>
      </c>
      <c r="D173" s="65">
        <v>27</v>
      </c>
      <c r="E173" s="65">
        <v>0</v>
      </c>
      <c r="F173" s="65">
        <v>189</v>
      </c>
      <c r="G173" s="65">
        <v>34</v>
      </c>
      <c r="H173" s="65">
        <v>4</v>
      </c>
      <c r="I173" s="65">
        <v>2</v>
      </c>
      <c r="J173" s="65">
        <v>258</v>
      </c>
      <c r="K173" s="65">
        <v>1939</v>
      </c>
      <c r="L173" s="65">
        <v>228</v>
      </c>
      <c r="M173" s="65">
        <v>7</v>
      </c>
      <c r="N173" s="65">
        <v>69</v>
      </c>
      <c r="O173" s="65">
        <v>0</v>
      </c>
      <c r="P173" s="65">
        <v>232</v>
      </c>
      <c r="Q173" s="1">
        <f t="shared" si="3"/>
        <v>3060</v>
      </c>
      <c r="R173" s="65">
        <v>15</v>
      </c>
      <c r="S173" s="65">
        <v>27</v>
      </c>
      <c r="T173" s="1">
        <v>4846</v>
      </c>
      <c r="U173" s="1">
        <f>9440+9182</f>
        <v>18622</v>
      </c>
      <c r="V173" s="1">
        <f>109183+64793</f>
        <v>173976</v>
      </c>
    </row>
    <row r="174" spans="2:22" s="65" customFormat="1" x14ac:dyDescent="0.2">
      <c r="B174" s="80">
        <v>43586</v>
      </c>
      <c r="C174" s="68">
        <v>65</v>
      </c>
      <c r="D174" s="68">
        <v>47</v>
      </c>
      <c r="E174" s="70">
        <v>0</v>
      </c>
      <c r="F174" s="68">
        <v>206</v>
      </c>
      <c r="G174" s="68">
        <v>22</v>
      </c>
      <c r="H174" s="68">
        <v>2</v>
      </c>
      <c r="I174" s="68">
        <v>4</v>
      </c>
      <c r="J174" s="68">
        <v>291</v>
      </c>
      <c r="K174" s="68">
        <v>2171</v>
      </c>
      <c r="L174" s="68">
        <v>187</v>
      </c>
      <c r="M174" s="68">
        <v>15</v>
      </c>
      <c r="N174" s="68">
        <v>54</v>
      </c>
      <c r="O174" s="70">
        <v>0</v>
      </c>
      <c r="P174" s="68">
        <v>203</v>
      </c>
      <c r="Q174" s="1">
        <f t="shared" si="3"/>
        <v>3267</v>
      </c>
      <c r="R174" s="68">
        <v>17</v>
      </c>
      <c r="S174" s="68">
        <v>49</v>
      </c>
      <c r="T174" s="68">
        <v>5127</v>
      </c>
      <c r="U174" s="1">
        <f>8862+9523</f>
        <v>18385</v>
      </c>
      <c r="V174" s="1">
        <f>113875+69222</f>
        <v>183097</v>
      </c>
    </row>
    <row r="175" spans="2:22" x14ac:dyDescent="0.2">
      <c r="B175" s="80">
        <v>43617</v>
      </c>
      <c r="C175" s="1">
        <v>63</v>
      </c>
      <c r="D175" s="1">
        <v>38</v>
      </c>
      <c r="E175" s="1">
        <v>2</v>
      </c>
      <c r="F175" s="1">
        <v>191</v>
      </c>
      <c r="G175" s="1">
        <v>27</v>
      </c>
      <c r="H175" s="1">
        <v>1</v>
      </c>
      <c r="I175" s="1">
        <v>3</v>
      </c>
      <c r="J175" s="1">
        <v>307</v>
      </c>
      <c r="K175" s="1">
        <v>1974</v>
      </c>
      <c r="L175" s="1">
        <v>262</v>
      </c>
      <c r="M175" s="1">
        <v>5</v>
      </c>
      <c r="N175" s="1">
        <v>74</v>
      </c>
      <c r="O175" s="1">
        <v>0</v>
      </c>
      <c r="P175" s="1">
        <v>195</v>
      </c>
      <c r="Q175" s="1">
        <f t="shared" si="3"/>
        <v>3142</v>
      </c>
      <c r="R175" s="1">
        <v>14</v>
      </c>
      <c r="S175" s="1">
        <v>40</v>
      </c>
      <c r="T175" s="68">
        <v>4743</v>
      </c>
      <c r="U175" s="1">
        <f>8493+9896</f>
        <v>18389</v>
      </c>
      <c r="V175" s="1">
        <f>104854+68403</f>
        <v>173257</v>
      </c>
    </row>
    <row r="176" spans="2:22" x14ac:dyDescent="0.2">
      <c r="B176" s="80">
        <v>43647</v>
      </c>
      <c r="C176" s="1">
        <v>70</v>
      </c>
      <c r="D176" s="1">
        <v>44</v>
      </c>
      <c r="E176" s="1">
        <v>0</v>
      </c>
      <c r="F176" s="1">
        <v>141</v>
      </c>
      <c r="G176" s="1">
        <v>26</v>
      </c>
      <c r="H176" s="1">
        <v>8</v>
      </c>
      <c r="I176" s="1">
        <v>9</v>
      </c>
      <c r="J176" s="1">
        <v>262</v>
      </c>
      <c r="K176" s="1">
        <v>2410</v>
      </c>
      <c r="L176" s="1">
        <v>201</v>
      </c>
      <c r="M176" s="1">
        <v>13</v>
      </c>
      <c r="N176" s="1">
        <v>62</v>
      </c>
      <c r="O176" s="1">
        <v>0</v>
      </c>
      <c r="P176" s="1">
        <v>187</v>
      </c>
      <c r="Q176" s="1">
        <f t="shared" si="3"/>
        <v>3433</v>
      </c>
      <c r="R176" s="1">
        <v>9</v>
      </c>
      <c r="S176" s="1">
        <v>38</v>
      </c>
      <c r="T176" s="1">
        <v>5070</v>
      </c>
      <c r="U176" s="1">
        <v>19089</v>
      </c>
      <c r="V176" s="1">
        <v>184807</v>
      </c>
    </row>
    <row r="177" spans="2:22" x14ac:dyDescent="0.2">
      <c r="B177" s="80">
        <v>43678</v>
      </c>
      <c r="C177" s="1">
        <v>74</v>
      </c>
      <c r="D177" s="1">
        <v>29</v>
      </c>
      <c r="E177" s="1">
        <v>1</v>
      </c>
      <c r="F177" s="1">
        <v>122</v>
      </c>
      <c r="G177" s="1">
        <v>11</v>
      </c>
      <c r="H177" s="1">
        <v>3</v>
      </c>
      <c r="I177" s="1">
        <v>2</v>
      </c>
      <c r="J177" s="1">
        <v>168</v>
      </c>
      <c r="K177" s="1">
        <v>1355</v>
      </c>
      <c r="L177" s="1">
        <v>151</v>
      </c>
      <c r="M177" s="1">
        <v>5</v>
      </c>
      <c r="N177" s="1">
        <v>43</v>
      </c>
      <c r="O177" s="1">
        <v>0</v>
      </c>
      <c r="P177" s="1">
        <v>135</v>
      </c>
      <c r="Q177" s="1">
        <f t="shared" si="3"/>
        <v>2099</v>
      </c>
      <c r="R177" s="1">
        <v>8</v>
      </c>
      <c r="S177" s="1">
        <v>19</v>
      </c>
      <c r="T177" s="1">
        <v>3275</v>
      </c>
      <c r="U177" s="1">
        <v>12998</v>
      </c>
      <c r="V177" s="1">
        <v>122723</v>
      </c>
    </row>
    <row r="178" spans="2:22" x14ac:dyDescent="0.2">
      <c r="B178" s="80">
        <v>43709</v>
      </c>
      <c r="C178" s="1">
        <v>150</v>
      </c>
      <c r="D178" s="1">
        <v>68</v>
      </c>
      <c r="E178" s="1">
        <v>4</v>
      </c>
      <c r="F178" s="1">
        <v>192</v>
      </c>
      <c r="G178" s="1">
        <v>61</v>
      </c>
      <c r="H178" s="1">
        <v>4</v>
      </c>
      <c r="I178" s="1">
        <v>9</v>
      </c>
      <c r="J178" s="1">
        <v>314</v>
      </c>
      <c r="K178" s="1">
        <v>3064</v>
      </c>
      <c r="L178" s="1">
        <v>301</v>
      </c>
      <c r="M178" s="1">
        <v>19</v>
      </c>
      <c r="N178" s="1">
        <v>93</v>
      </c>
      <c r="O178" s="1">
        <v>0</v>
      </c>
      <c r="P178" s="1">
        <v>255</v>
      </c>
      <c r="Q178" s="1">
        <f t="shared" si="3"/>
        <v>4534</v>
      </c>
      <c r="R178" s="1">
        <v>18</v>
      </c>
      <c r="S178" s="1">
        <v>70</v>
      </c>
      <c r="T178" s="1">
        <v>6781</v>
      </c>
      <c r="U178" s="1">
        <v>33239</v>
      </c>
      <c r="V178" s="1">
        <v>237732</v>
      </c>
    </row>
    <row r="179" spans="2:22" s="65" customFormat="1" x14ac:dyDescent="0.2">
      <c r="B179" s="80">
        <v>43739</v>
      </c>
      <c r="C179" s="1">
        <v>98</v>
      </c>
      <c r="D179" s="1">
        <v>59</v>
      </c>
      <c r="E179" s="1">
        <v>6</v>
      </c>
      <c r="F179" s="1">
        <v>186</v>
      </c>
      <c r="G179" s="1">
        <v>41</v>
      </c>
      <c r="H179" s="1">
        <v>2</v>
      </c>
      <c r="I179" s="1">
        <v>10</v>
      </c>
      <c r="J179" s="1">
        <v>312</v>
      </c>
      <c r="K179" s="1">
        <v>2802</v>
      </c>
      <c r="L179" s="1">
        <v>281</v>
      </c>
      <c r="M179" s="1">
        <v>19</v>
      </c>
      <c r="N179" s="1">
        <v>97</v>
      </c>
      <c r="O179" s="1">
        <v>0</v>
      </c>
      <c r="P179" s="1">
        <v>267</v>
      </c>
      <c r="Q179" s="1">
        <f t="shared" si="3"/>
        <v>4180</v>
      </c>
      <c r="R179" s="1">
        <v>15</v>
      </c>
      <c r="S179" s="1">
        <v>70</v>
      </c>
      <c r="T179" s="1">
        <v>6166</v>
      </c>
      <c r="U179" s="1">
        <v>29102</v>
      </c>
      <c r="V179" s="1">
        <v>237866</v>
      </c>
    </row>
    <row r="180" spans="2:22" s="65" customFormat="1" x14ac:dyDescent="0.2">
      <c r="B180" s="80">
        <v>43770</v>
      </c>
      <c r="C180" s="1">
        <v>79</v>
      </c>
      <c r="D180" s="1">
        <v>37</v>
      </c>
      <c r="E180" s="1">
        <v>0</v>
      </c>
      <c r="F180" s="1">
        <v>180</v>
      </c>
      <c r="G180" s="1">
        <v>38</v>
      </c>
      <c r="H180" s="1">
        <v>5</v>
      </c>
      <c r="I180" s="1">
        <v>3</v>
      </c>
      <c r="J180" s="1">
        <v>264</v>
      </c>
      <c r="K180" s="1">
        <v>2190</v>
      </c>
      <c r="L180" s="1">
        <v>192</v>
      </c>
      <c r="M180" s="1">
        <v>13</v>
      </c>
      <c r="N180" s="1">
        <v>57</v>
      </c>
      <c r="O180" s="1">
        <v>0</v>
      </c>
      <c r="P180" s="1">
        <v>185</v>
      </c>
      <c r="Q180" s="1">
        <f t="shared" si="3"/>
        <v>3243</v>
      </c>
      <c r="R180" s="1">
        <v>8</v>
      </c>
      <c r="S180" s="1">
        <v>47</v>
      </c>
      <c r="T180" s="1">
        <v>4739</v>
      </c>
      <c r="U180" s="1">
        <v>19530</v>
      </c>
      <c r="V180" s="1">
        <v>171612</v>
      </c>
    </row>
    <row r="181" spans="2:22" s="65" customFormat="1" x14ac:dyDescent="0.2">
      <c r="B181" s="80">
        <v>43800</v>
      </c>
      <c r="C181" s="1">
        <v>77</v>
      </c>
      <c r="D181" s="1">
        <v>32</v>
      </c>
      <c r="E181" s="1">
        <v>2</v>
      </c>
      <c r="F181" s="1">
        <v>141</v>
      </c>
      <c r="G181" s="1">
        <v>21</v>
      </c>
      <c r="H181" s="1">
        <v>3</v>
      </c>
      <c r="I181" s="1">
        <v>8</v>
      </c>
      <c r="J181" s="1">
        <v>208</v>
      </c>
      <c r="K181" s="1">
        <v>1673</v>
      </c>
      <c r="L181" s="1">
        <v>139</v>
      </c>
      <c r="M181" s="1">
        <v>8</v>
      </c>
      <c r="N181" s="1">
        <v>35</v>
      </c>
      <c r="O181" s="1">
        <v>0</v>
      </c>
      <c r="P181" s="1">
        <v>167</v>
      </c>
      <c r="Q181" s="1">
        <f t="shared" si="3"/>
        <v>2514</v>
      </c>
      <c r="R181" s="1">
        <v>8</v>
      </c>
      <c r="S181" s="1">
        <v>43</v>
      </c>
      <c r="T181" s="1">
        <v>3818</v>
      </c>
      <c r="U181" s="1">
        <v>16499</v>
      </c>
      <c r="V181" s="1">
        <v>139077</v>
      </c>
    </row>
    <row r="182" spans="2:22" x14ac:dyDescent="0.2">
      <c r="B182" s="80">
        <v>43831</v>
      </c>
      <c r="C182">
        <v>91</v>
      </c>
      <c r="D182">
        <v>54</v>
      </c>
      <c r="E182">
        <v>1</v>
      </c>
      <c r="F182">
        <v>178</v>
      </c>
      <c r="G182">
        <v>34</v>
      </c>
      <c r="H182">
        <v>6</v>
      </c>
      <c r="I182">
        <v>5</v>
      </c>
      <c r="J182">
        <v>205</v>
      </c>
      <c r="K182">
        <v>2094</v>
      </c>
      <c r="L182">
        <v>210</v>
      </c>
      <c r="M182">
        <v>8</v>
      </c>
      <c r="N182">
        <v>72</v>
      </c>
      <c r="O182">
        <v>0</v>
      </c>
      <c r="P182" s="65">
        <v>150</v>
      </c>
      <c r="Q182" s="1">
        <f t="shared" si="3"/>
        <v>3108</v>
      </c>
      <c r="R182">
        <v>13</v>
      </c>
      <c r="S182">
        <v>61</v>
      </c>
      <c r="T182" s="1">
        <v>4777</v>
      </c>
      <c r="U182" s="1">
        <v>21258</v>
      </c>
      <c r="V182" s="1">
        <v>178978</v>
      </c>
    </row>
    <row r="183" spans="2:22" x14ac:dyDescent="0.2">
      <c r="B183" s="80">
        <v>43862</v>
      </c>
      <c r="C183" s="1">
        <v>83</v>
      </c>
      <c r="D183" s="1">
        <v>49</v>
      </c>
      <c r="E183" s="1">
        <v>1</v>
      </c>
      <c r="F183" s="1">
        <v>166</v>
      </c>
      <c r="G183" s="1">
        <v>34</v>
      </c>
      <c r="H183" s="1">
        <v>2</v>
      </c>
      <c r="I183" s="1">
        <v>1</v>
      </c>
      <c r="J183" s="1">
        <v>264</v>
      </c>
      <c r="K183" s="1">
        <v>2040</v>
      </c>
      <c r="L183" s="1">
        <v>186</v>
      </c>
      <c r="M183" s="1">
        <v>16</v>
      </c>
      <c r="N183" s="1">
        <v>53</v>
      </c>
      <c r="O183" s="1">
        <v>0</v>
      </c>
      <c r="P183" s="1">
        <v>207</v>
      </c>
      <c r="Q183" s="1">
        <f t="shared" si="3"/>
        <v>3102</v>
      </c>
      <c r="R183" s="1">
        <v>17</v>
      </c>
      <c r="S183" s="1">
        <v>42</v>
      </c>
      <c r="T183" s="1">
        <v>4727</v>
      </c>
      <c r="U183" s="1">
        <v>21055</v>
      </c>
      <c r="V183" s="1">
        <v>178193</v>
      </c>
    </row>
    <row r="184" spans="2:22" x14ac:dyDescent="0.2">
      <c r="B184" s="80">
        <v>43891</v>
      </c>
      <c r="C184" s="1">
        <v>54</v>
      </c>
      <c r="D184" s="1">
        <v>18</v>
      </c>
      <c r="E184" s="1">
        <v>2</v>
      </c>
      <c r="F184" s="1">
        <v>128</v>
      </c>
      <c r="G184" s="1">
        <v>33</v>
      </c>
      <c r="H184" s="1">
        <v>1</v>
      </c>
      <c r="I184" s="1">
        <v>7</v>
      </c>
      <c r="J184" s="1">
        <v>173</v>
      </c>
      <c r="K184" s="1">
        <v>1725</v>
      </c>
      <c r="L184" s="1">
        <v>161</v>
      </c>
      <c r="M184" s="1">
        <v>12</v>
      </c>
      <c r="N184" s="1">
        <v>72</v>
      </c>
      <c r="O184" s="1">
        <v>0</v>
      </c>
      <c r="P184" s="1">
        <v>147</v>
      </c>
      <c r="Q184" s="1">
        <f t="shared" si="3"/>
        <v>2533</v>
      </c>
      <c r="R184" s="1">
        <v>13</v>
      </c>
      <c r="S184" s="1">
        <v>33</v>
      </c>
      <c r="T184" s="1">
        <v>4161</v>
      </c>
      <c r="U184" s="1">
        <v>16828</v>
      </c>
      <c r="V184" s="1">
        <v>145393</v>
      </c>
    </row>
    <row r="185" spans="2:22" x14ac:dyDescent="0.2">
      <c r="B185" s="80">
        <v>43922</v>
      </c>
      <c r="C185" s="65">
        <v>27</v>
      </c>
      <c r="D185" s="65">
        <v>12</v>
      </c>
      <c r="E185" s="65">
        <v>0</v>
      </c>
      <c r="F185" s="65">
        <v>36</v>
      </c>
      <c r="G185">
        <v>18</v>
      </c>
      <c r="H185">
        <v>1</v>
      </c>
      <c r="I185">
        <v>3</v>
      </c>
      <c r="J185">
        <v>52</v>
      </c>
      <c r="K185">
        <v>622</v>
      </c>
      <c r="L185">
        <v>53</v>
      </c>
      <c r="M185" s="65">
        <v>1</v>
      </c>
      <c r="N185" s="1">
        <v>12</v>
      </c>
      <c r="O185" s="1">
        <v>0</v>
      </c>
      <c r="P185" s="1">
        <v>32</v>
      </c>
      <c r="Q185" s="1">
        <f t="shared" si="3"/>
        <v>869</v>
      </c>
      <c r="R185" s="1">
        <v>10</v>
      </c>
      <c r="S185" s="1">
        <v>22</v>
      </c>
      <c r="T185" s="1">
        <v>1399</v>
      </c>
      <c r="U185" s="1">
        <v>6773</v>
      </c>
      <c r="V185" s="1">
        <v>59042</v>
      </c>
    </row>
    <row r="186" spans="2:22" x14ac:dyDescent="0.2">
      <c r="B186" s="80">
        <v>43952</v>
      </c>
      <c r="C186" s="65">
        <v>42</v>
      </c>
      <c r="D186" s="65">
        <v>19</v>
      </c>
      <c r="E186" s="65">
        <v>0</v>
      </c>
      <c r="F186" s="65">
        <v>51</v>
      </c>
      <c r="G186" s="65">
        <v>27</v>
      </c>
      <c r="H186" s="65">
        <v>3</v>
      </c>
      <c r="I186" s="65">
        <v>2</v>
      </c>
      <c r="J186" s="65">
        <v>99</v>
      </c>
      <c r="K186" s="65">
        <v>915</v>
      </c>
      <c r="L186" s="65">
        <v>105</v>
      </c>
      <c r="M186" s="65">
        <v>8</v>
      </c>
      <c r="N186" s="1">
        <v>26</v>
      </c>
      <c r="O186" s="1">
        <v>0</v>
      </c>
      <c r="P186" s="1">
        <v>48</v>
      </c>
      <c r="Q186" s="1">
        <f t="shared" si="3"/>
        <v>1345</v>
      </c>
      <c r="R186" s="1">
        <v>3</v>
      </c>
      <c r="S186" s="1">
        <v>31</v>
      </c>
      <c r="T186" s="1">
        <v>2154</v>
      </c>
      <c r="U186" s="1">
        <v>9223</v>
      </c>
      <c r="V186" s="1">
        <v>76692</v>
      </c>
    </row>
    <row r="187" spans="2:22" x14ac:dyDescent="0.2">
      <c r="B187" s="80">
        <v>43983</v>
      </c>
      <c r="C187" s="65">
        <v>46</v>
      </c>
      <c r="D187" s="65">
        <v>20</v>
      </c>
      <c r="E187" s="65">
        <v>9</v>
      </c>
      <c r="F187" s="65">
        <v>2</v>
      </c>
      <c r="G187" s="65">
        <v>27</v>
      </c>
      <c r="H187" s="65">
        <v>0</v>
      </c>
      <c r="I187" s="65">
        <v>1</v>
      </c>
      <c r="J187" s="65">
        <v>146</v>
      </c>
      <c r="K187" s="65">
        <v>1429</v>
      </c>
      <c r="L187" s="65">
        <v>137</v>
      </c>
      <c r="M187" s="65">
        <v>7</v>
      </c>
      <c r="N187" s="1">
        <v>71</v>
      </c>
      <c r="O187" s="1">
        <v>0</v>
      </c>
      <c r="P187" s="1">
        <v>112</v>
      </c>
      <c r="Q187" s="1">
        <f t="shared" si="3"/>
        <v>2007</v>
      </c>
      <c r="R187" s="1">
        <v>14</v>
      </c>
      <c r="S187" s="1">
        <v>25</v>
      </c>
      <c r="T187" s="1">
        <v>3160</v>
      </c>
      <c r="U187" s="1">
        <v>13453</v>
      </c>
      <c r="V187" s="1">
        <v>114393</v>
      </c>
    </row>
    <row r="188" spans="2:22" x14ac:dyDescent="0.2">
      <c r="B188" s="80">
        <v>44013</v>
      </c>
      <c r="C188">
        <v>67</v>
      </c>
      <c r="D188">
        <v>38</v>
      </c>
      <c r="E188">
        <v>2</v>
      </c>
      <c r="F188">
        <v>130</v>
      </c>
      <c r="G188">
        <v>20</v>
      </c>
      <c r="H188">
        <v>1</v>
      </c>
      <c r="I188">
        <v>4</v>
      </c>
      <c r="J188">
        <v>157</v>
      </c>
      <c r="K188">
        <v>1930</v>
      </c>
      <c r="L188">
        <v>166</v>
      </c>
      <c r="M188">
        <v>19</v>
      </c>
      <c r="N188">
        <v>41</v>
      </c>
      <c r="O188">
        <v>0</v>
      </c>
      <c r="P188" s="65">
        <v>200</v>
      </c>
      <c r="Q188" s="1">
        <f t="shared" si="3"/>
        <v>2775</v>
      </c>
      <c r="R188" s="1">
        <v>17</v>
      </c>
      <c r="S188" s="1">
        <v>25</v>
      </c>
      <c r="T188" s="1">
        <v>4234</v>
      </c>
      <c r="U188" s="1">
        <v>16528</v>
      </c>
      <c r="V188" s="1">
        <v>141105</v>
      </c>
    </row>
    <row r="189" spans="2:22" x14ac:dyDescent="0.2">
      <c r="B189" s="80">
        <v>44044</v>
      </c>
      <c r="C189">
        <v>79</v>
      </c>
      <c r="D189">
        <v>36</v>
      </c>
      <c r="E189">
        <v>1</v>
      </c>
      <c r="F189">
        <v>84</v>
      </c>
      <c r="G189">
        <v>25</v>
      </c>
      <c r="H189">
        <v>0</v>
      </c>
      <c r="I189">
        <v>0</v>
      </c>
      <c r="J189">
        <v>118</v>
      </c>
      <c r="K189">
        <v>1224</v>
      </c>
      <c r="L189">
        <v>141</v>
      </c>
      <c r="M189">
        <v>7</v>
      </c>
      <c r="N189">
        <v>46</v>
      </c>
      <c r="O189">
        <v>0</v>
      </c>
      <c r="P189" s="65">
        <v>73</v>
      </c>
      <c r="Q189" s="1">
        <f t="shared" ref="Q189:Q190" si="4">SUM(C189:P189)</f>
        <v>1834</v>
      </c>
      <c r="R189">
        <v>6</v>
      </c>
      <c r="S189">
        <v>12</v>
      </c>
      <c r="T189" s="1">
        <v>2713</v>
      </c>
      <c r="U189" s="1">
        <v>12089</v>
      </c>
      <c r="V189" s="1">
        <v>96275</v>
      </c>
    </row>
    <row r="190" spans="2:22" x14ac:dyDescent="0.2">
      <c r="B190" s="80">
        <v>44075</v>
      </c>
      <c r="C190">
        <v>99</v>
      </c>
      <c r="D190">
        <v>36</v>
      </c>
      <c r="E190">
        <v>5</v>
      </c>
      <c r="F190">
        <v>121</v>
      </c>
      <c r="G190">
        <v>35</v>
      </c>
      <c r="H190">
        <v>1</v>
      </c>
      <c r="I190">
        <v>1</v>
      </c>
      <c r="J190">
        <v>169</v>
      </c>
      <c r="K190">
        <v>2047</v>
      </c>
      <c r="L190">
        <v>168</v>
      </c>
      <c r="M190">
        <v>11</v>
      </c>
      <c r="N190">
        <v>74</v>
      </c>
      <c r="O190">
        <v>0</v>
      </c>
      <c r="P190" s="65">
        <v>101</v>
      </c>
      <c r="Q190" s="1">
        <f t="shared" si="4"/>
        <v>2868</v>
      </c>
      <c r="R190">
        <v>21</v>
      </c>
      <c r="S190">
        <v>40</v>
      </c>
      <c r="T190" s="1">
        <v>4309</v>
      </c>
      <c r="U190" s="1">
        <v>20295</v>
      </c>
      <c r="V190" s="1">
        <v>163209</v>
      </c>
    </row>
    <row r="192" spans="2:22" x14ac:dyDescent="0.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4:22" x14ac:dyDescent="0.2"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</row>
    <row r="194" spans="4:22" x14ac:dyDescent="0.2">
      <c r="G194" s="63" t="s">
        <v>332</v>
      </c>
      <c r="H194" s="63"/>
      <c r="I194" s="63"/>
      <c r="J194" s="63"/>
      <c r="K194" s="63"/>
      <c r="L194" s="63"/>
    </row>
  </sheetData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0"/>
  <sheetViews>
    <sheetView workbookViewId="0">
      <pane xSplit="2" ySplit="7" topLeftCell="C249" activePane="bottomRight" state="frozen"/>
      <selection pane="topRight" activeCell="V54" sqref="V54"/>
      <selection pane="bottomLeft" activeCell="V54" sqref="V54"/>
      <selection pane="bottomRight" activeCell="C270" sqref="C270:E270"/>
    </sheetView>
  </sheetViews>
  <sheetFormatPr baseColWidth="10" defaultColWidth="11.42578125" defaultRowHeight="12.75" x14ac:dyDescent="0.2"/>
  <cols>
    <col min="1" max="1" width="29.28515625" customWidth="1"/>
    <col min="257" max="257" width="29.28515625" customWidth="1"/>
    <col min="513" max="513" width="29.28515625" customWidth="1"/>
    <col min="769" max="769" width="29.28515625" customWidth="1"/>
    <col min="1025" max="1025" width="29.28515625" customWidth="1"/>
    <col min="1281" max="1281" width="29.28515625" customWidth="1"/>
    <col min="1537" max="1537" width="29.28515625" customWidth="1"/>
    <col min="1793" max="1793" width="29.28515625" customWidth="1"/>
    <col min="2049" max="2049" width="29.28515625" customWidth="1"/>
    <col min="2305" max="2305" width="29.28515625" customWidth="1"/>
    <col min="2561" max="2561" width="29.28515625" customWidth="1"/>
    <col min="2817" max="2817" width="29.28515625" customWidth="1"/>
    <col min="3073" max="3073" width="29.28515625" customWidth="1"/>
    <col min="3329" max="3329" width="29.28515625" customWidth="1"/>
    <col min="3585" max="3585" width="29.28515625" customWidth="1"/>
    <col min="3841" max="3841" width="29.28515625" customWidth="1"/>
    <col min="4097" max="4097" width="29.28515625" customWidth="1"/>
    <col min="4353" max="4353" width="29.28515625" customWidth="1"/>
    <col min="4609" max="4609" width="29.28515625" customWidth="1"/>
    <col min="4865" max="4865" width="29.28515625" customWidth="1"/>
    <col min="5121" max="5121" width="29.28515625" customWidth="1"/>
    <col min="5377" max="5377" width="29.28515625" customWidth="1"/>
    <col min="5633" max="5633" width="29.28515625" customWidth="1"/>
    <col min="5889" max="5889" width="29.28515625" customWidth="1"/>
    <col min="6145" max="6145" width="29.28515625" customWidth="1"/>
    <col min="6401" max="6401" width="29.28515625" customWidth="1"/>
    <col min="6657" max="6657" width="29.28515625" customWidth="1"/>
    <col min="6913" max="6913" width="29.28515625" customWidth="1"/>
    <col min="7169" max="7169" width="29.28515625" customWidth="1"/>
    <col min="7425" max="7425" width="29.28515625" customWidth="1"/>
    <col min="7681" max="7681" width="29.28515625" customWidth="1"/>
    <col min="7937" max="7937" width="29.28515625" customWidth="1"/>
    <col min="8193" max="8193" width="29.28515625" customWidth="1"/>
    <col min="8449" max="8449" width="29.28515625" customWidth="1"/>
    <col min="8705" max="8705" width="29.28515625" customWidth="1"/>
    <col min="8961" max="8961" width="29.28515625" customWidth="1"/>
    <col min="9217" max="9217" width="29.28515625" customWidth="1"/>
    <col min="9473" max="9473" width="29.28515625" customWidth="1"/>
    <col min="9729" max="9729" width="29.28515625" customWidth="1"/>
    <col min="9985" max="9985" width="29.28515625" customWidth="1"/>
    <col min="10241" max="10241" width="29.28515625" customWidth="1"/>
    <col min="10497" max="10497" width="29.28515625" customWidth="1"/>
    <col min="10753" max="10753" width="29.28515625" customWidth="1"/>
    <col min="11009" max="11009" width="29.28515625" customWidth="1"/>
    <col min="11265" max="11265" width="29.28515625" customWidth="1"/>
    <col min="11521" max="11521" width="29.28515625" customWidth="1"/>
    <col min="11777" max="11777" width="29.28515625" customWidth="1"/>
    <col min="12033" max="12033" width="29.28515625" customWidth="1"/>
    <col min="12289" max="12289" width="29.28515625" customWidth="1"/>
    <col min="12545" max="12545" width="29.28515625" customWidth="1"/>
    <col min="12801" max="12801" width="29.28515625" customWidth="1"/>
    <col min="13057" max="13057" width="29.28515625" customWidth="1"/>
    <col min="13313" max="13313" width="29.28515625" customWidth="1"/>
    <col min="13569" max="13569" width="29.28515625" customWidth="1"/>
    <col min="13825" max="13825" width="29.28515625" customWidth="1"/>
    <col min="14081" max="14081" width="29.28515625" customWidth="1"/>
    <col min="14337" max="14337" width="29.28515625" customWidth="1"/>
    <col min="14593" max="14593" width="29.28515625" customWidth="1"/>
    <col min="14849" max="14849" width="29.28515625" customWidth="1"/>
    <col min="15105" max="15105" width="29.28515625" customWidth="1"/>
    <col min="15361" max="15361" width="29.28515625" customWidth="1"/>
    <col min="15617" max="15617" width="29.28515625" customWidth="1"/>
    <col min="15873" max="15873" width="29.28515625" customWidth="1"/>
    <col min="16129" max="16129" width="29.28515625" customWidth="1"/>
  </cols>
  <sheetData>
    <row r="1" spans="1:5" ht="25.5" x14ac:dyDescent="0.2">
      <c r="A1" s="30" t="s">
        <v>260</v>
      </c>
      <c r="B1" s="5"/>
      <c r="C1" s="65"/>
      <c r="D1" s="65"/>
      <c r="E1" s="65"/>
    </row>
    <row r="2" spans="1:5" x14ac:dyDescent="0.2">
      <c r="A2" s="30" t="s">
        <v>333</v>
      </c>
      <c r="B2" s="5"/>
      <c r="C2" s="65"/>
      <c r="D2" s="65"/>
      <c r="E2" s="65"/>
    </row>
    <row r="3" spans="1:5" ht="38.25" x14ac:dyDescent="0.2">
      <c r="A3" s="29" t="s">
        <v>2</v>
      </c>
      <c r="B3" s="5"/>
      <c r="C3" s="65"/>
      <c r="D3" s="65"/>
      <c r="E3" s="65"/>
    </row>
    <row r="4" spans="1:5" x14ac:dyDescent="0.2">
      <c r="A4" s="65"/>
      <c r="B4" s="65"/>
      <c r="C4" s="1"/>
      <c r="D4" s="1"/>
      <c r="E4" s="1"/>
    </row>
    <row r="5" spans="1:5" x14ac:dyDescent="0.2">
      <c r="A5" s="65"/>
      <c r="B5" s="65"/>
      <c r="C5" s="1"/>
      <c r="D5" s="1"/>
      <c r="E5" s="1"/>
    </row>
    <row r="6" spans="1:5" x14ac:dyDescent="0.2">
      <c r="A6" s="65"/>
      <c r="B6" s="65" t="s">
        <v>262</v>
      </c>
      <c r="C6" s="65" t="s">
        <v>110</v>
      </c>
      <c r="D6" s="65" t="s">
        <v>111</v>
      </c>
      <c r="E6" s="65" t="s">
        <v>44</v>
      </c>
    </row>
    <row r="7" spans="1:5" x14ac:dyDescent="0.2">
      <c r="A7" s="65"/>
      <c r="B7" s="65" t="s">
        <v>3</v>
      </c>
      <c r="C7" s="65" t="s">
        <v>195</v>
      </c>
      <c r="D7" s="65" t="s">
        <v>195</v>
      </c>
      <c r="E7" s="65" t="s">
        <v>195</v>
      </c>
    </row>
    <row r="8" spans="1:5" x14ac:dyDescent="0.2">
      <c r="A8" s="65"/>
      <c r="B8" s="9">
        <v>36161</v>
      </c>
      <c r="C8" s="1">
        <v>8393</v>
      </c>
      <c r="D8" s="1">
        <v>4993</v>
      </c>
      <c r="E8" s="1">
        <v>13386</v>
      </c>
    </row>
    <row r="9" spans="1:5" x14ac:dyDescent="0.2">
      <c r="A9" s="65"/>
      <c r="B9" s="9">
        <v>36192</v>
      </c>
      <c r="C9" s="1">
        <v>8356</v>
      </c>
      <c r="D9" s="1">
        <v>4831</v>
      </c>
      <c r="E9" s="1">
        <v>13187</v>
      </c>
    </row>
    <row r="10" spans="1:5" x14ac:dyDescent="0.2">
      <c r="A10" s="65"/>
      <c r="B10" s="9">
        <v>36220</v>
      </c>
      <c r="C10" s="1">
        <v>9526</v>
      </c>
      <c r="D10" s="1">
        <v>5672</v>
      </c>
      <c r="E10" s="1">
        <v>15198</v>
      </c>
    </row>
    <row r="11" spans="1:5" x14ac:dyDescent="0.2">
      <c r="A11" s="65"/>
      <c r="B11" s="9">
        <v>36251</v>
      </c>
      <c r="C11" s="1">
        <v>9013</v>
      </c>
      <c r="D11" s="1">
        <v>5559</v>
      </c>
      <c r="E11" s="1">
        <v>14572</v>
      </c>
    </row>
    <row r="12" spans="1:5" x14ac:dyDescent="0.2">
      <c r="A12" s="65"/>
      <c r="B12" s="9">
        <v>36281</v>
      </c>
      <c r="C12" s="1">
        <v>9531</v>
      </c>
      <c r="D12" s="1">
        <v>6146</v>
      </c>
      <c r="E12" s="1">
        <v>15677</v>
      </c>
    </row>
    <row r="13" spans="1:5" x14ac:dyDescent="0.2">
      <c r="A13" s="65"/>
      <c r="B13" s="9">
        <v>36312</v>
      </c>
      <c r="C13" s="1">
        <v>10411</v>
      </c>
      <c r="D13" s="1">
        <v>7115</v>
      </c>
      <c r="E13" s="1">
        <v>17526</v>
      </c>
    </row>
    <row r="14" spans="1:5" x14ac:dyDescent="0.2">
      <c r="A14" s="65"/>
      <c r="B14" s="9">
        <v>36342</v>
      </c>
      <c r="C14" s="1">
        <v>11059</v>
      </c>
      <c r="D14" s="1">
        <v>8016</v>
      </c>
      <c r="E14" s="1">
        <v>19075</v>
      </c>
    </row>
    <row r="15" spans="1:5" x14ac:dyDescent="0.2">
      <c r="A15" s="65"/>
      <c r="B15" s="9">
        <v>36373</v>
      </c>
      <c r="C15" s="1">
        <v>8260</v>
      </c>
      <c r="D15" s="1">
        <v>5223</v>
      </c>
      <c r="E15" s="1">
        <v>13483</v>
      </c>
    </row>
    <row r="16" spans="1:5" x14ac:dyDescent="0.2">
      <c r="A16" s="65"/>
      <c r="B16" s="9">
        <v>36404</v>
      </c>
      <c r="C16" s="1">
        <v>10556</v>
      </c>
      <c r="D16" s="1">
        <v>7307</v>
      </c>
      <c r="E16" s="1">
        <v>17863</v>
      </c>
    </row>
    <row r="17" spans="2:5" x14ac:dyDescent="0.2">
      <c r="B17" s="9">
        <v>36434</v>
      </c>
      <c r="C17" s="1">
        <v>9498</v>
      </c>
      <c r="D17" s="1">
        <v>6877</v>
      </c>
      <c r="E17" s="1">
        <v>16375</v>
      </c>
    </row>
    <row r="18" spans="2:5" x14ac:dyDescent="0.2">
      <c r="B18" s="9">
        <v>36465</v>
      </c>
      <c r="C18" s="1">
        <v>9441</v>
      </c>
      <c r="D18" s="1">
        <v>6507</v>
      </c>
      <c r="E18" s="1">
        <v>15948</v>
      </c>
    </row>
    <row r="19" spans="2:5" x14ac:dyDescent="0.2">
      <c r="B19" s="9">
        <v>36495</v>
      </c>
      <c r="C19" s="1">
        <v>7837</v>
      </c>
      <c r="D19" s="1">
        <v>6313</v>
      </c>
      <c r="E19" s="1">
        <v>14150</v>
      </c>
    </row>
    <row r="20" spans="2:5" x14ac:dyDescent="0.2">
      <c r="B20" s="9">
        <v>36526</v>
      </c>
      <c r="C20" s="1">
        <v>9237</v>
      </c>
      <c r="D20" s="1">
        <v>6094</v>
      </c>
      <c r="E20" s="1">
        <v>15331</v>
      </c>
    </row>
    <row r="21" spans="2:5" x14ac:dyDescent="0.2">
      <c r="B21" s="9">
        <v>36557</v>
      </c>
      <c r="C21" s="1">
        <v>9389</v>
      </c>
      <c r="D21" s="1">
        <v>5915</v>
      </c>
      <c r="E21" s="1">
        <v>15304</v>
      </c>
    </row>
    <row r="22" spans="2:5" x14ac:dyDescent="0.2">
      <c r="B22" s="9">
        <v>36586</v>
      </c>
      <c r="C22" s="1">
        <v>11196</v>
      </c>
      <c r="D22" s="1">
        <v>7155</v>
      </c>
      <c r="E22" s="1">
        <v>18351</v>
      </c>
    </row>
    <row r="23" spans="2:5" x14ac:dyDescent="0.2">
      <c r="B23" s="9">
        <v>36617</v>
      </c>
      <c r="C23" s="1">
        <v>8520</v>
      </c>
      <c r="D23" s="1">
        <v>5891</v>
      </c>
      <c r="E23" s="1">
        <v>14411</v>
      </c>
    </row>
    <row r="24" spans="2:5" x14ac:dyDescent="0.2">
      <c r="B24" s="9">
        <v>36647</v>
      </c>
      <c r="C24" s="1">
        <v>10523</v>
      </c>
      <c r="D24" s="1">
        <v>7350</v>
      </c>
      <c r="E24" s="1">
        <v>17873</v>
      </c>
    </row>
    <row r="25" spans="2:5" x14ac:dyDescent="0.2">
      <c r="B25" s="9">
        <v>36678</v>
      </c>
      <c r="C25" s="1">
        <v>10450</v>
      </c>
      <c r="D25" s="1">
        <v>6622</v>
      </c>
      <c r="E25" s="1">
        <v>17072</v>
      </c>
    </row>
    <row r="26" spans="2:5" x14ac:dyDescent="0.2">
      <c r="B26" s="9">
        <v>36708</v>
      </c>
      <c r="C26" s="1">
        <v>10580</v>
      </c>
      <c r="D26" s="1">
        <v>7155</v>
      </c>
      <c r="E26" s="1">
        <v>17735</v>
      </c>
    </row>
    <row r="27" spans="2:5" x14ac:dyDescent="0.2">
      <c r="B27" s="9">
        <v>36739</v>
      </c>
      <c r="C27" s="1">
        <v>9874</v>
      </c>
      <c r="D27" s="1">
        <v>6606</v>
      </c>
      <c r="E27" s="1">
        <v>16480</v>
      </c>
    </row>
    <row r="28" spans="2:5" x14ac:dyDescent="0.2">
      <c r="B28" s="9">
        <v>36770</v>
      </c>
      <c r="C28" s="1">
        <v>10888</v>
      </c>
      <c r="D28" s="1">
        <v>7154</v>
      </c>
      <c r="E28" s="1">
        <v>18042</v>
      </c>
    </row>
    <row r="29" spans="2:5" x14ac:dyDescent="0.2">
      <c r="B29" s="9">
        <v>36800</v>
      </c>
      <c r="C29" s="1">
        <v>10386</v>
      </c>
      <c r="D29" s="1">
        <v>7688</v>
      </c>
      <c r="E29" s="1">
        <v>18074</v>
      </c>
    </row>
    <row r="30" spans="2:5" x14ac:dyDescent="0.2">
      <c r="B30" s="9">
        <v>36831</v>
      </c>
      <c r="C30" s="1">
        <v>11224</v>
      </c>
      <c r="D30" s="1">
        <v>7177</v>
      </c>
      <c r="E30" s="1">
        <v>18401</v>
      </c>
    </row>
    <row r="31" spans="2:5" x14ac:dyDescent="0.2">
      <c r="B31" s="9">
        <v>36861</v>
      </c>
      <c r="C31" s="1">
        <v>8095</v>
      </c>
      <c r="D31" s="1">
        <v>5848</v>
      </c>
      <c r="E31" s="1">
        <v>13943</v>
      </c>
    </row>
    <row r="32" spans="2:5" x14ac:dyDescent="0.2">
      <c r="B32" s="9">
        <v>36892</v>
      </c>
      <c r="C32" s="1">
        <v>10977</v>
      </c>
      <c r="D32" s="1">
        <v>7017</v>
      </c>
      <c r="E32" s="1">
        <v>17994</v>
      </c>
    </row>
    <row r="33" spans="2:5" x14ac:dyDescent="0.2">
      <c r="B33" s="9">
        <v>36923</v>
      </c>
      <c r="C33" s="1">
        <v>9533</v>
      </c>
      <c r="D33" s="1">
        <v>5687</v>
      </c>
      <c r="E33" s="1">
        <v>15220</v>
      </c>
    </row>
    <row r="34" spans="2:5" x14ac:dyDescent="0.2">
      <c r="B34" s="9">
        <v>36951</v>
      </c>
      <c r="C34" s="1">
        <v>11146</v>
      </c>
      <c r="D34" s="1">
        <v>6765</v>
      </c>
      <c r="E34" s="1">
        <v>17911</v>
      </c>
    </row>
    <row r="35" spans="2:5" x14ac:dyDescent="0.2">
      <c r="B35" s="9">
        <v>36982</v>
      </c>
      <c r="C35" s="1">
        <v>9524</v>
      </c>
      <c r="D35" s="1">
        <v>6453</v>
      </c>
      <c r="E35" s="1">
        <v>15977</v>
      </c>
    </row>
    <row r="36" spans="2:5" x14ac:dyDescent="0.2">
      <c r="B36" s="9">
        <v>37012</v>
      </c>
      <c r="C36" s="1">
        <v>11878</v>
      </c>
      <c r="D36" s="1">
        <v>7785</v>
      </c>
      <c r="E36" s="1">
        <v>19663</v>
      </c>
    </row>
    <row r="37" spans="2:5" x14ac:dyDescent="0.2">
      <c r="B37" s="9">
        <v>37043</v>
      </c>
      <c r="C37" s="1">
        <v>11062</v>
      </c>
      <c r="D37" s="1">
        <v>7201</v>
      </c>
      <c r="E37" s="1">
        <v>18263</v>
      </c>
    </row>
    <row r="38" spans="2:5" x14ac:dyDescent="0.2">
      <c r="B38" s="9">
        <v>37073</v>
      </c>
      <c r="C38" s="1">
        <v>12111</v>
      </c>
      <c r="D38" s="1">
        <v>8136</v>
      </c>
      <c r="E38" s="1">
        <v>20247</v>
      </c>
    </row>
    <row r="39" spans="2:5" x14ac:dyDescent="0.2">
      <c r="B39" s="9">
        <v>37104</v>
      </c>
      <c r="C39" s="1">
        <v>9904</v>
      </c>
      <c r="D39" s="1">
        <v>6740</v>
      </c>
      <c r="E39" s="1">
        <v>16644</v>
      </c>
    </row>
    <row r="40" spans="2:5" x14ac:dyDescent="0.2">
      <c r="B40" s="9">
        <v>37135</v>
      </c>
      <c r="C40" s="1">
        <v>12042</v>
      </c>
      <c r="D40" s="1">
        <v>7653</v>
      </c>
      <c r="E40" s="1">
        <v>19695</v>
      </c>
    </row>
    <row r="41" spans="2:5" x14ac:dyDescent="0.2">
      <c r="B41" s="9">
        <v>37165</v>
      </c>
      <c r="C41" s="1">
        <v>11969</v>
      </c>
      <c r="D41" s="1">
        <v>8600</v>
      </c>
      <c r="E41" s="1">
        <v>20569</v>
      </c>
    </row>
    <row r="42" spans="2:5" x14ac:dyDescent="0.2">
      <c r="B42" s="9">
        <v>37196</v>
      </c>
      <c r="C42" s="1">
        <v>11292</v>
      </c>
      <c r="D42" s="1">
        <v>8494</v>
      </c>
      <c r="E42" s="1">
        <v>19786</v>
      </c>
    </row>
    <row r="43" spans="2:5" x14ac:dyDescent="0.2">
      <c r="B43" s="9">
        <v>37226</v>
      </c>
      <c r="C43" s="1">
        <v>8475</v>
      </c>
      <c r="D43" s="1">
        <v>6452</v>
      </c>
      <c r="E43" s="1">
        <v>14927</v>
      </c>
    </row>
    <row r="44" spans="2:5" x14ac:dyDescent="0.2">
      <c r="B44" s="9">
        <v>37257</v>
      </c>
      <c r="C44" s="1">
        <v>11581</v>
      </c>
      <c r="D44" s="1">
        <v>7115</v>
      </c>
      <c r="E44" s="1">
        <v>18696</v>
      </c>
    </row>
    <row r="45" spans="2:5" x14ac:dyDescent="0.2">
      <c r="B45" s="9">
        <v>37288</v>
      </c>
      <c r="C45" s="1">
        <v>10370</v>
      </c>
      <c r="D45" s="1">
        <v>5949</v>
      </c>
      <c r="E45" s="1">
        <v>16319</v>
      </c>
    </row>
    <row r="46" spans="2:5" x14ac:dyDescent="0.2">
      <c r="B46" s="9">
        <v>37316</v>
      </c>
      <c r="C46" s="1">
        <v>10016</v>
      </c>
      <c r="D46" s="1">
        <v>6511</v>
      </c>
      <c r="E46" s="1">
        <v>16527</v>
      </c>
    </row>
    <row r="47" spans="2:5" x14ac:dyDescent="0.2">
      <c r="B47" s="9">
        <v>37347</v>
      </c>
      <c r="C47" s="1">
        <v>11958</v>
      </c>
      <c r="D47" s="1">
        <v>7974</v>
      </c>
      <c r="E47" s="1">
        <v>19932</v>
      </c>
    </row>
    <row r="48" spans="2:5" x14ac:dyDescent="0.2">
      <c r="B48" s="9">
        <v>37377</v>
      </c>
      <c r="C48" s="1">
        <v>12274</v>
      </c>
      <c r="D48" s="1">
        <v>8047</v>
      </c>
      <c r="E48" s="1">
        <v>20321</v>
      </c>
    </row>
    <row r="49" spans="2:5" x14ac:dyDescent="0.2">
      <c r="B49" s="9">
        <v>37408</v>
      </c>
      <c r="C49" s="1">
        <v>10671</v>
      </c>
      <c r="D49" s="1">
        <v>6965</v>
      </c>
      <c r="E49" s="1">
        <v>17636</v>
      </c>
    </row>
    <row r="50" spans="2:5" x14ac:dyDescent="0.2">
      <c r="B50" s="9">
        <v>37438</v>
      </c>
      <c r="C50" s="1">
        <v>13865</v>
      </c>
      <c r="D50" s="1">
        <v>9383</v>
      </c>
      <c r="E50" s="1">
        <v>23248</v>
      </c>
    </row>
    <row r="51" spans="2:5" x14ac:dyDescent="0.2">
      <c r="B51" s="9">
        <v>37469</v>
      </c>
      <c r="C51" s="1">
        <v>9857</v>
      </c>
      <c r="D51" s="1">
        <v>6430</v>
      </c>
      <c r="E51" s="1">
        <v>16287</v>
      </c>
    </row>
    <row r="52" spans="2:5" x14ac:dyDescent="0.2">
      <c r="B52" s="9">
        <v>37500</v>
      </c>
      <c r="C52" s="1">
        <v>12415</v>
      </c>
      <c r="D52" s="1">
        <v>8246</v>
      </c>
      <c r="E52" s="1">
        <v>20661</v>
      </c>
    </row>
    <row r="53" spans="2:5" x14ac:dyDescent="0.2">
      <c r="B53" s="9">
        <v>37530</v>
      </c>
      <c r="C53" s="1">
        <v>13794</v>
      </c>
      <c r="D53" s="1">
        <v>9605</v>
      </c>
      <c r="E53" s="1">
        <v>23399</v>
      </c>
    </row>
    <row r="54" spans="2:5" x14ac:dyDescent="0.2">
      <c r="B54" s="9">
        <v>37561</v>
      </c>
      <c r="C54" s="1">
        <v>11348</v>
      </c>
      <c r="D54" s="1">
        <v>7400</v>
      </c>
      <c r="E54" s="1">
        <v>18748</v>
      </c>
    </row>
    <row r="55" spans="2:5" x14ac:dyDescent="0.2">
      <c r="B55" s="9">
        <v>37591</v>
      </c>
      <c r="C55" s="1">
        <v>8838</v>
      </c>
      <c r="D55" s="1">
        <v>6937</v>
      </c>
      <c r="E55" s="1">
        <v>15775</v>
      </c>
    </row>
    <row r="56" spans="2:5" x14ac:dyDescent="0.2">
      <c r="B56" s="9">
        <v>37622</v>
      </c>
      <c r="C56" s="1">
        <v>14429</v>
      </c>
      <c r="D56" s="1">
        <v>9031</v>
      </c>
      <c r="E56" s="1">
        <v>23460</v>
      </c>
    </row>
    <row r="57" spans="2:5" x14ac:dyDescent="0.2">
      <c r="B57" s="9">
        <v>37653</v>
      </c>
      <c r="C57" s="1">
        <v>11436</v>
      </c>
      <c r="D57" s="1">
        <v>6382</v>
      </c>
      <c r="E57" s="1">
        <v>17818</v>
      </c>
    </row>
    <row r="58" spans="2:5" x14ac:dyDescent="0.2">
      <c r="B58" s="9">
        <v>37681</v>
      </c>
      <c r="C58" s="1">
        <v>12315</v>
      </c>
      <c r="D58" s="1">
        <v>8105</v>
      </c>
      <c r="E58" s="1">
        <v>20420</v>
      </c>
    </row>
    <row r="59" spans="2:5" x14ac:dyDescent="0.2">
      <c r="B59" s="9">
        <v>37712</v>
      </c>
      <c r="C59" s="1">
        <v>11448</v>
      </c>
      <c r="D59" s="1">
        <v>8038</v>
      </c>
      <c r="E59" s="1">
        <v>19486</v>
      </c>
    </row>
    <row r="60" spans="2:5" x14ac:dyDescent="0.2">
      <c r="B60" s="9">
        <v>37742</v>
      </c>
      <c r="C60" s="1">
        <v>12896</v>
      </c>
      <c r="D60" s="1">
        <v>8952</v>
      </c>
      <c r="E60" s="1">
        <v>21848</v>
      </c>
    </row>
    <row r="61" spans="2:5" x14ac:dyDescent="0.2">
      <c r="B61" s="9">
        <v>37773</v>
      </c>
      <c r="C61" s="1">
        <v>11648</v>
      </c>
      <c r="D61" s="1">
        <v>8167</v>
      </c>
      <c r="E61" s="1">
        <v>19815</v>
      </c>
    </row>
    <row r="62" spans="2:5" x14ac:dyDescent="0.2">
      <c r="B62" s="9">
        <v>37803</v>
      </c>
      <c r="C62" s="1">
        <v>12945</v>
      </c>
      <c r="D62" s="1">
        <v>9294</v>
      </c>
      <c r="E62" s="1">
        <v>22239</v>
      </c>
    </row>
    <row r="63" spans="2:5" x14ac:dyDescent="0.2">
      <c r="B63" s="9">
        <v>37834</v>
      </c>
      <c r="C63" s="1">
        <v>8591</v>
      </c>
      <c r="D63" s="1">
        <v>6356</v>
      </c>
      <c r="E63" s="1">
        <v>14947</v>
      </c>
    </row>
    <row r="64" spans="2:5" x14ac:dyDescent="0.2">
      <c r="B64" s="9">
        <v>37865</v>
      </c>
      <c r="C64" s="1">
        <v>12981</v>
      </c>
      <c r="D64" s="1">
        <v>9940</v>
      </c>
      <c r="E64" s="1">
        <v>22921</v>
      </c>
    </row>
    <row r="65" spans="2:6" x14ac:dyDescent="0.2">
      <c r="B65" s="9">
        <v>37895</v>
      </c>
      <c r="C65" s="1">
        <v>13042</v>
      </c>
      <c r="D65" s="1">
        <v>10190</v>
      </c>
      <c r="E65" s="1">
        <v>23232</v>
      </c>
      <c r="F65" s="65"/>
    </row>
    <row r="66" spans="2:6" x14ac:dyDescent="0.2">
      <c r="B66" s="9">
        <v>37926</v>
      </c>
      <c r="C66" s="1">
        <v>11715</v>
      </c>
      <c r="D66" s="1">
        <v>9071</v>
      </c>
      <c r="E66" s="1">
        <v>20786</v>
      </c>
      <c r="F66" s="65"/>
    </row>
    <row r="67" spans="2:6" x14ac:dyDescent="0.2">
      <c r="B67" s="9">
        <v>37956</v>
      </c>
      <c r="C67" s="1">
        <v>9105</v>
      </c>
      <c r="D67" s="1">
        <v>7920</v>
      </c>
      <c r="E67" s="1">
        <v>17025</v>
      </c>
      <c r="F67" s="65"/>
    </row>
    <row r="68" spans="2:6" x14ac:dyDescent="0.2">
      <c r="B68" s="9">
        <v>37987</v>
      </c>
      <c r="C68" s="1">
        <v>13632</v>
      </c>
      <c r="D68" s="1">
        <v>8915</v>
      </c>
      <c r="E68" s="1">
        <v>22547</v>
      </c>
      <c r="F68" s="65"/>
    </row>
    <row r="69" spans="2:6" x14ac:dyDescent="0.2">
      <c r="B69" s="9">
        <v>38018</v>
      </c>
      <c r="C69" s="1">
        <v>11896</v>
      </c>
      <c r="D69" s="1">
        <v>7604</v>
      </c>
      <c r="E69" s="1">
        <v>19500</v>
      </c>
      <c r="F69" s="65"/>
    </row>
    <row r="70" spans="2:6" x14ac:dyDescent="0.2">
      <c r="B70" s="9">
        <v>38047</v>
      </c>
      <c r="C70" s="1">
        <v>13033</v>
      </c>
      <c r="D70" s="1">
        <v>9133</v>
      </c>
      <c r="E70" s="1">
        <v>22166</v>
      </c>
      <c r="F70" s="65"/>
    </row>
    <row r="71" spans="2:6" x14ac:dyDescent="0.2">
      <c r="B71" s="9">
        <v>38078</v>
      </c>
      <c r="C71" s="1">
        <v>11712</v>
      </c>
      <c r="D71" s="1">
        <v>8984</v>
      </c>
      <c r="E71" s="1">
        <v>20696</v>
      </c>
      <c r="F71" s="65"/>
    </row>
    <row r="72" spans="2:6" x14ac:dyDescent="0.2">
      <c r="B72" s="9">
        <v>38108</v>
      </c>
      <c r="C72" s="1">
        <v>11887</v>
      </c>
      <c r="D72" s="1">
        <v>8472</v>
      </c>
      <c r="E72" s="1">
        <v>20359</v>
      </c>
      <c r="F72" s="65"/>
    </row>
    <row r="73" spans="2:6" x14ac:dyDescent="0.2">
      <c r="B73" s="9">
        <v>38139</v>
      </c>
      <c r="C73" s="1">
        <v>12580</v>
      </c>
      <c r="D73" s="1">
        <v>9424</v>
      </c>
      <c r="E73" s="1">
        <v>22004</v>
      </c>
      <c r="F73" s="65"/>
    </row>
    <row r="74" spans="2:6" x14ac:dyDescent="0.2">
      <c r="B74" s="9">
        <v>38169</v>
      </c>
      <c r="C74" s="1">
        <v>14016</v>
      </c>
      <c r="D74" s="1">
        <v>10513</v>
      </c>
      <c r="E74" s="1">
        <v>24529</v>
      </c>
      <c r="F74" s="65"/>
    </row>
    <row r="75" spans="2:6" x14ac:dyDescent="0.2">
      <c r="B75" s="9">
        <v>38200</v>
      </c>
      <c r="C75" s="1">
        <v>10071</v>
      </c>
      <c r="D75" s="1">
        <v>7605</v>
      </c>
      <c r="E75" s="1">
        <v>17676</v>
      </c>
      <c r="F75" s="65"/>
    </row>
    <row r="76" spans="2:6" x14ac:dyDescent="0.2">
      <c r="B76" s="9">
        <v>38231</v>
      </c>
      <c r="C76" s="1">
        <v>13437</v>
      </c>
      <c r="D76" s="1">
        <v>11166</v>
      </c>
      <c r="E76" s="1">
        <v>24603</v>
      </c>
      <c r="F76" s="65"/>
    </row>
    <row r="77" spans="2:6" x14ac:dyDescent="0.2">
      <c r="B77" s="9">
        <v>38261</v>
      </c>
      <c r="C77" s="1">
        <v>13007</v>
      </c>
      <c r="D77" s="1">
        <v>10357</v>
      </c>
      <c r="E77" s="1">
        <v>23364</v>
      </c>
      <c r="F77" s="1"/>
    </row>
    <row r="78" spans="2:6" x14ac:dyDescent="0.2">
      <c r="B78" s="9">
        <v>38292</v>
      </c>
      <c r="C78" s="1">
        <v>12621</v>
      </c>
      <c r="D78" s="1">
        <v>10275</v>
      </c>
      <c r="E78" s="1">
        <v>22896</v>
      </c>
      <c r="F78" s="1"/>
    </row>
    <row r="79" spans="2:6" x14ac:dyDescent="0.2">
      <c r="B79" s="9">
        <v>38322</v>
      </c>
      <c r="C79" s="1">
        <v>10142</v>
      </c>
      <c r="D79" s="1">
        <v>8706</v>
      </c>
      <c r="E79" s="1">
        <v>18848</v>
      </c>
      <c r="F79" s="1"/>
    </row>
    <row r="80" spans="2:6" x14ac:dyDescent="0.2">
      <c r="B80" s="9">
        <v>38353</v>
      </c>
      <c r="C80" s="1">
        <v>10538</v>
      </c>
      <c r="D80" s="1">
        <v>8441</v>
      </c>
      <c r="E80" s="1">
        <v>18979</v>
      </c>
      <c r="F80" s="1"/>
    </row>
    <row r="81" spans="2:6" x14ac:dyDescent="0.2">
      <c r="B81" s="9">
        <v>38384</v>
      </c>
      <c r="C81" s="1">
        <v>11835</v>
      </c>
      <c r="D81" s="1">
        <v>8295</v>
      </c>
      <c r="E81" s="1">
        <v>20130</v>
      </c>
      <c r="F81" s="1"/>
    </row>
    <row r="82" spans="2:6" x14ac:dyDescent="0.2">
      <c r="B82" s="9">
        <v>38412</v>
      </c>
      <c r="C82" s="1">
        <v>11969</v>
      </c>
      <c r="D82" s="1">
        <v>9147</v>
      </c>
      <c r="E82" s="1">
        <v>21116</v>
      </c>
      <c r="F82" s="1"/>
    </row>
    <row r="83" spans="2:6" x14ac:dyDescent="0.2">
      <c r="B83" s="9">
        <v>38443</v>
      </c>
      <c r="C83" s="1">
        <v>12159</v>
      </c>
      <c r="D83" s="1">
        <v>9049</v>
      </c>
      <c r="E83" s="1">
        <v>21208</v>
      </c>
      <c r="F83" s="1"/>
    </row>
    <row r="84" spans="2:6" x14ac:dyDescent="0.2">
      <c r="B84" s="9">
        <v>38473</v>
      </c>
      <c r="C84" s="1">
        <v>12775</v>
      </c>
      <c r="D84" s="1">
        <v>10074</v>
      </c>
      <c r="E84" s="1">
        <v>22849</v>
      </c>
      <c r="F84" s="1"/>
    </row>
    <row r="85" spans="2:6" x14ac:dyDescent="0.2">
      <c r="B85" s="9">
        <v>38504</v>
      </c>
      <c r="C85" s="1">
        <v>13984</v>
      </c>
      <c r="D85" s="1">
        <v>11910</v>
      </c>
      <c r="E85" s="1">
        <v>25894</v>
      </c>
      <c r="F85" s="1"/>
    </row>
    <row r="86" spans="2:6" x14ac:dyDescent="0.2">
      <c r="B86" s="9">
        <v>38534</v>
      </c>
      <c r="C86" s="1">
        <v>13800</v>
      </c>
      <c r="D86" s="1">
        <v>11352</v>
      </c>
      <c r="E86" s="1">
        <v>25152</v>
      </c>
      <c r="F86" s="1"/>
    </row>
    <row r="87" spans="2:6" x14ac:dyDescent="0.2">
      <c r="B87" s="9">
        <v>38565</v>
      </c>
      <c r="C87" s="1">
        <v>11712</v>
      </c>
      <c r="D87" s="1">
        <v>9703</v>
      </c>
      <c r="E87" s="1">
        <v>21415</v>
      </c>
      <c r="F87" s="1"/>
    </row>
    <row r="88" spans="2:6" x14ac:dyDescent="0.2">
      <c r="B88" s="9">
        <v>38596</v>
      </c>
      <c r="C88" s="1">
        <v>14751</v>
      </c>
      <c r="D88" s="1">
        <v>12586</v>
      </c>
      <c r="E88" s="1">
        <v>27337</v>
      </c>
      <c r="F88" s="1"/>
    </row>
    <row r="89" spans="2:6" x14ac:dyDescent="0.2">
      <c r="B89" s="9">
        <v>38626</v>
      </c>
      <c r="C89" s="1">
        <v>13173</v>
      </c>
      <c r="D89" s="1">
        <v>12042</v>
      </c>
      <c r="E89" s="1">
        <v>25215</v>
      </c>
      <c r="F89" s="1"/>
    </row>
    <row r="90" spans="2:6" x14ac:dyDescent="0.2">
      <c r="B90" s="9">
        <v>38657</v>
      </c>
      <c r="C90" s="1">
        <v>13189</v>
      </c>
      <c r="D90" s="1">
        <v>11678</v>
      </c>
      <c r="E90" s="1">
        <v>24867</v>
      </c>
      <c r="F90" s="1"/>
    </row>
    <row r="91" spans="2:6" x14ac:dyDescent="0.2">
      <c r="B91" s="9">
        <v>38687</v>
      </c>
      <c r="C91" s="1">
        <v>9679</v>
      </c>
      <c r="D91" s="1">
        <v>9933</v>
      </c>
      <c r="E91" s="1">
        <v>19612</v>
      </c>
      <c r="F91" s="1"/>
    </row>
    <row r="92" spans="2:6" x14ac:dyDescent="0.2">
      <c r="B92" s="9">
        <v>38718</v>
      </c>
      <c r="C92" s="1">
        <v>12332</v>
      </c>
      <c r="D92" s="1">
        <v>9533</v>
      </c>
      <c r="E92" s="1">
        <v>21865</v>
      </c>
      <c r="F92" s="1"/>
    </row>
    <row r="93" spans="2:6" x14ac:dyDescent="0.2">
      <c r="B93" s="9">
        <v>38749</v>
      </c>
      <c r="C93" s="1">
        <v>12328</v>
      </c>
      <c r="D93" s="1">
        <v>8612</v>
      </c>
      <c r="E93" s="1">
        <v>20940</v>
      </c>
      <c r="F93" s="1"/>
    </row>
    <row r="94" spans="2:6" x14ac:dyDescent="0.2">
      <c r="B94" s="9">
        <v>38777</v>
      </c>
      <c r="C94" s="1">
        <v>13805</v>
      </c>
      <c r="D94" s="1">
        <v>10459</v>
      </c>
      <c r="E94" s="1">
        <v>24264</v>
      </c>
      <c r="F94" s="1"/>
    </row>
    <row r="95" spans="2:6" s="5" customFormat="1" x14ac:dyDescent="0.2">
      <c r="B95" s="9">
        <v>38808</v>
      </c>
      <c r="C95" s="6">
        <v>11449</v>
      </c>
      <c r="D95" s="6">
        <v>9665</v>
      </c>
      <c r="E95" s="6">
        <v>21114</v>
      </c>
      <c r="F95" s="6"/>
    </row>
    <row r="96" spans="2:6" s="5" customFormat="1" x14ac:dyDescent="0.2">
      <c r="B96" s="9">
        <v>38838</v>
      </c>
      <c r="C96" s="6">
        <v>14699</v>
      </c>
      <c r="D96" s="6">
        <v>11607</v>
      </c>
      <c r="E96" s="6">
        <v>26306</v>
      </c>
    </row>
    <row r="97" spans="2:6" s="5" customFormat="1" x14ac:dyDescent="0.2">
      <c r="B97" s="9">
        <v>38869</v>
      </c>
      <c r="C97" s="6">
        <v>14552</v>
      </c>
      <c r="D97" s="6">
        <v>12037</v>
      </c>
      <c r="E97" s="6">
        <v>26589</v>
      </c>
    </row>
    <row r="98" spans="2:6" x14ac:dyDescent="0.2">
      <c r="B98" s="9">
        <v>38899</v>
      </c>
      <c r="C98" s="6">
        <f>494+12989+852</f>
        <v>14335</v>
      </c>
      <c r="D98" s="6">
        <f>354+10803+636</f>
        <v>11793</v>
      </c>
      <c r="E98" s="6">
        <v>26128</v>
      </c>
      <c r="F98" s="65"/>
    </row>
    <row r="99" spans="2:6" x14ac:dyDescent="0.2">
      <c r="B99" s="9">
        <v>38930</v>
      </c>
      <c r="C99" s="6">
        <f>386+11459+703</f>
        <v>12548</v>
      </c>
      <c r="D99" s="6">
        <f>250+8559+607</f>
        <v>9416</v>
      </c>
      <c r="E99" s="6">
        <v>21964</v>
      </c>
      <c r="F99" s="65"/>
    </row>
    <row r="100" spans="2:6" x14ac:dyDescent="0.2">
      <c r="B100" s="9">
        <v>38961</v>
      </c>
      <c r="C100" s="6">
        <f>548+13032+869</f>
        <v>14449</v>
      </c>
      <c r="D100" s="6">
        <f>537+11406+627</f>
        <v>12570</v>
      </c>
      <c r="E100" s="6">
        <v>27019</v>
      </c>
      <c r="F100" s="65"/>
    </row>
    <row r="101" spans="2:6" x14ac:dyDescent="0.2">
      <c r="B101" s="9">
        <v>38991</v>
      </c>
      <c r="C101" s="6">
        <v>15363</v>
      </c>
      <c r="D101" s="6">
        <v>13036</v>
      </c>
      <c r="E101" s="6">
        <v>28399</v>
      </c>
      <c r="F101" s="65"/>
    </row>
    <row r="102" spans="2:6" x14ac:dyDescent="0.2">
      <c r="B102" s="9">
        <v>39022</v>
      </c>
      <c r="C102" s="6">
        <v>14292</v>
      </c>
      <c r="D102" s="6">
        <v>11594</v>
      </c>
      <c r="E102" s="6">
        <v>25886</v>
      </c>
      <c r="F102" s="65"/>
    </row>
    <row r="103" spans="2:6" x14ac:dyDescent="0.2">
      <c r="B103" s="9">
        <v>39052</v>
      </c>
      <c r="C103" s="6">
        <v>11663</v>
      </c>
      <c r="D103" s="6">
        <v>10752</v>
      </c>
      <c r="E103" s="6">
        <v>22415</v>
      </c>
      <c r="F103" s="65"/>
    </row>
    <row r="104" spans="2:6" x14ac:dyDescent="0.2">
      <c r="B104" s="15">
        <v>39083</v>
      </c>
      <c r="C104" s="6">
        <f>604+11912+1087</f>
        <v>13603</v>
      </c>
      <c r="D104" s="6">
        <f>541+9286+754</f>
        <v>10581</v>
      </c>
      <c r="E104" s="6">
        <v>24184</v>
      </c>
      <c r="F104" s="65"/>
    </row>
    <row r="105" spans="2:6" x14ac:dyDescent="0.2">
      <c r="B105" s="15">
        <v>39114</v>
      </c>
      <c r="C105" s="6">
        <f>532+11203+618</f>
        <v>12353</v>
      </c>
      <c r="D105" s="6">
        <f>528+7775+379</f>
        <v>8682</v>
      </c>
      <c r="E105" s="6">
        <v>21035</v>
      </c>
      <c r="F105" s="65"/>
    </row>
    <row r="106" spans="2:6" x14ac:dyDescent="0.2">
      <c r="B106" s="15">
        <v>39142</v>
      </c>
      <c r="C106" s="6">
        <f>660+12319+585</f>
        <v>13564</v>
      </c>
      <c r="D106" s="6">
        <f>619+9123+454</f>
        <v>10196</v>
      </c>
      <c r="E106" s="6">
        <v>23760</v>
      </c>
      <c r="F106" s="1"/>
    </row>
    <row r="107" spans="2:6" x14ac:dyDescent="0.2">
      <c r="B107" s="15">
        <v>39173</v>
      </c>
      <c r="C107" s="6">
        <v>12265</v>
      </c>
      <c r="D107" s="6">
        <v>10150</v>
      </c>
      <c r="E107" s="6">
        <v>22415</v>
      </c>
      <c r="F107" s="1"/>
    </row>
    <row r="108" spans="2:6" x14ac:dyDescent="0.2">
      <c r="B108" s="15">
        <v>39203</v>
      </c>
      <c r="C108" s="6">
        <v>14232</v>
      </c>
      <c r="D108" s="6">
        <v>10737</v>
      </c>
      <c r="E108" s="6">
        <v>24969</v>
      </c>
      <c r="F108" s="1"/>
    </row>
    <row r="109" spans="2:6" x14ac:dyDescent="0.2">
      <c r="B109" s="15">
        <v>39234</v>
      </c>
      <c r="C109" s="6">
        <v>13799</v>
      </c>
      <c r="D109" s="6">
        <v>11075</v>
      </c>
      <c r="E109" s="6">
        <v>24874</v>
      </c>
      <c r="F109" s="1"/>
    </row>
    <row r="110" spans="2:6" x14ac:dyDescent="0.2">
      <c r="B110" s="15">
        <v>39264</v>
      </c>
      <c r="C110" s="6">
        <f>739+13809+619</f>
        <v>15167</v>
      </c>
      <c r="D110" s="6">
        <f>551+11504+437</f>
        <v>12492</v>
      </c>
      <c r="E110" s="6">
        <f>27659</f>
        <v>27659</v>
      </c>
      <c r="F110" s="1"/>
    </row>
    <row r="111" spans="2:6" x14ac:dyDescent="0.2">
      <c r="B111" s="15">
        <v>39295</v>
      </c>
      <c r="C111" s="6">
        <f>449+10095+423</f>
        <v>10967</v>
      </c>
      <c r="D111" s="6">
        <f>344+8120+316</f>
        <v>8780</v>
      </c>
      <c r="E111" s="6">
        <v>19747</v>
      </c>
      <c r="F111" s="1"/>
    </row>
    <row r="112" spans="2:6" x14ac:dyDescent="0.2">
      <c r="B112" s="15">
        <v>39326</v>
      </c>
      <c r="C112" s="6">
        <v>13114</v>
      </c>
      <c r="D112" s="6">
        <v>12107</v>
      </c>
      <c r="E112" s="6">
        <v>25221</v>
      </c>
      <c r="F112" s="1"/>
    </row>
    <row r="113" spans="2:6" x14ac:dyDescent="0.2">
      <c r="B113" s="15">
        <v>39356</v>
      </c>
      <c r="C113" s="6">
        <v>15678</v>
      </c>
      <c r="D113" s="6">
        <v>14954</v>
      </c>
      <c r="E113" s="6">
        <v>30632</v>
      </c>
      <c r="F113" s="1"/>
    </row>
    <row r="114" spans="2:6" x14ac:dyDescent="0.2">
      <c r="B114" s="15">
        <v>39387</v>
      </c>
      <c r="C114" s="6">
        <v>12416</v>
      </c>
      <c r="D114" s="6">
        <v>11634</v>
      </c>
      <c r="E114" s="6">
        <v>24050</v>
      </c>
      <c r="F114" s="1"/>
    </row>
    <row r="115" spans="2:6" x14ac:dyDescent="0.2">
      <c r="B115" s="15">
        <v>39417</v>
      </c>
      <c r="C115" s="6">
        <v>9115</v>
      </c>
      <c r="D115" s="6">
        <v>9610</v>
      </c>
      <c r="E115" s="6">
        <v>18725</v>
      </c>
      <c r="F115" s="1"/>
    </row>
    <row r="116" spans="2:6" x14ac:dyDescent="0.2">
      <c r="B116" s="79">
        <v>39448</v>
      </c>
      <c r="C116" s="27">
        <f>684+10691+569</f>
        <v>11944</v>
      </c>
      <c r="D116" s="27">
        <f>659+8694+450</f>
        <v>9803</v>
      </c>
      <c r="E116" s="27">
        <v>21747</v>
      </c>
      <c r="F116" s="1"/>
    </row>
    <row r="117" spans="2:6" x14ac:dyDescent="0.2">
      <c r="B117" s="79">
        <v>39479</v>
      </c>
      <c r="C117" s="27">
        <f>709+10210+525</f>
        <v>11444</v>
      </c>
      <c r="D117" s="27">
        <f>611+8023+425</f>
        <v>9059</v>
      </c>
      <c r="E117" s="27">
        <v>20503</v>
      </c>
      <c r="F117" s="1"/>
    </row>
    <row r="118" spans="2:6" x14ac:dyDescent="0.2">
      <c r="B118" s="79">
        <v>39508</v>
      </c>
      <c r="C118" s="27">
        <f>582+9444+540</f>
        <v>10566</v>
      </c>
      <c r="D118" s="27">
        <v>9026</v>
      </c>
      <c r="E118" s="27">
        <v>19592</v>
      </c>
      <c r="F118" s="1"/>
    </row>
    <row r="119" spans="2:6" x14ac:dyDescent="0.2">
      <c r="B119" s="79">
        <v>39539</v>
      </c>
      <c r="C119" s="27">
        <f>610+10486+552</f>
        <v>11648</v>
      </c>
      <c r="D119" s="27">
        <f>580+9010+512</f>
        <v>10102</v>
      </c>
      <c r="E119" s="27">
        <v>21750</v>
      </c>
      <c r="F119" s="1"/>
    </row>
    <row r="120" spans="2:6" x14ac:dyDescent="0.2">
      <c r="B120" s="79">
        <v>39569</v>
      </c>
      <c r="C120" s="27">
        <f>541+10435+543</f>
        <v>11519</v>
      </c>
      <c r="D120" s="27">
        <f>347+8562+449</f>
        <v>9358</v>
      </c>
      <c r="E120" s="27">
        <v>20877</v>
      </c>
      <c r="F120" s="1"/>
    </row>
    <row r="121" spans="2:6" x14ac:dyDescent="0.2">
      <c r="B121" s="79">
        <v>39600</v>
      </c>
      <c r="C121" s="27">
        <f>486+10215+482</f>
        <v>11183</v>
      </c>
      <c r="D121" s="27">
        <f>391+8849+452</f>
        <v>9692</v>
      </c>
      <c r="E121" s="27">
        <v>20875</v>
      </c>
      <c r="F121" s="1"/>
    </row>
    <row r="122" spans="2:6" x14ac:dyDescent="0.2">
      <c r="B122" s="79">
        <v>39630</v>
      </c>
      <c r="C122" s="27">
        <v>12516</v>
      </c>
      <c r="D122" s="27">
        <v>10788</v>
      </c>
      <c r="E122" s="27">
        <v>23304</v>
      </c>
      <c r="F122" s="1"/>
    </row>
    <row r="123" spans="2:6" x14ac:dyDescent="0.2">
      <c r="B123" s="79">
        <v>39661</v>
      </c>
      <c r="C123" s="27">
        <v>8369</v>
      </c>
      <c r="D123" s="27">
        <v>7279</v>
      </c>
      <c r="E123" s="27">
        <v>15648</v>
      </c>
      <c r="F123" s="1"/>
    </row>
    <row r="124" spans="2:6" x14ac:dyDescent="0.2">
      <c r="B124" s="79">
        <v>39692</v>
      </c>
      <c r="C124" s="27">
        <v>11773</v>
      </c>
      <c r="D124" s="27">
        <v>11922</v>
      </c>
      <c r="E124" s="27">
        <v>23695</v>
      </c>
      <c r="F124" s="1"/>
    </row>
    <row r="125" spans="2:6" x14ac:dyDescent="0.2">
      <c r="B125" s="79">
        <v>39722</v>
      </c>
      <c r="C125" s="27">
        <v>11422</v>
      </c>
      <c r="D125" s="27">
        <v>11604</v>
      </c>
      <c r="E125" s="27">
        <v>23026</v>
      </c>
      <c r="F125" s="1"/>
    </row>
    <row r="126" spans="2:6" x14ac:dyDescent="0.2">
      <c r="B126" s="79">
        <v>39753</v>
      </c>
      <c r="C126" s="27">
        <v>9132</v>
      </c>
      <c r="D126" s="27">
        <v>8503</v>
      </c>
      <c r="E126" s="27">
        <v>17635</v>
      </c>
      <c r="F126" s="1"/>
    </row>
    <row r="127" spans="2:6" x14ac:dyDescent="0.2">
      <c r="B127" s="79">
        <v>39783</v>
      </c>
      <c r="C127" s="27">
        <v>8499</v>
      </c>
      <c r="D127" s="27">
        <v>8767</v>
      </c>
      <c r="E127" s="27">
        <v>17266</v>
      </c>
      <c r="F127" s="1"/>
    </row>
    <row r="128" spans="2:6" x14ac:dyDescent="0.2">
      <c r="B128" s="79">
        <v>39814</v>
      </c>
      <c r="C128" s="27">
        <v>8229</v>
      </c>
      <c r="D128" s="27">
        <v>6882</v>
      </c>
      <c r="E128" s="27">
        <v>15111</v>
      </c>
      <c r="F128" s="65"/>
    </row>
    <row r="129" spans="2:5" x14ac:dyDescent="0.2">
      <c r="B129" s="79">
        <v>39845</v>
      </c>
      <c r="C129" s="27">
        <v>8179</v>
      </c>
      <c r="D129" s="27">
        <v>6732</v>
      </c>
      <c r="E129" s="27">
        <v>14911</v>
      </c>
    </row>
    <row r="130" spans="2:5" x14ac:dyDescent="0.2">
      <c r="B130" s="79">
        <v>39873</v>
      </c>
      <c r="C130" s="27">
        <v>8417</v>
      </c>
      <c r="D130" s="27">
        <v>7718</v>
      </c>
      <c r="E130" s="27">
        <v>16135</v>
      </c>
    </row>
    <row r="131" spans="2:5" x14ac:dyDescent="0.2">
      <c r="B131" s="79">
        <v>39904</v>
      </c>
      <c r="C131" s="27">
        <v>8498</v>
      </c>
      <c r="D131" s="27">
        <v>8069</v>
      </c>
      <c r="E131" s="27">
        <v>16567</v>
      </c>
    </row>
    <row r="132" spans="2:5" x14ac:dyDescent="0.2">
      <c r="B132" s="79">
        <v>39934</v>
      </c>
      <c r="C132" s="27">
        <v>8406</v>
      </c>
      <c r="D132" s="27">
        <v>7536</v>
      </c>
      <c r="E132" s="27">
        <v>15942</v>
      </c>
    </row>
    <row r="133" spans="2:5" x14ac:dyDescent="0.2">
      <c r="B133" s="79">
        <v>39965</v>
      </c>
      <c r="C133" s="27">
        <v>9530</v>
      </c>
      <c r="D133" s="27">
        <v>9011</v>
      </c>
      <c r="E133" s="27">
        <v>18541</v>
      </c>
    </row>
    <row r="134" spans="2:5" x14ac:dyDescent="0.2">
      <c r="B134" s="79">
        <v>39995</v>
      </c>
      <c r="C134" s="27">
        <v>10436</v>
      </c>
      <c r="D134" s="27">
        <v>9037</v>
      </c>
      <c r="E134" s="27">
        <v>19473</v>
      </c>
    </row>
    <row r="135" spans="2:5" x14ac:dyDescent="0.2">
      <c r="B135" s="79">
        <v>40026</v>
      </c>
      <c r="C135" s="27">
        <v>7800</v>
      </c>
      <c r="D135" s="27">
        <v>6540</v>
      </c>
      <c r="E135" s="27">
        <v>14340</v>
      </c>
    </row>
    <row r="136" spans="2:5" x14ac:dyDescent="0.2">
      <c r="B136" s="79">
        <v>40057</v>
      </c>
      <c r="C136" s="27">
        <v>9705</v>
      </c>
      <c r="D136" s="27">
        <v>10922</v>
      </c>
      <c r="E136" s="1">
        <v>20627</v>
      </c>
    </row>
    <row r="137" spans="2:5" x14ac:dyDescent="0.2">
      <c r="B137" s="79">
        <v>40087</v>
      </c>
      <c r="C137" s="1">
        <v>10275</v>
      </c>
      <c r="D137" s="1">
        <v>10516</v>
      </c>
      <c r="E137" s="1">
        <v>20791</v>
      </c>
    </row>
    <row r="138" spans="2:5" x14ac:dyDescent="0.2">
      <c r="B138" s="79">
        <v>40118</v>
      </c>
      <c r="C138" s="1">
        <v>9598</v>
      </c>
      <c r="D138" s="1">
        <v>8956</v>
      </c>
      <c r="E138" s="1">
        <v>18554</v>
      </c>
    </row>
    <row r="139" spans="2:5" x14ac:dyDescent="0.2">
      <c r="B139" s="79">
        <v>40148</v>
      </c>
      <c r="C139" s="1">
        <v>8233</v>
      </c>
      <c r="D139" s="1">
        <v>8551</v>
      </c>
      <c r="E139" s="1">
        <v>16784</v>
      </c>
    </row>
    <row r="140" spans="2:5" x14ac:dyDescent="0.2">
      <c r="B140" s="79">
        <v>40179</v>
      </c>
      <c r="C140" s="1">
        <v>7857</v>
      </c>
      <c r="D140" s="1">
        <v>6915</v>
      </c>
      <c r="E140" s="1">
        <v>14772</v>
      </c>
    </row>
    <row r="141" spans="2:5" x14ac:dyDescent="0.2">
      <c r="B141" s="79">
        <v>40210</v>
      </c>
      <c r="C141" s="1">
        <v>9094</v>
      </c>
      <c r="D141" s="1">
        <v>7653</v>
      </c>
      <c r="E141" s="1">
        <v>16747</v>
      </c>
    </row>
    <row r="142" spans="2:5" x14ac:dyDescent="0.2">
      <c r="B142" s="79">
        <v>40238</v>
      </c>
      <c r="C142" s="1">
        <v>9741</v>
      </c>
      <c r="D142" s="1">
        <v>8591</v>
      </c>
      <c r="E142" s="1">
        <v>18332</v>
      </c>
    </row>
    <row r="143" spans="2:5" x14ac:dyDescent="0.2">
      <c r="B143" s="79">
        <v>40269</v>
      </c>
      <c r="C143" s="1">
        <v>8855</v>
      </c>
      <c r="D143" s="1">
        <v>7873</v>
      </c>
      <c r="E143" s="1">
        <v>16728</v>
      </c>
    </row>
    <row r="144" spans="2:5" x14ac:dyDescent="0.2">
      <c r="B144" s="79">
        <v>40299</v>
      </c>
      <c r="C144" s="1">
        <v>8505</v>
      </c>
      <c r="D144" s="1">
        <v>7914</v>
      </c>
      <c r="E144" s="1">
        <v>16419</v>
      </c>
    </row>
    <row r="145" spans="2:5" x14ac:dyDescent="0.2">
      <c r="B145" s="79">
        <v>40330</v>
      </c>
      <c r="C145" s="1">
        <v>9625</v>
      </c>
      <c r="D145" s="1">
        <v>9073</v>
      </c>
      <c r="E145" s="1">
        <v>18698</v>
      </c>
    </row>
    <row r="146" spans="2:5" x14ac:dyDescent="0.2">
      <c r="B146" s="79">
        <v>40360</v>
      </c>
      <c r="C146" s="1">
        <v>9921</v>
      </c>
      <c r="D146" s="1">
        <v>9385</v>
      </c>
      <c r="E146" s="1">
        <v>19306</v>
      </c>
    </row>
    <row r="147" spans="2:5" x14ac:dyDescent="0.2">
      <c r="B147" s="79">
        <v>40391</v>
      </c>
      <c r="C147" s="1">
        <v>7928</v>
      </c>
      <c r="D147" s="1">
        <v>7200</v>
      </c>
      <c r="E147" s="1">
        <v>15128</v>
      </c>
    </row>
    <row r="148" spans="2:5" x14ac:dyDescent="0.2">
      <c r="B148" s="79">
        <v>40422</v>
      </c>
      <c r="C148" s="1">
        <v>9691</v>
      </c>
      <c r="D148" s="1">
        <v>10787</v>
      </c>
      <c r="E148" s="1">
        <v>20478</v>
      </c>
    </row>
    <row r="149" spans="2:5" x14ac:dyDescent="0.2">
      <c r="B149" s="79">
        <v>40452</v>
      </c>
      <c r="C149" s="1">
        <v>9336</v>
      </c>
      <c r="D149" s="1">
        <v>9954</v>
      </c>
      <c r="E149" s="1">
        <v>19290</v>
      </c>
    </row>
    <row r="150" spans="2:5" x14ac:dyDescent="0.2">
      <c r="B150" s="79">
        <v>40483</v>
      </c>
      <c r="C150" s="1">
        <v>9521</v>
      </c>
      <c r="D150" s="1">
        <v>9518</v>
      </c>
      <c r="E150" s="1">
        <v>19039</v>
      </c>
    </row>
    <row r="151" spans="2:5" x14ac:dyDescent="0.2">
      <c r="B151" s="79">
        <v>40513</v>
      </c>
      <c r="C151" s="1">
        <v>7963</v>
      </c>
      <c r="D151" s="1">
        <v>8229</v>
      </c>
      <c r="E151" s="1">
        <v>16192</v>
      </c>
    </row>
    <row r="152" spans="2:5" x14ac:dyDescent="0.2">
      <c r="B152" s="79">
        <v>40544</v>
      </c>
      <c r="C152" s="1">
        <v>7608</v>
      </c>
      <c r="D152" s="1">
        <v>6917</v>
      </c>
      <c r="E152" s="1">
        <v>14525</v>
      </c>
    </row>
    <row r="153" spans="2:5" x14ac:dyDescent="0.2">
      <c r="B153" s="79">
        <v>40575</v>
      </c>
      <c r="C153" s="1">
        <v>7459</v>
      </c>
      <c r="D153" s="1">
        <v>6489</v>
      </c>
      <c r="E153" s="1">
        <v>13948</v>
      </c>
    </row>
    <row r="154" spans="2:5" x14ac:dyDescent="0.2">
      <c r="B154" s="79">
        <v>40603</v>
      </c>
      <c r="C154" s="1">
        <v>8837</v>
      </c>
      <c r="D154" s="1">
        <v>7920</v>
      </c>
      <c r="E154" s="1">
        <v>16757</v>
      </c>
    </row>
    <row r="155" spans="2:5" x14ac:dyDescent="0.2">
      <c r="B155" s="79">
        <v>40634</v>
      </c>
      <c r="C155" s="1">
        <v>8532</v>
      </c>
      <c r="D155" s="1">
        <v>7620</v>
      </c>
      <c r="E155" s="1">
        <v>16152</v>
      </c>
    </row>
    <row r="156" spans="2:5" x14ac:dyDescent="0.2">
      <c r="B156" s="79">
        <v>40664</v>
      </c>
      <c r="C156" s="1">
        <v>9122</v>
      </c>
      <c r="D156" s="1">
        <v>8734</v>
      </c>
      <c r="E156" s="1">
        <v>17856</v>
      </c>
    </row>
    <row r="157" spans="2:5" x14ac:dyDescent="0.2">
      <c r="B157" s="79">
        <v>40695</v>
      </c>
      <c r="C157" s="1">
        <v>9535</v>
      </c>
      <c r="D157" s="1">
        <v>9060</v>
      </c>
      <c r="E157" s="1">
        <v>18595</v>
      </c>
    </row>
    <row r="158" spans="2:5" x14ac:dyDescent="0.2">
      <c r="B158" s="79">
        <v>40725</v>
      </c>
      <c r="C158" s="1">
        <v>10821</v>
      </c>
      <c r="D158" s="1">
        <v>9742</v>
      </c>
      <c r="E158" s="1">
        <v>20563</v>
      </c>
    </row>
    <row r="159" spans="2:5" x14ac:dyDescent="0.2">
      <c r="B159" s="79">
        <v>40756</v>
      </c>
      <c r="C159" s="1">
        <v>8513</v>
      </c>
      <c r="D159" s="1">
        <v>7340</v>
      </c>
      <c r="E159" s="1">
        <v>15853</v>
      </c>
    </row>
    <row r="160" spans="2:5" x14ac:dyDescent="0.2">
      <c r="B160" s="79">
        <v>40787</v>
      </c>
      <c r="C160" s="1">
        <v>9692</v>
      </c>
      <c r="D160" s="1">
        <v>10784</v>
      </c>
      <c r="E160" s="1">
        <v>20476</v>
      </c>
    </row>
    <row r="161" spans="2:5" x14ac:dyDescent="0.2">
      <c r="B161" s="79">
        <v>40817</v>
      </c>
      <c r="C161" s="1">
        <v>10369</v>
      </c>
      <c r="D161" s="1">
        <v>10390</v>
      </c>
      <c r="E161" s="1">
        <v>20759</v>
      </c>
    </row>
    <row r="162" spans="2:5" x14ac:dyDescent="0.2">
      <c r="B162" s="79">
        <v>40848</v>
      </c>
      <c r="C162" s="1">
        <v>10503</v>
      </c>
      <c r="D162" s="1">
        <v>9772</v>
      </c>
      <c r="E162" s="1">
        <v>20275</v>
      </c>
    </row>
    <row r="163" spans="2:5" x14ac:dyDescent="0.2">
      <c r="B163" s="79">
        <v>40878</v>
      </c>
      <c r="C163" s="1">
        <v>9375</v>
      </c>
      <c r="D163" s="1">
        <v>8508</v>
      </c>
      <c r="E163" s="1">
        <v>17883</v>
      </c>
    </row>
    <row r="164" spans="2:5" x14ac:dyDescent="0.2">
      <c r="B164" s="79">
        <v>40909</v>
      </c>
      <c r="C164" s="1">
        <v>9413</v>
      </c>
      <c r="D164" s="1">
        <v>7511</v>
      </c>
      <c r="E164" s="1">
        <v>16924</v>
      </c>
    </row>
    <row r="165" spans="2:5" x14ac:dyDescent="0.2">
      <c r="B165" s="79">
        <v>40940</v>
      </c>
      <c r="C165" s="1">
        <v>8451</v>
      </c>
      <c r="D165" s="1">
        <v>6901</v>
      </c>
      <c r="E165" s="1">
        <v>15352</v>
      </c>
    </row>
    <row r="166" spans="2:5" x14ac:dyDescent="0.2">
      <c r="B166" s="79">
        <v>40969</v>
      </c>
      <c r="C166" s="1">
        <v>9545</v>
      </c>
      <c r="D166" s="1">
        <v>8100</v>
      </c>
      <c r="E166" s="1">
        <f>SUM(C166:D166)</f>
        <v>17645</v>
      </c>
    </row>
    <row r="167" spans="2:5" x14ac:dyDescent="0.2">
      <c r="B167" s="79">
        <v>41000</v>
      </c>
      <c r="C167" s="1">
        <v>8737</v>
      </c>
      <c r="D167" s="1">
        <v>7916</v>
      </c>
      <c r="E167" s="1">
        <f t="shared" ref="E167:E196" si="0">SUM(C167:D167)</f>
        <v>16653</v>
      </c>
    </row>
    <row r="168" spans="2:5" x14ac:dyDescent="0.2">
      <c r="B168" s="79">
        <v>41030</v>
      </c>
      <c r="C168" s="1">
        <v>9632</v>
      </c>
      <c r="D168" s="1">
        <v>8466</v>
      </c>
      <c r="E168" s="1">
        <f t="shared" si="0"/>
        <v>18098</v>
      </c>
    </row>
    <row r="169" spans="2:5" x14ac:dyDescent="0.2">
      <c r="B169" s="79">
        <v>41061</v>
      </c>
      <c r="C169" s="1">
        <v>9149</v>
      </c>
      <c r="D169" s="1">
        <v>8228</v>
      </c>
      <c r="E169" s="1">
        <f t="shared" si="0"/>
        <v>17377</v>
      </c>
    </row>
    <row r="170" spans="2:5" x14ac:dyDescent="0.2">
      <c r="B170" s="79">
        <v>41091</v>
      </c>
      <c r="C170" s="1">
        <v>9733</v>
      </c>
      <c r="D170" s="1">
        <v>9404</v>
      </c>
      <c r="E170" s="1">
        <f t="shared" si="0"/>
        <v>19137</v>
      </c>
    </row>
    <row r="171" spans="2:5" x14ac:dyDescent="0.2">
      <c r="B171" s="79">
        <v>41122</v>
      </c>
      <c r="C171" s="27">
        <v>8538</v>
      </c>
      <c r="D171" s="27">
        <v>7314</v>
      </c>
      <c r="E171" s="1">
        <f t="shared" si="0"/>
        <v>15852</v>
      </c>
    </row>
    <row r="172" spans="2:5" x14ac:dyDescent="0.2">
      <c r="B172" s="79">
        <v>41153</v>
      </c>
      <c r="C172" s="27">
        <v>9106</v>
      </c>
      <c r="D172" s="27">
        <v>9499</v>
      </c>
      <c r="E172" s="1">
        <f t="shared" si="0"/>
        <v>18605</v>
      </c>
    </row>
    <row r="173" spans="2:5" x14ac:dyDescent="0.2">
      <c r="B173" s="79">
        <v>41183</v>
      </c>
      <c r="C173" s="27">
        <v>9830</v>
      </c>
      <c r="D173" s="27">
        <v>10181</v>
      </c>
      <c r="E173" s="1">
        <f t="shared" si="0"/>
        <v>20011</v>
      </c>
    </row>
    <row r="174" spans="2:5" x14ac:dyDescent="0.2">
      <c r="B174" s="79">
        <v>41214</v>
      </c>
      <c r="C174" s="27">
        <v>8323</v>
      </c>
      <c r="D174" s="27">
        <v>7907</v>
      </c>
      <c r="E174" s="1">
        <f t="shared" si="0"/>
        <v>16230</v>
      </c>
    </row>
    <row r="175" spans="2:5" x14ac:dyDescent="0.2">
      <c r="B175" s="79">
        <v>41244</v>
      </c>
      <c r="C175" s="27">
        <v>7524</v>
      </c>
      <c r="D175" s="27">
        <v>7224</v>
      </c>
      <c r="E175" s="1">
        <f t="shared" si="0"/>
        <v>14748</v>
      </c>
    </row>
    <row r="176" spans="2:5" x14ac:dyDescent="0.2">
      <c r="B176" s="79">
        <v>41275</v>
      </c>
      <c r="C176" s="27">
        <v>8052</v>
      </c>
      <c r="D176" s="27">
        <v>7146</v>
      </c>
      <c r="E176" s="1">
        <f t="shared" si="0"/>
        <v>15198</v>
      </c>
    </row>
    <row r="177" spans="2:6" x14ac:dyDescent="0.2">
      <c r="B177" s="79">
        <v>41306</v>
      </c>
      <c r="C177" s="27">
        <v>7087</v>
      </c>
      <c r="D177" s="27">
        <v>6154</v>
      </c>
      <c r="E177" s="1">
        <f t="shared" si="0"/>
        <v>13241</v>
      </c>
      <c r="F177" s="65"/>
    </row>
    <row r="178" spans="2:6" x14ac:dyDescent="0.2">
      <c r="B178" s="79">
        <v>41334</v>
      </c>
      <c r="C178" s="27">
        <v>7679</v>
      </c>
      <c r="D178" s="27">
        <v>6947</v>
      </c>
      <c r="E178" s="27">
        <f t="shared" si="0"/>
        <v>14626</v>
      </c>
      <c r="F178" s="65"/>
    </row>
    <row r="179" spans="2:6" x14ac:dyDescent="0.2">
      <c r="B179" s="80">
        <v>41365</v>
      </c>
      <c r="C179" s="27">
        <v>9024</v>
      </c>
      <c r="D179" s="27">
        <v>7775</v>
      </c>
      <c r="E179" s="27">
        <f t="shared" si="0"/>
        <v>16799</v>
      </c>
      <c r="F179" s="65"/>
    </row>
    <row r="180" spans="2:6" x14ac:dyDescent="0.2">
      <c r="B180" s="80">
        <v>41395</v>
      </c>
      <c r="C180" s="27">
        <v>10112</v>
      </c>
      <c r="D180" s="27">
        <v>8404</v>
      </c>
      <c r="E180" s="27">
        <f t="shared" si="0"/>
        <v>18516</v>
      </c>
      <c r="F180" s="65"/>
    </row>
    <row r="181" spans="2:6" x14ac:dyDescent="0.2">
      <c r="B181" s="80">
        <v>41426</v>
      </c>
      <c r="C181" s="27">
        <v>9114</v>
      </c>
      <c r="D181" s="27">
        <v>8383</v>
      </c>
      <c r="E181" s="27">
        <f t="shared" si="0"/>
        <v>17497</v>
      </c>
      <c r="F181" s="65"/>
    </row>
    <row r="182" spans="2:6" x14ac:dyDescent="0.2">
      <c r="B182" s="80">
        <v>41456</v>
      </c>
      <c r="C182" s="27">
        <v>11155</v>
      </c>
      <c r="D182" s="27">
        <v>9496</v>
      </c>
      <c r="E182" s="27">
        <f t="shared" si="0"/>
        <v>20651</v>
      </c>
      <c r="F182" s="65"/>
    </row>
    <row r="183" spans="2:6" x14ac:dyDescent="0.2">
      <c r="B183" s="80">
        <v>41487</v>
      </c>
      <c r="C183" s="27">
        <v>9560</v>
      </c>
      <c r="D183" s="27">
        <v>7456</v>
      </c>
      <c r="E183" s="27">
        <f t="shared" si="0"/>
        <v>17016</v>
      </c>
      <c r="F183" s="65"/>
    </row>
    <row r="184" spans="2:6" x14ac:dyDescent="0.2">
      <c r="B184" s="80">
        <v>41518</v>
      </c>
      <c r="C184" s="27">
        <v>9883</v>
      </c>
      <c r="D184" s="27">
        <v>9572</v>
      </c>
      <c r="E184" s="27">
        <f t="shared" si="0"/>
        <v>19455</v>
      </c>
      <c r="F184" s="65"/>
    </row>
    <row r="185" spans="2:6" x14ac:dyDescent="0.2">
      <c r="B185" s="80">
        <v>41548</v>
      </c>
      <c r="C185" s="27">
        <v>10645</v>
      </c>
      <c r="D185" s="27">
        <v>9933</v>
      </c>
      <c r="E185" s="27">
        <f t="shared" si="0"/>
        <v>20578</v>
      </c>
      <c r="F185" s="65"/>
    </row>
    <row r="186" spans="2:6" x14ac:dyDescent="0.2">
      <c r="B186" s="80">
        <v>41579</v>
      </c>
      <c r="C186" s="27">
        <v>10030</v>
      </c>
      <c r="D186" s="27">
        <v>8688</v>
      </c>
      <c r="E186" s="27">
        <f t="shared" si="0"/>
        <v>18718</v>
      </c>
      <c r="F186" s="65"/>
    </row>
    <row r="187" spans="2:6" x14ac:dyDescent="0.2">
      <c r="B187" s="80">
        <v>41609</v>
      </c>
      <c r="C187" s="27">
        <v>8895</v>
      </c>
      <c r="D187" s="27">
        <v>7282</v>
      </c>
      <c r="E187" s="27">
        <f t="shared" si="0"/>
        <v>16177</v>
      </c>
      <c r="F187" s="65"/>
    </row>
    <row r="188" spans="2:6" x14ac:dyDescent="0.2">
      <c r="B188" s="80">
        <v>41640</v>
      </c>
      <c r="C188" s="27">
        <v>9301</v>
      </c>
      <c r="D188" s="27">
        <v>7868</v>
      </c>
      <c r="E188" s="27">
        <f t="shared" si="0"/>
        <v>17169</v>
      </c>
      <c r="F188" s="65"/>
    </row>
    <row r="189" spans="2:6" x14ac:dyDescent="0.2">
      <c r="B189" s="80">
        <v>41671</v>
      </c>
      <c r="C189" s="1">
        <v>8211</v>
      </c>
      <c r="D189" s="1">
        <v>6768</v>
      </c>
      <c r="E189" s="27">
        <f t="shared" si="0"/>
        <v>14979</v>
      </c>
      <c r="F189" s="1"/>
    </row>
    <row r="190" spans="2:6" x14ac:dyDescent="0.2">
      <c r="B190" s="80">
        <v>41699</v>
      </c>
      <c r="C190" s="1">
        <v>9369</v>
      </c>
      <c r="D190" s="1">
        <v>7373</v>
      </c>
      <c r="E190" s="27">
        <f t="shared" si="0"/>
        <v>16742</v>
      </c>
      <c r="F190" s="1"/>
    </row>
    <row r="191" spans="2:6" x14ac:dyDescent="0.2">
      <c r="B191" s="80">
        <v>41730</v>
      </c>
      <c r="C191" s="1">
        <v>10197</v>
      </c>
      <c r="D191" s="1">
        <v>8399</v>
      </c>
      <c r="E191" s="27">
        <f t="shared" si="0"/>
        <v>18596</v>
      </c>
      <c r="F191" s="1"/>
    </row>
    <row r="192" spans="2:6" x14ac:dyDescent="0.2">
      <c r="B192" s="80">
        <v>41760</v>
      </c>
      <c r="C192" s="1">
        <v>10499</v>
      </c>
      <c r="D192" s="1">
        <v>8263</v>
      </c>
      <c r="E192" s="27">
        <f t="shared" si="0"/>
        <v>18762</v>
      </c>
      <c r="F192" s="1"/>
    </row>
    <row r="193" spans="2:14" x14ac:dyDescent="0.2">
      <c r="B193" s="80">
        <v>41791</v>
      </c>
      <c r="C193" s="1">
        <v>10444</v>
      </c>
      <c r="D193" s="1">
        <v>8996</v>
      </c>
      <c r="E193" s="27">
        <f t="shared" si="0"/>
        <v>19440</v>
      </c>
      <c r="F193" s="1"/>
      <c r="G193" s="65"/>
      <c r="H193" s="65"/>
      <c r="I193" s="65"/>
      <c r="J193" s="65"/>
      <c r="K193" s="65"/>
      <c r="L193" s="65"/>
      <c r="M193" s="65"/>
      <c r="N193" s="65"/>
    </row>
    <row r="194" spans="2:14" x14ac:dyDescent="0.2">
      <c r="B194" s="80">
        <v>41821</v>
      </c>
      <c r="C194" s="1">
        <v>11136</v>
      </c>
      <c r="D194" s="1">
        <v>9947</v>
      </c>
      <c r="E194" s="27">
        <f t="shared" si="0"/>
        <v>21083</v>
      </c>
      <c r="F194" s="1"/>
      <c r="G194" s="65"/>
      <c r="H194" s="65"/>
      <c r="I194" s="65"/>
      <c r="J194" s="65"/>
      <c r="K194" s="65"/>
      <c r="L194" s="65"/>
      <c r="M194" s="65"/>
      <c r="N194" s="65"/>
    </row>
    <row r="195" spans="2:14" x14ac:dyDescent="0.2">
      <c r="B195" s="80">
        <v>41852</v>
      </c>
      <c r="C195" s="1">
        <v>8577</v>
      </c>
      <c r="D195" s="1">
        <v>7120</v>
      </c>
      <c r="E195" s="27">
        <f t="shared" si="0"/>
        <v>15697</v>
      </c>
      <c r="F195" s="1"/>
      <c r="G195" s="65"/>
      <c r="H195" s="65"/>
      <c r="I195" s="65"/>
      <c r="J195" s="65"/>
      <c r="K195" s="65"/>
      <c r="L195" s="65"/>
      <c r="M195" s="65"/>
      <c r="N195" s="65"/>
    </row>
    <row r="196" spans="2:14" x14ac:dyDescent="0.2">
      <c r="B196" s="80">
        <v>41883</v>
      </c>
      <c r="C196" s="1">
        <v>10445</v>
      </c>
      <c r="D196" s="1">
        <v>10073</v>
      </c>
      <c r="E196" s="27">
        <f t="shared" si="0"/>
        <v>20518</v>
      </c>
      <c r="F196" s="1"/>
      <c r="G196" s="65"/>
      <c r="H196" s="65"/>
      <c r="I196" s="65"/>
      <c r="J196" s="65"/>
      <c r="K196" s="65"/>
      <c r="L196" s="65"/>
      <c r="M196" s="65"/>
      <c r="N196" s="65"/>
    </row>
    <row r="197" spans="2:14" x14ac:dyDescent="0.2">
      <c r="B197" s="80">
        <v>41913</v>
      </c>
      <c r="C197" s="27">
        <v>11115</v>
      </c>
      <c r="D197" s="27">
        <v>10294</v>
      </c>
      <c r="E197" s="27">
        <v>21409</v>
      </c>
      <c r="F197" s="1"/>
      <c r="G197" s="65"/>
      <c r="H197" s="65"/>
      <c r="I197" s="65"/>
      <c r="J197" s="65"/>
      <c r="K197" s="65"/>
      <c r="L197" s="65"/>
      <c r="M197" s="65"/>
      <c r="N197" s="65"/>
    </row>
    <row r="198" spans="2:14" x14ac:dyDescent="0.2">
      <c r="B198" s="80">
        <v>41944</v>
      </c>
      <c r="C198" s="27">
        <v>10550</v>
      </c>
      <c r="D198" s="27">
        <v>9392</v>
      </c>
      <c r="E198" s="27">
        <v>19942</v>
      </c>
      <c r="F198" s="1"/>
      <c r="G198" s="65"/>
      <c r="H198" s="65"/>
      <c r="I198" s="65"/>
      <c r="J198" s="65"/>
      <c r="K198" s="65"/>
      <c r="L198" s="65"/>
      <c r="M198" s="65"/>
      <c r="N198" s="65"/>
    </row>
    <row r="199" spans="2:14" x14ac:dyDescent="0.2">
      <c r="B199" s="80">
        <v>41974</v>
      </c>
      <c r="C199" s="27">
        <v>9199</v>
      </c>
      <c r="D199" s="27">
        <v>8239</v>
      </c>
      <c r="E199" s="27">
        <v>17438</v>
      </c>
      <c r="F199" s="1"/>
      <c r="G199" s="65"/>
      <c r="H199" s="65"/>
      <c r="I199" s="65"/>
      <c r="J199" s="65"/>
      <c r="K199" s="65"/>
      <c r="L199" s="65"/>
      <c r="M199" s="65"/>
      <c r="N199" s="65"/>
    </row>
    <row r="200" spans="2:14" x14ac:dyDescent="0.2">
      <c r="B200" s="80">
        <v>42005</v>
      </c>
      <c r="C200" s="27">
        <v>10048</v>
      </c>
      <c r="D200" s="27">
        <v>8246</v>
      </c>
      <c r="E200" s="27">
        <v>18294</v>
      </c>
      <c r="F200" s="1"/>
      <c r="G200" s="65"/>
      <c r="H200" s="65"/>
      <c r="I200" s="65"/>
      <c r="J200" s="65"/>
      <c r="K200" s="65"/>
      <c r="L200" s="65"/>
      <c r="M200" s="65"/>
      <c r="N200" s="65"/>
    </row>
    <row r="201" spans="2:14" x14ac:dyDescent="0.2">
      <c r="B201" s="80">
        <v>42036</v>
      </c>
      <c r="C201" s="1">
        <v>10332</v>
      </c>
      <c r="D201" s="1">
        <v>8496</v>
      </c>
      <c r="E201" s="1">
        <v>18828</v>
      </c>
      <c r="F201" s="1"/>
      <c r="G201" s="65"/>
      <c r="H201" s="95"/>
      <c r="I201" s="95"/>
      <c r="J201" s="89"/>
      <c r="K201" s="89"/>
      <c r="L201" s="89"/>
      <c r="M201" s="89"/>
      <c r="N201" s="89"/>
    </row>
    <row r="202" spans="2:14" x14ac:dyDescent="0.2">
      <c r="B202" s="80">
        <v>42064</v>
      </c>
      <c r="C202" s="1">
        <v>11632</v>
      </c>
      <c r="D202" s="1">
        <v>10502</v>
      </c>
      <c r="E202" s="1">
        <v>22134</v>
      </c>
      <c r="F202" s="1"/>
      <c r="G202" s="65"/>
      <c r="H202" s="65"/>
      <c r="I202" s="65"/>
      <c r="J202" s="65"/>
      <c r="K202" s="65"/>
      <c r="L202" s="65"/>
      <c r="M202" s="65"/>
      <c r="N202" s="65"/>
    </row>
    <row r="203" spans="2:14" x14ac:dyDescent="0.2">
      <c r="B203" s="80">
        <v>42095</v>
      </c>
      <c r="C203" s="1">
        <v>8989</v>
      </c>
      <c r="D203" s="1">
        <v>11078</v>
      </c>
      <c r="E203" s="1">
        <v>20067</v>
      </c>
      <c r="F203" s="1"/>
      <c r="G203" s="65"/>
      <c r="H203" s="65"/>
      <c r="I203" s="65"/>
      <c r="J203" s="65"/>
      <c r="K203" s="65"/>
      <c r="L203" s="65"/>
      <c r="M203" s="65"/>
      <c r="N203" s="65"/>
    </row>
    <row r="204" spans="2:14" x14ac:dyDescent="0.2">
      <c r="B204" s="80">
        <v>42125</v>
      </c>
      <c r="C204" s="1">
        <v>11348</v>
      </c>
      <c r="D204" s="1">
        <v>8959</v>
      </c>
      <c r="E204" s="1">
        <v>20307</v>
      </c>
      <c r="F204" s="1"/>
      <c r="G204" s="65"/>
      <c r="H204" s="65"/>
      <c r="I204" s="65"/>
      <c r="J204" s="65"/>
      <c r="K204" s="65"/>
      <c r="L204" s="65"/>
      <c r="M204" s="65"/>
      <c r="N204" s="65"/>
    </row>
    <row r="205" spans="2:14" x14ac:dyDescent="0.2">
      <c r="B205" s="80">
        <v>42156</v>
      </c>
      <c r="C205" s="1">
        <v>11674</v>
      </c>
      <c r="D205" s="1">
        <v>9883</v>
      </c>
      <c r="E205" s="1">
        <v>21557</v>
      </c>
      <c r="F205" s="1"/>
      <c r="G205" s="65"/>
      <c r="H205" s="65"/>
      <c r="I205" s="65"/>
      <c r="J205" s="65"/>
      <c r="K205" s="65"/>
      <c r="L205" s="65"/>
      <c r="M205" s="65"/>
      <c r="N205" s="65"/>
    </row>
    <row r="206" spans="2:14" x14ac:dyDescent="0.2">
      <c r="B206" s="80">
        <v>42186</v>
      </c>
      <c r="C206" s="1">
        <v>13227</v>
      </c>
      <c r="D206" s="1">
        <v>11427</v>
      </c>
      <c r="E206" s="1">
        <v>24654</v>
      </c>
      <c r="F206" s="1"/>
      <c r="G206" s="65"/>
      <c r="H206" s="65"/>
      <c r="I206" s="65"/>
      <c r="J206" s="65"/>
      <c r="K206" s="65"/>
      <c r="L206" s="65"/>
      <c r="M206" s="65"/>
      <c r="N206" s="65"/>
    </row>
    <row r="207" spans="2:14" x14ac:dyDescent="0.2">
      <c r="B207" s="80">
        <v>42217</v>
      </c>
      <c r="C207" s="1">
        <v>10517</v>
      </c>
      <c r="D207" s="1">
        <v>8630</v>
      </c>
      <c r="E207" s="1">
        <v>19147</v>
      </c>
      <c r="F207" s="1"/>
      <c r="G207" s="65"/>
      <c r="H207" s="65"/>
      <c r="I207" s="65"/>
      <c r="J207" s="65"/>
      <c r="K207" s="65"/>
      <c r="L207" s="65"/>
      <c r="M207" s="65"/>
      <c r="N207" s="65"/>
    </row>
    <row r="208" spans="2:14" x14ac:dyDescent="0.2">
      <c r="B208" s="80">
        <v>42248</v>
      </c>
      <c r="C208" s="1">
        <v>12363</v>
      </c>
      <c r="D208" s="1">
        <v>11552</v>
      </c>
      <c r="E208" s="1">
        <v>23915</v>
      </c>
      <c r="F208" s="1"/>
      <c r="G208" s="65"/>
      <c r="H208" s="65"/>
      <c r="I208" s="65"/>
      <c r="J208" s="65"/>
      <c r="K208" s="65"/>
      <c r="L208" s="65"/>
      <c r="M208" s="65"/>
      <c r="N208" s="65"/>
    </row>
    <row r="209" spans="2:10" x14ac:dyDescent="0.2">
      <c r="B209" s="80">
        <v>42278</v>
      </c>
      <c r="C209" s="1">
        <v>13016</v>
      </c>
      <c r="D209" s="1">
        <v>11815</v>
      </c>
      <c r="E209" s="1">
        <v>24831</v>
      </c>
      <c r="F209" s="1"/>
      <c r="G209" s="65"/>
      <c r="H209" s="65"/>
      <c r="I209" s="65"/>
      <c r="J209" s="65"/>
    </row>
    <row r="210" spans="2:10" x14ac:dyDescent="0.2">
      <c r="B210" s="80">
        <v>42309</v>
      </c>
      <c r="C210" s="1">
        <v>11639</v>
      </c>
      <c r="D210" s="1">
        <v>10026</v>
      </c>
      <c r="E210" s="1">
        <v>21665</v>
      </c>
      <c r="F210" s="1"/>
      <c r="G210" s="65"/>
      <c r="H210" s="65"/>
      <c r="I210" s="65"/>
      <c r="J210" s="65"/>
    </row>
    <row r="211" spans="2:10" x14ac:dyDescent="0.2">
      <c r="B211" s="80">
        <v>42339</v>
      </c>
      <c r="C211" s="1">
        <v>11644</v>
      </c>
      <c r="D211" s="1">
        <v>11681</v>
      </c>
      <c r="E211" s="1">
        <v>23325</v>
      </c>
      <c r="F211" s="1"/>
      <c r="G211" s="65"/>
      <c r="H211" s="65"/>
      <c r="I211" s="65"/>
      <c r="J211" s="65"/>
    </row>
    <row r="212" spans="2:10" x14ac:dyDescent="0.2">
      <c r="B212" s="80">
        <v>42370</v>
      </c>
      <c r="C212" s="1">
        <v>9928</v>
      </c>
      <c r="D212" s="1">
        <v>8511</v>
      </c>
      <c r="E212" s="1">
        <v>18439</v>
      </c>
      <c r="F212" s="1"/>
      <c r="G212" s="1"/>
      <c r="H212" s="65"/>
      <c r="I212" s="65"/>
      <c r="J212" s="65"/>
    </row>
    <row r="213" spans="2:10" x14ac:dyDescent="0.2">
      <c r="B213" s="80">
        <v>42401</v>
      </c>
      <c r="C213" s="1">
        <v>10001</v>
      </c>
      <c r="D213" s="1">
        <v>8413</v>
      </c>
      <c r="E213" s="1">
        <v>18414</v>
      </c>
      <c r="F213" s="1"/>
      <c r="G213" s="1"/>
      <c r="H213" s="65"/>
      <c r="I213" s="65"/>
      <c r="J213" s="65"/>
    </row>
    <row r="214" spans="2:10" x14ac:dyDescent="0.2">
      <c r="B214" s="80">
        <v>42430</v>
      </c>
      <c r="C214" s="1">
        <v>12607</v>
      </c>
      <c r="D214" s="1">
        <v>9912</v>
      </c>
      <c r="E214" s="1">
        <v>22519</v>
      </c>
      <c r="F214" s="1"/>
      <c r="G214" s="1"/>
      <c r="H214" s="65"/>
      <c r="I214" s="65"/>
      <c r="J214" s="65"/>
    </row>
    <row r="215" spans="2:10" x14ac:dyDescent="0.2">
      <c r="B215" s="80">
        <v>42461</v>
      </c>
      <c r="C215" s="1">
        <v>12093</v>
      </c>
      <c r="D215" s="1">
        <v>10661</v>
      </c>
      <c r="E215" s="1">
        <v>22754</v>
      </c>
      <c r="F215" s="1"/>
      <c r="G215" s="1"/>
      <c r="H215" s="65"/>
      <c r="I215" s="65"/>
      <c r="J215" s="65"/>
    </row>
    <row r="216" spans="2:10" x14ac:dyDescent="0.2">
      <c r="B216" s="80">
        <v>42491</v>
      </c>
      <c r="C216" s="1">
        <v>12453</v>
      </c>
      <c r="D216" s="1">
        <v>10770</v>
      </c>
      <c r="E216" s="1">
        <v>23223</v>
      </c>
      <c r="F216" s="1"/>
      <c r="G216" s="1"/>
      <c r="H216" s="65"/>
      <c r="I216" s="65"/>
      <c r="J216" s="65"/>
    </row>
    <row r="217" spans="2:10" x14ac:dyDescent="0.2">
      <c r="B217" s="80">
        <v>42522</v>
      </c>
      <c r="C217" s="1">
        <v>13526</v>
      </c>
      <c r="D217" s="1">
        <v>11471</v>
      </c>
      <c r="E217" s="1">
        <v>24997</v>
      </c>
      <c r="F217" s="1"/>
      <c r="G217" s="1"/>
      <c r="H217" s="65"/>
      <c r="I217" s="65"/>
      <c r="J217" s="65"/>
    </row>
    <row r="218" spans="2:10" x14ac:dyDescent="0.2">
      <c r="B218" s="80">
        <v>42552</v>
      </c>
      <c r="C218" s="1">
        <v>13540</v>
      </c>
      <c r="D218" s="1">
        <v>11592</v>
      </c>
      <c r="E218" s="1">
        <v>25132</v>
      </c>
      <c r="F218" s="1"/>
      <c r="G218" s="1"/>
      <c r="H218" s="65"/>
      <c r="I218" s="65"/>
      <c r="J218" s="65"/>
    </row>
    <row r="219" spans="2:10" x14ac:dyDescent="0.2">
      <c r="B219" s="80">
        <v>42583</v>
      </c>
      <c r="C219" s="1">
        <v>11906</v>
      </c>
      <c r="D219" s="1">
        <v>9369</v>
      </c>
      <c r="E219" s="1">
        <v>21275</v>
      </c>
      <c r="F219" s="1"/>
      <c r="G219" s="1"/>
      <c r="H219" s="65"/>
      <c r="I219" s="65"/>
      <c r="J219" s="65"/>
    </row>
    <row r="220" spans="2:10" x14ac:dyDescent="0.2">
      <c r="B220" s="80">
        <v>42614</v>
      </c>
      <c r="C220" s="1">
        <v>12925</v>
      </c>
      <c r="D220" s="1">
        <v>12119</v>
      </c>
      <c r="E220" s="1">
        <v>25044</v>
      </c>
      <c r="F220" s="1"/>
      <c r="G220" s="1"/>
      <c r="H220" s="65"/>
      <c r="I220" s="65"/>
      <c r="J220" s="65"/>
    </row>
    <row r="221" spans="2:10" x14ac:dyDescent="0.2">
      <c r="B221" s="80">
        <v>42644</v>
      </c>
      <c r="C221" s="1">
        <v>13254</v>
      </c>
      <c r="D221" s="1">
        <v>12603</v>
      </c>
      <c r="E221" s="1">
        <v>25857</v>
      </c>
      <c r="F221" s="1"/>
      <c r="G221" s="1"/>
      <c r="H221" s="65"/>
      <c r="I221" s="65"/>
      <c r="J221" s="65"/>
    </row>
    <row r="222" spans="2:10" x14ac:dyDescent="0.2">
      <c r="B222" s="80">
        <v>42675</v>
      </c>
      <c r="C222" s="1">
        <v>13093</v>
      </c>
      <c r="D222" s="1">
        <v>11432</v>
      </c>
      <c r="E222" s="1">
        <v>24525</v>
      </c>
      <c r="F222" s="1"/>
      <c r="G222" s="1"/>
      <c r="H222" s="65"/>
      <c r="I222" s="65"/>
      <c r="J222" s="65"/>
    </row>
    <row r="223" spans="2:10" x14ac:dyDescent="0.2">
      <c r="B223" s="80">
        <v>42705</v>
      </c>
      <c r="C223" s="1">
        <v>11900</v>
      </c>
      <c r="D223" s="1">
        <v>10362</v>
      </c>
      <c r="E223" s="1">
        <v>22262</v>
      </c>
      <c r="F223" s="1"/>
      <c r="G223" s="1"/>
      <c r="H223" s="65"/>
      <c r="I223" s="65"/>
      <c r="J223" s="65"/>
    </row>
    <row r="224" spans="2:10" x14ac:dyDescent="0.2">
      <c r="B224" s="80">
        <v>42736</v>
      </c>
      <c r="C224" s="1">
        <v>11346</v>
      </c>
      <c r="D224" s="1">
        <v>9515</v>
      </c>
      <c r="E224" s="1">
        <v>20861</v>
      </c>
      <c r="F224" s="1"/>
      <c r="G224" s="1"/>
      <c r="H224" s="34"/>
      <c r="I224" s="34"/>
      <c r="J224" s="34"/>
    </row>
    <row r="225" spans="2:10" x14ac:dyDescent="0.2">
      <c r="B225" s="80">
        <v>42767</v>
      </c>
      <c r="C225" s="1">
        <v>10599</v>
      </c>
      <c r="D225" s="1">
        <v>9118</v>
      </c>
      <c r="E225" s="1">
        <v>19717</v>
      </c>
      <c r="F225" s="1"/>
      <c r="G225" s="1"/>
      <c r="H225" s="34"/>
      <c r="I225" s="34"/>
      <c r="J225" s="34"/>
    </row>
    <row r="226" spans="2:10" x14ac:dyDescent="0.2">
      <c r="B226" s="80">
        <v>42795</v>
      </c>
      <c r="C226" s="1">
        <v>13183</v>
      </c>
      <c r="D226" s="1">
        <v>11650</v>
      </c>
      <c r="E226" s="1">
        <v>24833</v>
      </c>
      <c r="F226" s="1"/>
      <c r="G226" s="1"/>
      <c r="H226" s="62"/>
      <c r="I226" s="62"/>
      <c r="J226" s="34"/>
    </row>
    <row r="227" spans="2:10" x14ac:dyDescent="0.2">
      <c r="B227" s="80">
        <v>42826</v>
      </c>
      <c r="C227" s="1">
        <v>12474</v>
      </c>
      <c r="D227" s="1">
        <v>10664</v>
      </c>
      <c r="E227" s="1">
        <v>23138</v>
      </c>
      <c r="F227" s="1"/>
      <c r="G227" s="1"/>
      <c r="H227" s="34"/>
      <c r="I227" s="34"/>
      <c r="J227" s="34"/>
    </row>
    <row r="228" spans="2:10" x14ac:dyDescent="0.2">
      <c r="B228" s="80">
        <v>42856</v>
      </c>
      <c r="C228" s="1">
        <v>14498</v>
      </c>
      <c r="D228" s="1">
        <v>12437</v>
      </c>
      <c r="E228" s="1">
        <v>26935</v>
      </c>
      <c r="F228" s="1"/>
      <c r="G228" s="1"/>
      <c r="H228" s="34"/>
      <c r="I228" s="34"/>
      <c r="J228" s="34"/>
    </row>
    <row r="229" spans="2:10" x14ac:dyDescent="0.2">
      <c r="B229" s="80">
        <v>42887</v>
      </c>
      <c r="C229" s="1">
        <v>14517</v>
      </c>
      <c r="D229" s="1">
        <v>12311</v>
      </c>
      <c r="E229" s="1">
        <v>26828</v>
      </c>
      <c r="F229" s="1"/>
      <c r="G229" s="1"/>
      <c r="H229" s="34"/>
      <c r="I229" s="34"/>
      <c r="J229" s="34"/>
    </row>
    <row r="230" spans="2:10" x14ac:dyDescent="0.2">
      <c r="B230" s="80">
        <v>42917</v>
      </c>
      <c r="C230" s="1">
        <v>14569</v>
      </c>
      <c r="D230" s="1">
        <v>12014</v>
      </c>
      <c r="E230" s="1">
        <v>26583</v>
      </c>
      <c r="F230" s="1"/>
      <c r="G230" s="1"/>
      <c r="H230" s="65"/>
      <c r="I230" s="65"/>
      <c r="J230" s="65"/>
    </row>
    <row r="231" spans="2:10" x14ac:dyDescent="0.2">
      <c r="B231" s="80">
        <v>42948</v>
      </c>
      <c r="C231" s="1">
        <v>13106</v>
      </c>
      <c r="D231" s="1">
        <v>10508</v>
      </c>
      <c r="E231" s="1">
        <v>23614</v>
      </c>
      <c r="F231" s="1"/>
      <c r="G231" s="1"/>
      <c r="H231" s="65"/>
      <c r="I231" s="65"/>
      <c r="J231" s="65"/>
    </row>
    <row r="232" spans="2:10" x14ac:dyDescent="0.2">
      <c r="B232" s="80">
        <v>42979</v>
      </c>
      <c r="C232" s="1">
        <v>13443</v>
      </c>
      <c r="D232" s="1">
        <v>12557</v>
      </c>
      <c r="E232" s="1">
        <v>26000</v>
      </c>
      <c r="F232" s="1"/>
      <c r="G232" s="1"/>
      <c r="H232" s="65"/>
      <c r="I232" s="65"/>
      <c r="J232" s="65"/>
    </row>
    <row r="233" spans="2:10" x14ac:dyDescent="0.2">
      <c r="B233" s="80">
        <v>43009</v>
      </c>
      <c r="C233" s="1">
        <v>15337</v>
      </c>
      <c r="D233" s="1">
        <v>14050</v>
      </c>
      <c r="E233" s="1">
        <v>29387</v>
      </c>
      <c r="F233" s="1"/>
      <c r="G233" s="65"/>
      <c r="H233" s="65"/>
      <c r="I233" s="65"/>
      <c r="J233" s="65"/>
    </row>
    <row r="234" spans="2:10" x14ac:dyDescent="0.2">
      <c r="B234" s="80">
        <v>43040</v>
      </c>
      <c r="C234" s="1">
        <v>13059</v>
      </c>
      <c r="D234" s="1">
        <v>11969</v>
      </c>
      <c r="E234" s="1">
        <v>25028</v>
      </c>
      <c r="F234" s="1"/>
      <c r="G234" s="65"/>
      <c r="H234" s="65"/>
      <c r="I234" s="65"/>
      <c r="J234" s="65"/>
    </row>
    <row r="235" spans="2:10" x14ac:dyDescent="0.2">
      <c r="B235" s="80">
        <v>43070</v>
      </c>
      <c r="C235" s="1">
        <v>11610</v>
      </c>
      <c r="D235" s="1">
        <v>10866</v>
      </c>
      <c r="E235" s="1">
        <v>22476</v>
      </c>
      <c r="F235" s="1"/>
      <c r="G235" s="65"/>
      <c r="H235" s="65"/>
      <c r="I235" s="65"/>
      <c r="J235" s="65"/>
    </row>
    <row r="236" spans="2:10" x14ac:dyDescent="0.2">
      <c r="B236" s="80">
        <v>43101</v>
      </c>
      <c r="C236" s="1">
        <v>11930</v>
      </c>
      <c r="D236" s="1">
        <v>11444</v>
      </c>
      <c r="E236" s="1">
        <v>23374</v>
      </c>
      <c r="F236" s="1"/>
      <c r="G236" s="65"/>
      <c r="H236" s="65"/>
      <c r="I236" s="65"/>
      <c r="J236" s="65"/>
    </row>
    <row r="237" spans="2:10" x14ac:dyDescent="0.2">
      <c r="B237" s="80">
        <v>43132</v>
      </c>
      <c r="C237" s="1">
        <v>12116</v>
      </c>
      <c r="D237" s="1">
        <v>10162</v>
      </c>
      <c r="E237" s="1">
        <v>22278</v>
      </c>
      <c r="F237" s="1"/>
      <c r="G237" s="65"/>
      <c r="H237" s="65"/>
      <c r="I237" s="65"/>
      <c r="J237" s="65"/>
    </row>
    <row r="238" spans="2:10" x14ac:dyDescent="0.2">
      <c r="B238" s="80">
        <v>43160</v>
      </c>
      <c r="C238" s="1">
        <v>12483</v>
      </c>
      <c r="D238" s="1">
        <v>10866</v>
      </c>
      <c r="E238" s="1">
        <v>23349</v>
      </c>
      <c r="F238" s="1"/>
      <c r="G238" s="65"/>
      <c r="H238" s="65"/>
      <c r="I238" s="65"/>
      <c r="J238" s="65"/>
    </row>
    <row r="239" spans="2:10" x14ac:dyDescent="0.2">
      <c r="B239" s="80">
        <v>43191</v>
      </c>
      <c r="C239" s="1">
        <v>14909</v>
      </c>
      <c r="D239" s="1">
        <v>12883</v>
      </c>
      <c r="E239" s="1">
        <v>27792</v>
      </c>
      <c r="F239" s="65"/>
      <c r="G239" s="65"/>
      <c r="H239" s="65"/>
      <c r="I239" s="65"/>
      <c r="J239" s="65"/>
    </row>
    <row r="240" spans="2:10" x14ac:dyDescent="0.2">
      <c r="B240" s="80">
        <v>43221</v>
      </c>
      <c r="C240" s="1">
        <v>15792</v>
      </c>
      <c r="D240" s="1">
        <v>14477</v>
      </c>
      <c r="E240" s="1">
        <v>30269</v>
      </c>
      <c r="F240" s="65"/>
      <c r="G240" s="65"/>
      <c r="H240" s="65"/>
      <c r="I240" s="65"/>
      <c r="J240" s="65"/>
    </row>
    <row r="241" spans="2:5" x14ac:dyDescent="0.2">
      <c r="B241" s="80">
        <v>43252</v>
      </c>
      <c r="C241" s="1">
        <v>16574</v>
      </c>
      <c r="D241" s="1">
        <v>14224</v>
      </c>
      <c r="E241" s="1">
        <v>30798</v>
      </c>
    </row>
    <row r="242" spans="2:5" x14ac:dyDescent="0.2">
      <c r="B242" s="80">
        <v>43282</v>
      </c>
      <c r="C242" s="1">
        <v>15992</v>
      </c>
      <c r="D242" s="1">
        <v>13354</v>
      </c>
      <c r="E242" s="1">
        <v>29346</v>
      </c>
    </row>
    <row r="243" spans="2:5" x14ac:dyDescent="0.2">
      <c r="B243" s="80">
        <v>43313</v>
      </c>
      <c r="C243" s="1">
        <v>13360</v>
      </c>
      <c r="D243" s="1">
        <v>10615</v>
      </c>
      <c r="E243" s="1">
        <v>23975</v>
      </c>
    </row>
    <row r="244" spans="2:5" x14ac:dyDescent="0.2">
      <c r="B244" s="80">
        <v>43344</v>
      </c>
      <c r="C244" s="1">
        <v>14158</v>
      </c>
      <c r="D244" s="1">
        <v>12991</v>
      </c>
      <c r="E244" s="1">
        <v>27149</v>
      </c>
    </row>
    <row r="245" spans="2:5" x14ac:dyDescent="0.2">
      <c r="B245" s="80">
        <v>43374</v>
      </c>
      <c r="C245" s="1">
        <v>16564</v>
      </c>
      <c r="D245" s="1">
        <v>15813</v>
      </c>
      <c r="E245" s="1">
        <v>32377</v>
      </c>
    </row>
    <row r="246" spans="2:5" x14ac:dyDescent="0.2">
      <c r="B246" s="80">
        <v>43405</v>
      </c>
      <c r="C246" s="1">
        <v>13775</v>
      </c>
      <c r="D246" s="1">
        <v>12683</v>
      </c>
      <c r="E246" s="1">
        <v>26458</v>
      </c>
    </row>
    <row r="247" spans="2:5" x14ac:dyDescent="0.2">
      <c r="B247" s="80">
        <v>43435</v>
      </c>
      <c r="C247" s="1">
        <v>12381</v>
      </c>
      <c r="D247" s="1">
        <v>11352</v>
      </c>
      <c r="E247" s="1">
        <v>23733</v>
      </c>
    </row>
    <row r="248" spans="2:5" x14ac:dyDescent="0.2">
      <c r="B248" s="80">
        <v>43466</v>
      </c>
      <c r="C248" s="1">
        <v>13629</v>
      </c>
      <c r="D248" s="1">
        <v>11918</v>
      </c>
      <c r="E248" s="1">
        <v>25547</v>
      </c>
    </row>
    <row r="249" spans="2:5" x14ac:dyDescent="0.2">
      <c r="B249" s="80">
        <v>43497</v>
      </c>
      <c r="C249" s="1">
        <v>11823</v>
      </c>
      <c r="D249" s="1">
        <v>10491</v>
      </c>
      <c r="E249" s="1">
        <v>22314</v>
      </c>
    </row>
    <row r="250" spans="2:5" x14ac:dyDescent="0.2">
      <c r="B250" s="80">
        <v>43525</v>
      </c>
      <c r="C250" s="1">
        <v>13114</v>
      </c>
      <c r="D250" s="1">
        <v>12189</v>
      </c>
      <c r="E250" s="1">
        <v>25303</v>
      </c>
    </row>
    <row r="251" spans="2:5" x14ac:dyDescent="0.2">
      <c r="B251" s="80">
        <v>43556</v>
      </c>
      <c r="C251" s="1">
        <v>13760</v>
      </c>
      <c r="D251" s="1">
        <v>12346</v>
      </c>
      <c r="E251" s="1">
        <v>26106</v>
      </c>
    </row>
    <row r="252" spans="2:5" x14ac:dyDescent="0.2">
      <c r="B252" s="80">
        <v>43586</v>
      </c>
      <c r="C252" s="1">
        <v>15981</v>
      </c>
      <c r="D252" s="1">
        <v>14002</v>
      </c>
      <c r="E252" s="1">
        <v>29983</v>
      </c>
    </row>
    <row r="253" spans="2:5" x14ac:dyDescent="0.2">
      <c r="B253" s="80">
        <v>43617</v>
      </c>
      <c r="C253" s="1">
        <v>15701</v>
      </c>
      <c r="D253" s="1">
        <v>13483</v>
      </c>
      <c r="E253" s="1">
        <f>C253+D253</f>
        <v>29184</v>
      </c>
    </row>
    <row r="254" spans="2:5" x14ac:dyDescent="0.2">
      <c r="B254" s="80">
        <v>43647</v>
      </c>
      <c r="C254" s="1">
        <v>17290</v>
      </c>
      <c r="D254" s="1">
        <v>14767</v>
      </c>
      <c r="E254" s="1">
        <f>C254+D254</f>
        <v>32057</v>
      </c>
    </row>
    <row r="255" spans="2:5" x14ac:dyDescent="0.2">
      <c r="B255" s="80">
        <v>43678</v>
      </c>
      <c r="C255" s="1">
        <v>12660</v>
      </c>
      <c r="D255" s="1">
        <v>10138</v>
      </c>
      <c r="E255" s="1">
        <f t="shared" ref="E255:E268" si="1">C255+D255</f>
        <v>22798</v>
      </c>
    </row>
    <row r="256" spans="2:5" x14ac:dyDescent="0.2">
      <c r="B256" s="80">
        <v>43709</v>
      </c>
      <c r="C256" s="1">
        <v>15560</v>
      </c>
      <c r="D256" s="1">
        <v>14526</v>
      </c>
      <c r="E256" s="1">
        <f t="shared" si="1"/>
        <v>30086</v>
      </c>
    </row>
    <row r="257" spans="2:5" x14ac:dyDescent="0.2">
      <c r="B257" s="80">
        <v>43739</v>
      </c>
      <c r="C257" s="1">
        <v>17577</v>
      </c>
      <c r="D257" s="1">
        <v>17037</v>
      </c>
      <c r="E257" s="1">
        <f t="shared" si="1"/>
        <v>34614</v>
      </c>
    </row>
    <row r="258" spans="2:5" x14ac:dyDescent="0.2">
      <c r="B258" s="80">
        <v>43770</v>
      </c>
      <c r="C258" s="1">
        <v>13977</v>
      </c>
      <c r="D258" s="1">
        <v>13707</v>
      </c>
      <c r="E258" s="1">
        <f t="shared" si="1"/>
        <v>27684</v>
      </c>
    </row>
    <row r="259" spans="2:5" x14ac:dyDescent="0.2">
      <c r="B259" s="80">
        <v>43800</v>
      </c>
      <c r="C259" s="1">
        <v>12325</v>
      </c>
      <c r="D259" s="1">
        <v>11423</v>
      </c>
      <c r="E259" s="1">
        <f t="shared" si="1"/>
        <v>23748</v>
      </c>
    </row>
    <row r="260" spans="2:5" x14ac:dyDescent="0.2">
      <c r="B260" s="80">
        <v>43831</v>
      </c>
      <c r="C260" s="1">
        <v>13295</v>
      </c>
      <c r="D260" s="1">
        <v>11968</v>
      </c>
      <c r="E260" s="1">
        <f t="shared" si="1"/>
        <v>25263</v>
      </c>
    </row>
    <row r="261" spans="2:5" x14ac:dyDescent="0.2">
      <c r="B261" s="80">
        <v>43862</v>
      </c>
      <c r="C261" s="1">
        <v>12258</v>
      </c>
      <c r="D261" s="1">
        <v>11202</v>
      </c>
      <c r="E261" s="1">
        <f t="shared" si="1"/>
        <v>23460</v>
      </c>
    </row>
    <row r="262" spans="2:5" x14ac:dyDescent="0.2">
      <c r="B262" s="80">
        <v>43891</v>
      </c>
      <c r="C262" s="1">
        <v>10002</v>
      </c>
      <c r="D262" s="1">
        <v>8874</v>
      </c>
      <c r="E262" s="1">
        <f t="shared" si="1"/>
        <v>18876</v>
      </c>
    </row>
    <row r="263" spans="2:5" x14ac:dyDescent="0.2">
      <c r="B263" s="80">
        <v>43922</v>
      </c>
      <c r="C263" s="1">
        <v>4890</v>
      </c>
      <c r="D263" s="1">
        <v>2704</v>
      </c>
      <c r="E263" s="1">
        <f t="shared" si="1"/>
        <v>7594</v>
      </c>
    </row>
    <row r="264" spans="2:5" x14ac:dyDescent="0.2">
      <c r="B264" s="80">
        <v>43952</v>
      </c>
      <c r="C264" s="1">
        <v>6727</v>
      </c>
      <c r="D264" s="1">
        <v>3684</v>
      </c>
      <c r="E264" s="1">
        <f t="shared" si="1"/>
        <v>10411</v>
      </c>
    </row>
    <row r="265" spans="2:5" x14ac:dyDescent="0.2">
      <c r="B265" s="80">
        <v>43983</v>
      </c>
      <c r="C265" s="1">
        <v>8737</v>
      </c>
      <c r="D265" s="1">
        <v>6023</v>
      </c>
      <c r="E265" s="1">
        <f t="shared" si="1"/>
        <v>14760</v>
      </c>
    </row>
    <row r="266" spans="2:5" x14ac:dyDescent="0.2">
      <c r="B266" s="80">
        <v>44013</v>
      </c>
      <c r="C266" s="1">
        <v>11030</v>
      </c>
      <c r="D266" s="1">
        <v>9041</v>
      </c>
      <c r="E266" s="1">
        <f t="shared" si="1"/>
        <v>20071</v>
      </c>
    </row>
    <row r="267" spans="2:5" x14ac:dyDescent="0.2">
      <c r="B267" s="80">
        <v>44044</v>
      </c>
      <c r="C267" s="1">
        <v>8392</v>
      </c>
      <c r="D267" s="1">
        <v>6865</v>
      </c>
      <c r="E267" s="1">
        <f t="shared" si="1"/>
        <v>15257</v>
      </c>
    </row>
    <row r="268" spans="2:5" x14ac:dyDescent="0.2">
      <c r="B268" s="80">
        <v>44075</v>
      </c>
      <c r="C268" s="1">
        <v>11142</v>
      </c>
      <c r="D268" s="1">
        <v>10435</v>
      </c>
      <c r="E268" s="1">
        <f t="shared" si="1"/>
        <v>21577</v>
      </c>
    </row>
    <row r="269" spans="2:5" x14ac:dyDescent="0.2">
      <c r="C269" s="1"/>
      <c r="D269" s="1"/>
      <c r="E269" s="1"/>
    </row>
    <row r="270" spans="2:5" x14ac:dyDescent="0.2">
      <c r="C270" s="1"/>
      <c r="D270" s="1"/>
      <c r="E270" s="1"/>
    </row>
  </sheetData>
  <mergeCells count="1">
    <mergeCell ref="H201:I201"/>
  </mergeCells>
  <pageMargins left="0.75" right="0.75" top="1" bottom="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8"/>
  <sheetViews>
    <sheetView workbookViewId="0">
      <pane xSplit="2" ySplit="6" topLeftCell="C239" activePane="bottomRight" state="frozen"/>
      <selection pane="topRight" activeCell="V54" sqref="V54"/>
      <selection pane="bottomLeft" activeCell="V54" sqref="V54"/>
      <selection pane="bottomRight" activeCell="M270" sqref="M270"/>
    </sheetView>
  </sheetViews>
  <sheetFormatPr baseColWidth="10" defaultColWidth="11.42578125" defaultRowHeight="12.75" x14ac:dyDescent="0.2"/>
  <cols>
    <col min="1" max="1" width="29.28515625" customWidth="1"/>
    <col min="4" max="8" width="11.5703125" bestFit="1" customWidth="1"/>
    <col min="9" max="9" width="13" customWidth="1"/>
    <col min="10" max="13" width="11.5703125" bestFit="1" customWidth="1"/>
    <col min="257" max="257" width="29.28515625" customWidth="1"/>
    <col min="260" max="264" width="11.5703125" bestFit="1" customWidth="1"/>
    <col min="265" max="265" width="13" customWidth="1"/>
    <col min="266" max="269" width="11.5703125" bestFit="1" customWidth="1"/>
    <col min="513" max="513" width="29.28515625" customWidth="1"/>
    <col min="516" max="520" width="11.5703125" bestFit="1" customWidth="1"/>
    <col min="521" max="521" width="13" customWidth="1"/>
    <col min="522" max="525" width="11.5703125" bestFit="1" customWidth="1"/>
    <col min="769" max="769" width="29.28515625" customWidth="1"/>
    <col min="772" max="776" width="11.5703125" bestFit="1" customWidth="1"/>
    <col min="777" max="777" width="13" customWidth="1"/>
    <col min="778" max="781" width="11.5703125" bestFit="1" customWidth="1"/>
    <col min="1025" max="1025" width="29.28515625" customWidth="1"/>
    <col min="1028" max="1032" width="11.5703125" bestFit="1" customWidth="1"/>
    <col min="1033" max="1033" width="13" customWidth="1"/>
    <col min="1034" max="1037" width="11.5703125" bestFit="1" customWidth="1"/>
    <col min="1281" max="1281" width="29.28515625" customWidth="1"/>
    <col min="1284" max="1288" width="11.5703125" bestFit="1" customWidth="1"/>
    <col min="1289" max="1289" width="13" customWidth="1"/>
    <col min="1290" max="1293" width="11.5703125" bestFit="1" customWidth="1"/>
    <col min="1537" max="1537" width="29.28515625" customWidth="1"/>
    <col min="1540" max="1544" width="11.5703125" bestFit="1" customWidth="1"/>
    <col min="1545" max="1545" width="13" customWidth="1"/>
    <col min="1546" max="1549" width="11.5703125" bestFit="1" customWidth="1"/>
    <col min="1793" max="1793" width="29.28515625" customWidth="1"/>
    <col min="1796" max="1800" width="11.5703125" bestFit="1" customWidth="1"/>
    <col min="1801" max="1801" width="13" customWidth="1"/>
    <col min="1802" max="1805" width="11.5703125" bestFit="1" customWidth="1"/>
    <col min="2049" max="2049" width="29.28515625" customWidth="1"/>
    <col min="2052" max="2056" width="11.5703125" bestFit="1" customWidth="1"/>
    <col min="2057" max="2057" width="13" customWidth="1"/>
    <col min="2058" max="2061" width="11.5703125" bestFit="1" customWidth="1"/>
    <col min="2305" max="2305" width="29.28515625" customWidth="1"/>
    <col min="2308" max="2312" width="11.5703125" bestFit="1" customWidth="1"/>
    <col min="2313" max="2313" width="13" customWidth="1"/>
    <col min="2314" max="2317" width="11.5703125" bestFit="1" customWidth="1"/>
    <col min="2561" max="2561" width="29.28515625" customWidth="1"/>
    <col min="2564" max="2568" width="11.5703125" bestFit="1" customWidth="1"/>
    <col min="2569" max="2569" width="13" customWidth="1"/>
    <col min="2570" max="2573" width="11.5703125" bestFit="1" customWidth="1"/>
    <col min="2817" max="2817" width="29.28515625" customWidth="1"/>
    <col min="2820" max="2824" width="11.5703125" bestFit="1" customWidth="1"/>
    <col min="2825" max="2825" width="13" customWidth="1"/>
    <col min="2826" max="2829" width="11.5703125" bestFit="1" customWidth="1"/>
    <col min="3073" max="3073" width="29.28515625" customWidth="1"/>
    <col min="3076" max="3080" width="11.5703125" bestFit="1" customWidth="1"/>
    <col min="3081" max="3081" width="13" customWidth="1"/>
    <col min="3082" max="3085" width="11.5703125" bestFit="1" customWidth="1"/>
    <col min="3329" max="3329" width="29.28515625" customWidth="1"/>
    <col min="3332" max="3336" width="11.5703125" bestFit="1" customWidth="1"/>
    <col min="3337" max="3337" width="13" customWidth="1"/>
    <col min="3338" max="3341" width="11.5703125" bestFit="1" customWidth="1"/>
    <col min="3585" max="3585" width="29.28515625" customWidth="1"/>
    <col min="3588" max="3592" width="11.5703125" bestFit="1" customWidth="1"/>
    <col min="3593" max="3593" width="13" customWidth="1"/>
    <col min="3594" max="3597" width="11.5703125" bestFit="1" customWidth="1"/>
    <col min="3841" max="3841" width="29.28515625" customWidth="1"/>
    <col min="3844" max="3848" width="11.5703125" bestFit="1" customWidth="1"/>
    <col min="3849" max="3849" width="13" customWidth="1"/>
    <col min="3850" max="3853" width="11.5703125" bestFit="1" customWidth="1"/>
    <col min="4097" max="4097" width="29.28515625" customWidth="1"/>
    <col min="4100" max="4104" width="11.5703125" bestFit="1" customWidth="1"/>
    <col min="4105" max="4105" width="13" customWidth="1"/>
    <col min="4106" max="4109" width="11.5703125" bestFit="1" customWidth="1"/>
    <col min="4353" max="4353" width="29.28515625" customWidth="1"/>
    <col min="4356" max="4360" width="11.5703125" bestFit="1" customWidth="1"/>
    <col min="4361" max="4361" width="13" customWidth="1"/>
    <col min="4362" max="4365" width="11.5703125" bestFit="1" customWidth="1"/>
    <col min="4609" max="4609" width="29.28515625" customWidth="1"/>
    <col min="4612" max="4616" width="11.5703125" bestFit="1" customWidth="1"/>
    <col min="4617" max="4617" width="13" customWidth="1"/>
    <col min="4618" max="4621" width="11.5703125" bestFit="1" customWidth="1"/>
    <col min="4865" max="4865" width="29.28515625" customWidth="1"/>
    <col min="4868" max="4872" width="11.5703125" bestFit="1" customWidth="1"/>
    <col min="4873" max="4873" width="13" customWidth="1"/>
    <col min="4874" max="4877" width="11.5703125" bestFit="1" customWidth="1"/>
    <col min="5121" max="5121" width="29.28515625" customWidth="1"/>
    <col min="5124" max="5128" width="11.5703125" bestFit="1" customWidth="1"/>
    <col min="5129" max="5129" width="13" customWidth="1"/>
    <col min="5130" max="5133" width="11.5703125" bestFit="1" customWidth="1"/>
    <col min="5377" max="5377" width="29.28515625" customWidth="1"/>
    <col min="5380" max="5384" width="11.5703125" bestFit="1" customWidth="1"/>
    <col min="5385" max="5385" width="13" customWidth="1"/>
    <col min="5386" max="5389" width="11.5703125" bestFit="1" customWidth="1"/>
    <col min="5633" max="5633" width="29.28515625" customWidth="1"/>
    <col min="5636" max="5640" width="11.5703125" bestFit="1" customWidth="1"/>
    <col min="5641" max="5641" width="13" customWidth="1"/>
    <col min="5642" max="5645" width="11.5703125" bestFit="1" customWidth="1"/>
    <col min="5889" max="5889" width="29.28515625" customWidth="1"/>
    <col min="5892" max="5896" width="11.5703125" bestFit="1" customWidth="1"/>
    <col min="5897" max="5897" width="13" customWidth="1"/>
    <col min="5898" max="5901" width="11.5703125" bestFit="1" customWidth="1"/>
    <col min="6145" max="6145" width="29.28515625" customWidth="1"/>
    <col min="6148" max="6152" width="11.5703125" bestFit="1" customWidth="1"/>
    <col min="6153" max="6153" width="13" customWidth="1"/>
    <col min="6154" max="6157" width="11.5703125" bestFit="1" customWidth="1"/>
    <col min="6401" max="6401" width="29.28515625" customWidth="1"/>
    <col min="6404" max="6408" width="11.5703125" bestFit="1" customWidth="1"/>
    <col min="6409" max="6409" width="13" customWidth="1"/>
    <col min="6410" max="6413" width="11.5703125" bestFit="1" customWidth="1"/>
    <col min="6657" max="6657" width="29.28515625" customWidth="1"/>
    <col min="6660" max="6664" width="11.5703125" bestFit="1" customWidth="1"/>
    <col min="6665" max="6665" width="13" customWidth="1"/>
    <col min="6666" max="6669" width="11.5703125" bestFit="1" customWidth="1"/>
    <col min="6913" max="6913" width="29.28515625" customWidth="1"/>
    <col min="6916" max="6920" width="11.5703125" bestFit="1" customWidth="1"/>
    <col min="6921" max="6921" width="13" customWidth="1"/>
    <col min="6922" max="6925" width="11.5703125" bestFit="1" customWidth="1"/>
    <col min="7169" max="7169" width="29.28515625" customWidth="1"/>
    <col min="7172" max="7176" width="11.5703125" bestFit="1" customWidth="1"/>
    <col min="7177" max="7177" width="13" customWidth="1"/>
    <col min="7178" max="7181" width="11.5703125" bestFit="1" customWidth="1"/>
    <col min="7425" max="7425" width="29.28515625" customWidth="1"/>
    <col min="7428" max="7432" width="11.5703125" bestFit="1" customWidth="1"/>
    <col min="7433" max="7433" width="13" customWidth="1"/>
    <col min="7434" max="7437" width="11.5703125" bestFit="1" customWidth="1"/>
    <col min="7681" max="7681" width="29.28515625" customWidth="1"/>
    <col min="7684" max="7688" width="11.5703125" bestFit="1" customWidth="1"/>
    <col min="7689" max="7689" width="13" customWidth="1"/>
    <col min="7690" max="7693" width="11.5703125" bestFit="1" customWidth="1"/>
    <col min="7937" max="7937" width="29.28515625" customWidth="1"/>
    <col min="7940" max="7944" width="11.5703125" bestFit="1" customWidth="1"/>
    <col min="7945" max="7945" width="13" customWidth="1"/>
    <col min="7946" max="7949" width="11.5703125" bestFit="1" customWidth="1"/>
    <col min="8193" max="8193" width="29.28515625" customWidth="1"/>
    <col min="8196" max="8200" width="11.5703125" bestFit="1" customWidth="1"/>
    <col min="8201" max="8201" width="13" customWidth="1"/>
    <col min="8202" max="8205" width="11.5703125" bestFit="1" customWidth="1"/>
    <col min="8449" max="8449" width="29.28515625" customWidth="1"/>
    <col min="8452" max="8456" width="11.5703125" bestFit="1" customWidth="1"/>
    <col min="8457" max="8457" width="13" customWidth="1"/>
    <col min="8458" max="8461" width="11.5703125" bestFit="1" customWidth="1"/>
    <col min="8705" max="8705" width="29.28515625" customWidth="1"/>
    <col min="8708" max="8712" width="11.5703125" bestFit="1" customWidth="1"/>
    <col min="8713" max="8713" width="13" customWidth="1"/>
    <col min="8714" max="8717" width="11.5703125" bestFit="1" customWidth="1"/>
    <col min="8961" max="8961" width="29.28515625" customWidth="1"/>
    <col min="8964" max="8968" width="11.5703125" bestFit="1" customWidth="1"/>
    <col min="8969" max="8969" width="13" customWidth="1"/>
    <col min="8970" max="8973" width="11.5703125" bestFit="1" customWidth="1"/>
    <col min="9217" max="9217" width="29.28515625" customWidth="1"/>
    <col min="9220" max="9224" width="11.5703125" bestFit="1" customWidth="1"/>
    <col min="9225" max="9225" width="13" customWidth="1"/>
    <col min="9226" max="9229" width="11.5703125" bestFit="1" customWidth="1"/>
    <col min="9473" max="9473" width="29.28515625" customWidth="1"/>
    <col min="9476" max="9480" width="11.5703125" bestFit="1" customWidth="1"/>
    <col min="9481" max="9481" width="13" customWidth="1"/>
    <col min="9482" max="9485" width="11.5703125" bestFit="1" customWidth="1"/>
    <col min="9729" max="9729" width="29.28515625" customWidth="1"/>
    <col min="9732" max="9736" width="11.5703125" bestFit="1" customWidth="1"/>
    <col min="9737" max="9737" width="13" customWidth="1"/>
    <col min="9738" max="9741" width="11.5703125" bestFit="1" customWidth="1"/>
    <col min="9985" max="9985" width="29.28515625" customWidth="1"/>
    <col min="9988" max="9992" width="11.5703125" bestFit="1" customWidth="1"/>
    <col min="9993" max="9993" width="13" customWidth="1"/>
    <col min="9994" max="9997" width="11.5703125" bestFit="1" customWidth="1"/>
    <col min="10241" max="10241" width="29.28515625" customWidth="1"/>
    <col min="10244" max="10248" width="11.5703125" bestFit="1" customWidth="1"/>
    <col min="10249" max="10249" width="13" customWidth="1"/>
    <col min="10250" max="10253" width="11.5703125" bestFit="1" customWidth="1"/>
    <col min="10497" max="10497" width="29.28515625" customWidth="1"/>
    <col min="10500" max="10504" width="11.5703125" bestFit="1" customWidth="1"/>
    <col min="10505" max="10505" width="13" customWidth="1"/>
    <col min="10506" max="10509" width="11.5703125" bestFit="1" customWidth="1"/>
    <col min="10753" max="10753" width="29.28515625" customWidth="1"/>
    <col min="10756" max="10760" width="11.5703125" bestFit="1" customWidth="1"/>
    <col min="10761" max="10761" width="13" customWidth="1"/>
    <col min="10762" max="10765" width="11.5703125" bestFit="1" customWidth="1"/>
    <col min="11009" max="11009" width="29.28515625" customWidth="1"/>
    <col min="11012" max="11016" width="11.5703125" bestFit="1" customWidth="1"/>
    <col min="11017" max="11017" width="13" customWidth="1"/>
    <col min="11018" max="11021" width="11.5703125" bestFit="1" customWidth="1"/>
    <col min="11265" max="11265" width="29.28515625" customWidth="1"/>
    <col min="11268" max="11272" width="11.5703125" bestFit="1" customWidth="1"/>
    <col min="11273" max="11273" width="13" customWidth="1"/>
    <col min="11274" max="11277" width="11.5703125" bestFit="1" customWidth="1"/>
    <col min="11521" max="11521" width="29.28515625" customWidth="1"/>
    <col min="11524" max="11528" width="11.5703125" bestFit="1" customWidth="1"/>
    <col min="11529" max="11529" width="13" customWidth="1"/>
    <col min="11530" max="11533" width="11.5703125" bestFit="1" customWidth="1"/>
    <col min="11777" max="11777" width="29.28515625" customWidth="1"/>
    <col min="11780" max="11784" width="11.5703125" bestFit="1" customWidth="1"/>
    <col min="11785" max="11785" width="13" customWidth="1"/>
    <col min="11786" max="11789" width="11.5703125" bestFit="1" customWidth="1"/>
    <col min="12033" max="12033" width="29.28515625" customWidth="1"/>
    <col min="12036" max="12040" width="11.5703125" bestFit="1" customWidth="1"/>
    <col min="12041" max="12041" width="13" customWidth="1"/>
    <col min="12042" max="12045" width="11.5703125" bestFit="1" customWidth="1"/>
    <col min="12289" max="12289" width="29.28515625" customWidth="1"/>
    <col min="12292" max="12296" width="11.5703125" bestFit="1" customWidth="1"/>
    <col min="12297" max="12297" width="13" customWidth="1"/>
    <col min="12298" max="12301" width="11.5703125" bestFit="1" customWidth="1"/>
    <col min="12545" max="12545" width="29.28515625" customWidth="1"/>
    <col min="12548" max="12552" width="11.5703125" bestFit="1" customWidth="1"/>
    <col min="12553" max="12553" width="13" customWidth="1"/>
    <col min="12554" max="12557" width="11.5703125" bestFit="1" customWidth="1"/>
    <col min="12801" max="12801" width="29.28515625" customWidth="1"/>
    <col min="12804" max="12808" width="11.5703125" bestFit="1" customWidth="1"/>
    <col min="12809" max="12809" width="13" customWidth="1"/>
    <col min="12810" max="12813" width="11.5703125" bestFit="1" customWidth="1"/>
    <col min="13057" max="13057" width="29.28515625" customWidth="1"/>
    <col min="13060" max="13064" width="11.5703125" bestFit="1" customWidth="1"/>
    <col min="13065" max="13065" width="13" customWidth="1"/>
    <col min="13066" max="13069" width="11.5703125" bestFit="1" customWidth="1"/>
    <col min="13313" max="13313" width="29.28515625" customWidth="1"/>
    <col min="13316" max="13320" width="11.5703125" bestFit="1" customWidth="1"/>
    <col min="13321" max="13321" width="13" customWidth="1"/>
    <col min="13322" max="13325" width="11.5703125" bestFit="1" customWidth="1"/>
    <col min="13569" max="13569" width="29.28515625" customWidth="1"/>
    <col min="13572" max="13576" width="11.5703125" bestFit="1" customWidth="1"/>
    <col min="13577" max="13577" width="13" customWidth="1"/>
    <col min="13578" max="13581" width="11.5703125" bestFit="1" customWidth="1"/>
    <col min="13825" max="13825" width="29.28515625" customWidth="1"/>
    <col min="13828" max="13832" width="11.5703125" bestFit="1" customWidth="1"/>
    <col min="13833" max="13833" width="13" customWidth="1"/>
    <col min="13834" max="13837" width="11.5703125" bestFit="1" customWidth="1"/>
    <col min="14081" max="14081" width="29.28515625" customWidth="1"/>
    <col min="14084" max="14088" width="11.5703125" bestFit="1" customWidth="1"/>
    <col min="14089" max="14089" width="13" customWidth="1"/>
    <col min="14090" max="14093" width="11.5703125" bestFit="1" customWidth="1"/>
    <col min="14337" max="14337" width="29.28515625" customWidth="1"/>
    <col min="14340" max="14344" width="11.5703125" bestFit="1" customWidth="1"/>
    <col min="14345" max="14345" width="13" customWidth="1"/>
    <col min="14346" max="14349" width="11.5703125" bestFit="1" customWidth="1"/>
    <col min="14593" max="14593" width="29.28515625" customWidth="1"/>
    <col min="14596" max="14600" width="11.5703125" bestFit="1" customWidth="1"/>
    <col min="14601" max="14601" width="13" customWidth="1"/>
    <col min="14602" max="14605" width="11.5703125" bestFit="1" customWidth="1"/>
    <col min="14849" max="14849" width="29.28515625" customWidth="1"/>
    <col min="14852" max="14856" width="11.5703125" bestFit="1" customWidth="1"/>
    <col min="14857" max="14857" width="13" customWidth="1"/>
    <col min="14858" max="14861" width="11.5703125" bestFit="1" customWidth="1"/>
    <col min="15105" max="15105" width="29.28515625" customWidth="1"/>
    <col min="15108" max="15112" width="11.5703125" bestFit="1" customWidth="1"/>
    <col min="15113" max="15113" width="13" customWidth="1"/>
    <col min="15114" max="15117" width="11.5703125" bestFit="1" customWidth="1"/>
    <col min="15361" max="15361" width="29.28515625" customWidth="1"/>
    <col min="15364" max="15368" width="11.5703125" bestFit="1" customWidth="1"/>
    <col min="15369" max="15369" width="13" customWidth="1"/>
    <col min="15370" max="15373" width="11.5703125" bestFit="1" customWidth="1"/>
    <col min="15617" max="15617" width="29.28515625" customWidth="1"/>
    <col min="15620" max="15624" width="11.5703125" bestFit="1" customWidth="1"/>
    <col min="15625" max="15625" width="13" customWidth="1"/>
    <col min="15626" max="15629" width="11.5703125" bestFit="1" customWidth="1"/>
    <col min="15873" max="15873" width="29.28515625" customWidth="1"/>
    <col min="15876" max="15880" width="11.5703125" bestFit="1" customWidth="1"/>
    <col min="15881" max="15881" width="13" customWidth="1"/>
    <col min="15882" max="15885" width="11.5703125" bestFit="1" customWidth="1"/>
    <col min="16129" max="16129" width="29.28515625" customWidth="1"/>
    <col min="16132" max="16136" width="11.5703125" bestFit="1" customWidth="1"/>
    <col min="16137" max="16137" width="13" customWidth="1"/>
    <col min="16138" max="16141" width="11.5703125" bestFit="1" customWidth="1"/>
  </cols>
  <sheetData>
    <row r="1" spans="1:19" ht="25.5" x14ac:dyDescent="0.2">
      <c r="A1" s="30" t="s">
        <v>260</v>
      </c>
      <c r="B1" s="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5.5" x14ac:dyDescent="0.2">
      <c r="A2" s="30" t="s">
        <v>334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5"/>
      <c r="O2" s="65"/>
      <c r="P2" s="65"/>
      <c r="Q2" s="65"/>
      <c r="R2" s="65"/>
      <c r="S2" s="65"/>
    </row>
    <row r="3" spans="1:19" ht="38.25" x14ac:dyDescent="0.2">
      <c r="A3" s="29" t="s">
        <v>2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5"/>
      <c r="O3" s="65"/>
      <c r="P3" s="65"/>
      <c r="Q3" s="65"/>
      <c r="R3" s="65"/>
      <c r="S3" s="65"/>
    </row>
    <row r="4" spans="1:19" x14ac:dyDescent="0.2">
      <c r="A4" s="65"/>
      <c r="B4" s="65"/>
      <c r="C4" s="65">
        <v>0</v>
      </c>
      <c r="D4" s="65">
        <v>1</v>
      </c>
      <c r="E4" s="65">
        <v>2</v>
      </c>
      <c r="F4" s="65">
        <v>3</v>
      </c>
      <c r="G4" s="65">
        <v>4</v>
      </c>
      <c r="H4" s="65">
        <v>5</v>
      </c>
      <c r="I4" s="65">
        <v>6</v>
      </c>
      <c r="J4" s="65">
        <v>7</v>
      </c>
      <c r="K4" s="65">
        <v>8</v>
      </c>
      <c r="L4" s="65">
        <v>9</v>
      </c>
      <c r="M4" s="65"/>
      <c r="N4" s="65"/>
      <c r="O4" s="65"/>
      <c r="P4" s="65"/>
      <c r="Q4" s="65"/>
      <c r="R4" s="65"/>
      <c r="S4" s="65"/>
    </row>
    <row r="5" spans="1:19" x14ac:dyDescent="0.2">
      <c r="A5" s="65"/>
      <c r="B5" s="65" t="s">
        <v>3</v>
      </c>
      <c r="C5" s="65" t="s">
        <v>68</v>
      </c>
      <c r="D5" s="65" t="s">
        <v>69</v>
      </c>
      <c r="E5" s="65" t="s">
        <v>70</v>
      </c>
      <c r="F5" s="65" t="s">
        <v>71</v>
      </c>
      <c r="G5" s="65" t="s">
        <v>72</v>
      </c>
      <c r="H5" s="65" t="s">
        <v>73</v>
      </c>
      <c r="I5" s="65" t="s">
        <v>74</v>
      </c>
      <c r="J5" s="65" t="s">
        <v>75</v>
      </c>
      <c r="K5" s="65" t="s">
        <v>76</v>
      </c>
      <c r="L5" s="65" t="s">
        <v>335</v>
      </c>
      <c r="M5" s="65" t="s">
        <v>44</v>
      </c>
      <c r="N5" s="65"/>
      <c r="O5" s="65"/>
      <c r="P5" s="65"/>
      <c r="Q5" s="65"/>
      <c r="R5" s="65"/>
      <c r="S5" s="65"/>
    </row>
    <row r="6" spans="1:19" x14ac:dyDescent="0.2">
      <c r="A6" s="65"/>
      <c r="B6" s="65" t="s">
        <v>3</v>
      </c>
      <c r="C6" s="65" t="s">
        <v>195</v>
      </c>
      <c r="D6" s="65" t="s">
        <v>195</v>
      </c>
      <c r="E6" s="65" t="s">
        <v>195</v>
      </c>
      <c r="F6" s="65" t="s">
        <v>195</v>
      </c>
      <c r="G6" s="65" t="s">
        <v>195</v>
      </c>
      <c r="H6" s="65" t="s">
        <v>195</v>
      </c>
      <c r="I6" s="65" t="s">
        <v>195</v>
      </c>
      <c r="J6" s="65" t="s">
        <v>195</v>
      </c>
      <c r="K6" s="65" t="s">
        <v>195</v>
      </c>
      <c r="L6" s="65" t="s">
        <v>195</v>
      </c>
      <c r="M6" s="65" t="s">
        <v>195</v>
      </c>
      <c r="N6" s="65"/>
      <c r="O6" s="65"/>
      <c r="P6" s="65"/>
      <c r="Q6" s="65"/>
      <c r="R6" s="65"/>
      <c r="S6" s="65"/>
    </row>
    <row r="7" spans="1:19" x14ac:dyDescent="0.2">
      <c r="A7" s="65"/>
      <c r="B7" s="9">
        <v>36161</v>
      </c>
      <c r="C7" s="65"/>
      <c r="D7" s="65">
        <v>29</v>
      </c>
      <c r="E7" s="65">
        <v>784</v>
      </c>
      <c r="F7" s="65">
        <v>665</v>
      </c>
      <c r="G7" s="1">
        <v>1648</v>
      </c>
      <c r="H7" s="1">
        <v>2413</v>
      </c>
      <c r="I7" s="65">
        <v>164</v>
      </c>
      <c r="J7" s="1">
        <v>2588</v>
      </c>
      <c r="K7" s="65">
        <v>873</v>
      </c>
      <c r="L7" s="1">
        <v>4222</v>
      </c>
      <c r="M7" s="1">
        <v>13386</v>
      </c>
      <c r="N7" s="65"/>
      <c r="O7" s="65"/>
      <c r="P7" s="65"/>
      <c r="Q7" s="65"/>
      <c r="R7" s="65"/>
      <c r="S7" s="65"/>
    </row>
    <row r="8" spans="1:19" x14ac:dyDescent="0.2">
      <c r="A8" s="65"/>
      <c r="B8" s="9">
        <v>36192</v>
      </c>
      <c r="C8" s="65"/>
      <c r="D8" s="65">
        <v>28</v>
      </c>
      <c r="E8" s="65">
        <v>969</v>
      </c>
      <c r="F8" s="65">
        <v>592</v>
      </c>
      <c r="G8" s="1">
        <v>1748</v>
      </c>
      <c r="H8" s="1">
        <v>2445</v>
      </c>
      <c r="I8" s="65">
        <v>163</v>
      </c>
      <c r="J8" s="1">
        <v>2510</v>
      </c>
      <c r="K8" s="65">
        <v>750</v>
      </c>
      <c r="L8" s="1">
        <v>3982</v>
      </c>
      <c r="M8" s="1">
        <v>13187</v>
      </c>
      <c r="N8" s="65"/>
      <c r="O8" s="65"/>
      <c r="P8" s="65"/>
      <c r="Q8" s="65"/>
      <c r="R8" s="65"/>
      <c r="S8" s="65"/>
    </row>
    <row r="9" spans="1:19" x14ac:dyDescent="0.2">
      <c r="A9" s="65"/>
      <c r="B9" s="9">
        <v>36220</v>
      </c>
      <c r="C9" s="65"/>
      <c r="D9" s="65">
        <v>29</v>
      </c>
      <c r="E9" s="65">
        <v>969</v>
      </c>
      <c r="F9" s="65">
        <v>673</v>
      </c>
      <c r="G9" s="1">
        <v>1742</v>
      </c>
      <c r="H9" s="1">
        <v>3066</v>
      </c>
      <c r="I9" s="65">
        <v>250</v>
      </c>
      <c r="J9" s="1">
        <v>2569</v>
      </c>
      <c r="K9" s="65">
        <v>885</v>
      </c>
      <c r="L9" s="1">
        <v>5015</v>
      </c>
      <c r="M9" s="1">
        <v>15198</v>
      </c>
      <c r="N9" s="65"/>
      <c r="O9" s="65"/>
      <c r="P9" s="65"/>
      <c r="Q9" s="65"/>
      <c r="R9" s="65"/>
      <c r="S9" s="65"/>
    </row>
    <row r="10" spans="1:19" x14ac:dyDescent="0.2">
      <c r="A10" s="65"/>
      <c r="B10" s="9">
        <v>36251</v>
      </c>
      <c r="C10" s="65"/>
      <c r="D10" s="65">
        <v>34</v>
      </c>
      <c r="E10" s="65">
        <v>833</v>
      </c>
      <c r="F10" s="65">
        <v>535</v>
      </c>
      <c r="G10" s="1">
        <v>1933</v>
      </c>
      <c r="H10" s="1">
        <v>3197</v>
      </c>
      <c r="I10" s="65">
        <v>192</v>
      </c>
      <c r="J10" s="1">
        <v>2243</v>
      </c>
      <c r="K10" s="65">
        <v>821</v>
      </c>
      <c r="L10" s="1">
        <v>4784</v>
      </c>
      <c r="M10" s="1">
        <v>14572</v>
      </c>
      <c r="N10" s="65"/>
      <c r="O10" s="65"/>
      <c r="P10" s="65"/>
      <c r="Q10" s="65"/>
      <c r="R10" s="65"/>
      <c r="S10" s="65"/>
    </row>
    <row r="11" spans="1:19" x14ac:dyDescent="0.2">
      <c r="A11" s="65"/>
      <c r="B11" s="9">
        <v>36281</v>
      </c>
      <c r="C11" s="65"/>
      <c r="D11" s="65">
        <v>36</v>
      </c>
      <c r="E11" s="65">
        <v>738</v>
      </c>
      <c r="F11" s="65">
        <v>662</v>
      </c>
      <c r="G11" s="1">
        <v>2066</v>
      </c>
      <c r="H11" s="1">
        <v>3272</v>
      </c>
      <c r="I11" s="65">
        <v>166</v>
      </c>
      <c r="J11" s="1">
        <v>2519</v>
      </c>
      <c r="K11" s="65">
        <v>884</v>
      </c>
      <c r="L11" s="1">
        <v>5334</v>
      </c>
      <c r="M11" s="1">
        <v>15677</v>
      </c>
      <c r="N11" s="65"/>
      <c r="O11" s="65"/>
      <c r="P11" s="65"/>
      <c r="Q11" s="65"/>
      <c r="R11" s="65"/>
      <c r="S11" s="65"/>
    </row>
    <row r="12" spans="1:19" x14ac:dyDescent="0.2">
      <c r="A12" s="65"/>
      <c r="B12" s="9">
        <v>36312</v>
      </c>
      <c r="C12" s="65"/>
      <c r="D12" s="65">
        <v>24</v>
      </c>
      <c r="E12" s="1">
        <v>1332</v>
      </c>
      <c r="F12" s="65">
        <v>616</v>
      </c>
      <c r="G12" s="1">
        <v>2372</v>
      </c>
      <c r="H12" s="1">
        <v>4054</v>
      </c>
      <c r="I12" s="65">
        <v>140</v>
      </c>
      <c r="J12" s="1">
        <v>2538</v>
      </c>
      <c r="K12" s="65">
        <v>934</v>
      </c>
      <c r="L12" s="1">
        <v>5516</v>
      </c>
      <c r="M12" s="1">
        <v>17526</v>
      </c>
      <c r="N12" s="65"/>
      <c r="O12" s="65"/>
      <c r="P12" s="65"/>
      <c r="Q12" s="65"/>
      <c r="R12" s="65"/>
      <c r="S12" s="65"/>
    </row>
    <row r="13" spans="1:19" x14ac:dyDescent="0.2">
      <c r="A13" s="65"/>
      <c r="B13" s="9">
        <v>36342</v>
      </c>
      <c r="C13" s="65"/>
      <c r="D13" s="65">
        <v>39</v>
      </c>
      <c r="E13" s="1">
        <v>1293</v>
      </c>
      <c r="F13" s="65">
        <v>901</v>
      </c>
      <c r="G13" s="1">
        <v>2666</v>
      </c>
      <c r="H13" s="1">
        <v>4607</v>
      </c>
      <c r="I13" s="65">
        <v>132</v>
      </c>
      <c r="J13" s="1">
        <v>2523</v>
      </c>
      <c r="K13" s="1">
        <v>1098</v>
      </c>
      <c r="L13" s="1">
        <v>5816</v>
      </c>
      <c r="M13" s="1">
        <v>19075</v>
      </c>
      <c r="N13" s="65"/>
      <c r="O13" s="65"/>
      <c r="P13" s="1"/>
      <c r="Q13" s="1"/>
      <c r="R13" s="2"/>
      <c r="S13" s="3"/>
    </row>
    <row r="14" spans="1:19" x14ac:dyDescent="0.2">
      <c r="A14" s="65"/>
      <c r="B14" s="9">
        <v>36373</v>
      </c>
      <c r="C14" s="65"/>
      <c r="D14" s="65">
        <v>19</v>
      </c>
      <c r="E14" s="65">
        <v>436</v>
      </c>
      <c r="F14" s="65">
        <v>422</v>
      </c>
      <c r="G14" s="1">
        <v>1701</v>
      </c>
      <c r="H14" s="1">
        <v>3223</v>
      </c>
      <c r="I14" s="65">
        <v>156</v>
      </c>
      <c r="J14" s="1">
        <v>2029</v>
      </c>
      <c r="K14" s="65">
        <v>795</v>
      </c>
      <c r="L14" s="1">
        <v>4702</v>
      </c>
      <c r="M14" s="1">
        <v>13483</v>
      </c>
      <c r="N14" s="65"/>
      <c r="O14" s="65"/>
      <c r="P14" s="1"/>
      <c r="Q14" s="1"/>
      <c r="R14" s="2"/>
      <c r="S14" s="3"/>
    </row>
    <row r="15" spans="1:19" x14ac:dyDescent="0.2">
      <c r="A15" s="65"/>
      <c r="B15" s="9">
        <v>36404</v>
      </c>
      <c r="C15" s="65"/>
      <c r="D15" s="65">
        <v>30</v>
      </c>
      <c r="E15" s="65">
        <v>967</v>
      </c>
      <c r="F15" s="65">
        <v>910</v>
      </c>
      <c r="G15" s="1">
        <v>2037</v>
      </c>
      <c r="H15" s="1">
        <v>3953</v>
      </c>
      <c r="I15" s="65">
        <v>142</v>
      </c>
      <c r="J15" s="1">
        <v>2827</v>
      </c>
      <c r="K15" s="1">
        <v>1091</v>
      </c>
      <c r="L15" s="1">
        <v>5906</v>
      </c>
      <c r="M15" s="1">
        <v>17863</v>
      </c>
      <c r="N15" s="65"/>
      <c r="O15" s="65"/>
      <c r="P15" s="1"/>
      <c r="Q15" s="1"/>
      <c r="R15" s="2"/>
      <c r="S15" s="3"/>
    </row>
    <row r="16" spans="1:19" x14ac:dyDescent="0.2">
      <c r="A16" s="65"/>
      <c r="B16" s="9">
        <v>36434</v>
      </c>
      <c r="C16" s="65"/>
      <c r="D16" s="65">
        <v>32</v>
      </c>
      <c r="E16" s="1">
        <v>1269</v>
      </c>
      <c r="F16" s="65">
        <v>835</v>
      </c>
      <c r="G16" s="1">
        <v>2012</v>
      </c>
      <c r="H16" s="1">
        <v>3893</v>
      </c>
      <c r="I16" s="65">
        <v>118</v>
      </c>
      <c r="J16" s="1">
        <v>2155</v>
      </c>
      <c r="K16" s="65">
        <v>843</v>
      </c>
      <c r="L16" s="1">
        <v>5218</v>
      </c>
      <c r="M16" s="1">
        <v>16375</v>
      </c>
      <c r="N16" s="65"/>
      <c r="O16" s="65"/>
      <c r="P16" s="1"/>
      <c r="Q16" s="1"/>
      <c r="R16" s="2"/>
      <c r="S16" s="3"/>
    </row>
    <row r="17" spans="2:19" x14ac:dyDescent="0.2">
      <c r="B17" s="9">
        <v>36465</v>
      </c>
      <c r="C17" s="65"/>
      <c r="D17" s="65">
        <v>30</v>
      </c>
      <c r="E17" s="65">
        <v>906</v>
      </c>
      <c r="F17" s="65">
        <v>603</v>
      </c>
      <c r="G17" s="1">
        <v>1825</v>
      </c>
      <c r="H17" s="1">
        <v>3680</v>
      </c>
      <c r="I17" s="65">
        <v>120</v>
      </c>
      <c r="J17" s="1">
        <v>2418</v>
      </c>
      <c r="K17" s="65">
        <v>944</v>
      </c>
      <c r="L17" s="1">
        <v>5422</v>
      </c>
      <c r="M17" s="1">
        <v>15948</v>
      </c>
      <c r="N17" s="65"/>
      <c r="O17" s="65"/>
      <c r="P17" s="27"/>
      <c r="Q17" s="27"/>
      <c r="R17" s="2"/>
      <c r="S17" s="3"/>
    </row>
    <row r="18" spans="2:19" x14ac:dyDescent="0.2">
      <c r="B18" s="9">
        <v>36495</v>
      </c>
      <c r="C18" s="65"/>
      <c r="D18" s="65">
        <v>10</v>
      </c>
      <c r="E18" s="1">
        <v>1029</v>
      </c>
      <c r="F18" s="65">
        <v>493</v>
      </c>
      <c r="G18" s="1">
        <v>1591</v>
      </c>
      <c r="H18" s="1">
        <v>3783</v>
      </c>
      <c r="I18" s="65">
        <v>162</v>
      </c>
      <c r="J18" s="1">
        <v>1818</v>
      </c>
      <c r="K18" s="65">
        <v>740</v>
      </c>
      <c r="L18" s="1">
        <v>4524</v>
      </c>
      <c r="M18" s="1">
        <v>14150</v>
      </c>
      <c r="N18" s="65"/>
      <c r="O18" s="65"/>
      <c r="P18" s="1"/>
      <c r="Q18" s="1"/>
      <c r="R18" s="2"/>
      <c r="S18" s="3"/>
    </row>
    <row r="19" spans="2:19" x14ac:dyDescent="0.2">
      <c r="B19" s="9">
        <v>36526</v>
      </c>
      <c r="C19" s="65"/>
      <c r="D19" s="65">
        <v>26</v>
      </c>
      <c r="E19" s="65">
        <v>993</v>
      </c>
      <c r="F19" s="1">
        <v>1080</v>
      </c>
      <c r="G19" s="1">
        <v>1679</v>
      </c>
      <c r="H19" s="1">
        <v>2876</v>
      </c>
      <c r="I19" s="65">
        <v>249</v>
      </c>
      <c r="J19" s="1">
        <v>2410</v>
      </c>
      <c r="K19" s="65">
        <v>786</v>
      </c>
      <c r="L19" s="1">
        <v>5232</v>
      </c>
      <c r="M19" s="1">
        <v>15331</v>
      </c>
      <c r="N19" s="65"/>
      <c r="O19" s="65"/>
      <c r="P19" s="1"/>
      <c r="Q19" s="1"/>
      <c r="R19" s="2"/>
      <c r="S19" s="3"/>
    </row>
    <row r="20" spans="2:19" x14ac:dyDescent="0.2">
      <c r="B20" s="9">
        <v>36557</v>
      </c>
      <c r="C20" s="65"/>
      <c r="D20" s="65">
        <v>31</v>
      </c>
      <c r="E20" s="65">
        <v>866</v>
      </c>
      <c r="F20" s="65">
        <v>801</v>
      </c>
      <c r="G20" s="1">
        <v>1765</v>
      </c>
      <c r="H20" s="1">
        <v>2918</v>
      </c>
      <c r="I20" s="65">
        <v>288</v>
      </c>
      <c r="J20" s="1">
        <v>2825</v>
      </c>
      <c r="K20" s="65">
        <v>847</v>
      </c>
      <c r="L20" s="1">
        <v>4963</v>
      </c>
      <c r="M20" s="1">
        <v>15304</v>
      </c>
      <c r="N20" s="65"/>
      <c r="O20" s="65"/>
      <c r="P20" s="1"/>
      <c r="Q20" s="1"/>
      <c r="R20" s="2"/>
      <c r="S20" s="3"/>
    </row>
    <row r="21" spans="2:19" x14ac:dyDescent="0.2">
      <c r="B21" s="9">
        <v>36586</v>
      </c>
      <c r="C21" s="65"/>
      <c r="D21" s="65">
        <v>41</v>
      </c>
      <c r="E21" s="65">
        <v>785</v>
      </c>
      <c r="F21" s="1">
        <v>1017</v>
      </c>
      <c r="G21" s="1">
        <v>2222</v>
      </c>
      <c r="H21" s="1">
        <v>3358</v>
      </c>
      <c r="I21" s="65">
        <v>273</v>
      </c>
      <c r="J21" s="1">
        <v>3065</v>
      </c>
      <c r="K21" s="1">
        <v>1092</v>
      </c>
      <c r="L21" s="1">
        <v>6498</v>
      </c>
      <c r="M21" s="1">
        <v>18351</v>
      </c>
      <c r="N21" s="65"/>
      <c r="O21" s="65"/>
      <c r="P21" s="1"/>
      <c r="Q21" s="1"/>
      <c r="R21" s="2"/>
      <c r="S21" s="3"/>
    </row>
    <row r="22" spans="2:19" x14ac:dyDescent="0.2">
      <c r="B22" s="9">
        <v>36617</v>
      </c>
      <c r="C22" s="65"/>
      <c r="D22" s="65">
        <v>34</v>
      </c>
      <c r="E22" s="65">
        <v>544</v>
      </c>
      <c r="F22" s="65">
        <v>564</v>
      </c>
      <c r="G22" s="1">
        <v>1960</v>
      </c>
      <c r="H22" s="1">
        <v>3171</v>
      </c>
      <c r="I22" s="65">
        <v>145</v>
      </c>
      <c r="J22" s="1">
        <v>2125</v>
      </c>
      <c r="K22" s="65">
        <v>772</v>
      </c>
      <c r="L22" s="1">
        <v>5096</v>
      </c>
      <c r="M22" s="1">
        <v>14411</v>
      </c>
      <c r="N22" s="65"/>
      <c r="O22" s="5"/>
      <c r="P22" s="6"/>
      <c r="Q22" s="6"/>
      <c r="R22" s="11"/>
      <c r="S22" s="8"/>
    </row>
    <row r="23" spans="2:19" x14ac:dyDescent="0.2">
      <c r="B23" s="9">
        <v>36647</v>
      </c>
      <c r="C23" s="65"/>
      <c r="D23" s="65">
        <v>31</v>
      </c>
      <c r="E23" s="65">
        <v>691</v>
      </c>
      <c r="F23" s="65">
        <v>755</v>
      </c>
      <c r="G23" s="1">
        <v>2120</v>
      </c>
      <c r="H23" s="1">
        <v>3773</v>
      </c>
      <c r="I23" s="65">
        <v>270</v>
      </c>
      <c r="J23" s="1">
        <v>2576</v>
      </c>
      <c r="K23" s="65">
        <v>921</v>
      </c>
      <c r="L23" s="1">
        <v>6736</v>
      </c>
      <c r="M23" s="1">
        <v>17873</v>
      </c>
      <c r="N23" s="65"/>
      <c r="O23" s="65"/>
      <c r="P23" s="1"/>
      <c r="Q23" s="1"/>
      <c r="R23" s="2"/>
      <c r="S23" s="81"/>
    </row>
    <row r="24" spans="2:19" x14ac:dyDescent="0.2">
      <c r="B24" s="9">
        <v>36678</v>
      </c>
      <c r="C24" s="65"/>
      <c r="D24" s="65">
        <v>26</v>
      </c>
      <c r="E24" s="65">
        <v>571</v>
      </c>
      <c r="F24" s="65">
        <v>777</v>
      </c>
      <c r="G24" s="1">
        <v>2017</v>
      </c>
      <c r="H24" s="1">
        <v>3753</v>
      </c>
      <c r="I24" s="65">
        <v>180</v>
      </c>
      <c r="J24" s="1">
        <v>2605</v>
      </c>
      <c r="K24" s="65">
        <v>921</v>
      </c>
      <c r="L24" s="1">
        <v>6222</v>
      </c>
      <c r="M24" s="1">
        <v>17072</v>
      </c>
      <c r="N24" s="65"/>
      <c r="O24" s="65"/>
      <c r="P24" s="65"/>
      <c r="Q24" s="65"/>
      <c r="R24" s="65"/>
      <c r="S24" s="65"/>
    </row>
    <row r="25" spans="2:19" x14ac:dyDescent="0.2">
      <c r="B25" s="9">
        <v>36708</v>
      </c>
      <c r="C25" s="65"/>
      <c r="D25" s="65">
        <v>35</v>
      </c>
      <c r="E25" s="65">
        <v>581</v>
      </c>
      <c r="F25" s="65">
        <v>831</v>
      </c>
      <c r="G25" s="1">
        <v>2169</v>
      </c>
      <c r="H25" s="1">
        <v>3996</v>
      </c>
      <c r="I25" s="65">
        <v>171</v>
      </c>
      <c r="J25" s="1">
        <v>2255</v>
      </c>
      <c r="K25" s="1">
        <v>1013</v>
      </c>
      <c r="L25" s="1">
        <v>6684</v>
      </c>
      <c r="M25" s="1">
        <v>17735</v>
      </c>
      <c r="N25" s="65"/>
      <c r="O25" s="65"/>
      <c r="P25" s="65"/>
      <c r="Q25" s="65"/>
      <c r="R25" s="65"/>
      <c r="S25" s="65"/>
    </row>
    <row r="26" spans="2:19" x14ac:dyDescent="0.2">
      <c r="B26" s="9">
        <v>36739</v>
      </c>
      <c r="C26" s="65"/>
      <c r="D26" s="65">
        <v>21</v>
      </c>
      <c r="E26" s="65">
        <v>615</v>
      </c>
      <c r="F26" s="65">
        <v>737</v>
      </c>
      <c r="G26" s="1">
        <v>1923</v>
      </c>
      <c r="H26" s="1">
        <v>3761</v>
      </c>
      <c r="I26" s="65">
        <v>194</v>
      </c>
      <c r="J26" s="1">
        <v>2686</v>
      </c>
      <c r="K26" s="65">
        <v>737</v>
      </c>
      <c r="L26" s="1">
        <v>5806</v>
      </c>
      <c r="M26" s="1">
        <v>16480</v>
      </c>
      <c r="N26" s="65"/>
      <c r="O26" s="65"/>
      <c r="P26" s="65"/>
      <c r="Q26" s="65"/>
      <c r="R26" s="65"/>
      <c r="S26" s="65"/>
    </row>
    <row r="27" spans="2:19" x14ac:dyDescent="0.2">
      <c r="B27" s="9">
        <v>36770</v>
      </c>
      <c r="C27" s="65"/>
      <c r="D27" s="65">
        <v>33</v>
      </c>
      <c r="E27" s="1">
        <v>1013</v>
      </c>
      <c r="F27" s="65">
        <v>757</v>
      </c>
      <c r="G27" s="1">
        <v>2103</v>
      </c>
      <c r="H27" s="1">
        <v>3509</v>
      </c>
      <c r="I27" s="65">
        <v>184</v>
      </c>
      <c r="J27" s="1">
        <v>3015</v>
      </c>
      <c r="K27" s="65">
        <v>962</v>
      </c>
      <c r="L27" s="1">
        <v>6466</v>
      </c>
      <c r="M27" s="1">
        <v>18042</v>
      </c>
      <c r="N27" s="65"/>
      <c r="O27" s="65"/>
      <c r="P27" s="65"/>
      <c r="Q27" s="65"/>
      <c r="R27" s="65"/>
      <c r="S27" s="65"/>
    </row>
    <row r="28" spans="2:19" x14ac:dyDescent="0.2">
      <c r="B28" s="9">
        <v>36800</v>
      </c>
      <c r="C28" s="65"/>
      <c r="D28" s="65">
        <v>30</v>
      </c>
      <c r="E28" s="1">
        <v>1224</v>
      </c>
      <c r="F28" s="65">
        <v>975</v>
      </c>
      <c r="G28" s="1">
        <v>1828</v>
      </c>
      <c r="H28" s="1">
        <v>3861</v>
      </c>
      <c r="I28" s="65">
        <v>202</v>
      </c>
      <c r="J28" s="1">
        <v>2630</v>
      </c>
      <c r="K28" s="65">
        <v>941</v>
      </c>
      <c r="L28" s="1">
        <v>6383</v>
      </c>
      <c r="M28" s="1">
        <v>18074</v>
      </c>
      <c r="N28" s="65"/>
      <c r="O28" s="65"/>
      <c r="P28" s="65"/>
      <c r="Q28" s="65"/>
      <c r="R28" s="65"/>
      <c r="S28" s="65"/>
    </row>
    <row r="29" spans="2:19" x14ac:dyDescent="0.2">
      <c r="B29" s="9">
        <v>36831</v>
      </c>
      <c r="C29" s="65"/>
      <c r="D29" s="65">
        <v>29</v>
      </c>
      <c r="E29" s="65">
        <v>901</v>
      </c>
      <c r="F29" s="65">
        <v>892</v>
      </c>
      <c r="G29" s="1">
        <v>2195</v>
      </c>
      <c r="H29" s="1">
        <v>3735</v>
      </c>
      <c r="I29" s="65">
        <v>190</v>
      </c>
      <c r="J29" s="1">
        <v>3099</v>
      </c>
      <c r="K29" s="65">
        <v>923</v>
      </c>
      <c r="L29" s="1">
        <v>6437</v>
      </c>
      <c r="M29" s="1">
        <v>18401</v>
      </c>
      <c r="N29" s="65"/>
      <c r="O29" s="65"/>
      <c r="P29" s="65"/>
      <c r="Q29" s="65"/>
      <c r="R29" s="65"/>
      <c r="S29" s="65"/>
    </row>
    <row r="30" spans="2:19" x14ac:dyDescent="0.2">
      <c r="B30" s="9">
        <v>36861</v>
      </c>
      <c r="C30" s="65"/>
      <c r="D30" s="65">
        <v>27</v>
      </c>
      <c r="E30" s="65">
        <v>483</v>
      </c>
      <c r="F30" s="65">
        <v>672</v>
      </c>
      <c r="G30" s="1">
        <v>1772</v>
      </c>
      <c r="H30" s="1">
        <v>3513</v>
      </c>
      <c r="I30" s="65">
        <v>141</v>
      </c>
      <c r="J30" s="1">
        <v>1805</v>
      </c>
      <c r="K30" s="65">
        <v>673</v>
      </c>
      <c r="L30" s="1">
        <v>4857</v>
      </c>
      <c r="M30" s="1">
        <v>13943</v>
      </c>
      <c r="N30" s="65"/>
      <c r="O30" s="65"/>
      <c r="P30" s="65"/>
      <c r="Q30" s="65"/>
      <c r="R30" s="65"/>
      <c r="S30" s="65"/>
    </row>
    <row r="31" spans="2:19" x14ac:dyDescent="0.2">
      <c r="B31" s="9">
        <v>36892</v>
      </c>
      <c r="C31" s="65"/>
      <c r="D31" s="65">
        <v>62</v>
      </c>
      <c r="E31" s="65">
        <v>778</v>
      </c>
      <c r="F31" s="65">
        <v>854</v>
      </c>
      <c r="G31" s="1">
        <v>2196</v>
      </c>
      <c r="H31" s="1">
        <v>3627</v>
      </c>
      <c r="I31" s="65">
        <v>262</v>
      </c>
      <c r="J31" s="1">
        <v>3000</v>
      </c>
      <c r="K31" s="65">
        <v>882</v>
      </c>
      <c r="L31" s="1">
        <v>6333</v>
      </c>
      <c r="M31" s="1">
        <v>17994</v>
      </c>
      <c r="N31" s="65"/>
      <c r="O31" s="65"/>
      <c r="P31" s="65"/>
      <c r="Q31" s="65"/>
      <c r="R31" s="65"/>
      <c r="S31" s="65"/>
    </row>
    <row r="32" spans="2:19" x14ac:dyDescent="0.2">
      <c r="B32" s="9">
        <v>36923</v>
      </c>
      <c r="C32" s="65"/>
      <c r="D32" s="65">
        <v>39</v>
      </c>
      <c r="E32" s="65">
        <v>748</v>
      </c>
      <c r="F32" s="65">
        <v>822</v>
      </c>
      <c r="G32" s="1">
        <v>1746</v>
      </c>
      <c r="H32" s="1">
        <v>2810</v>
      </c>
      <c r="I32" s="65">
        <v>159</v>
      </c>
      <c r="J32" s="1">
        <v>2934</v>
      </c>
      <c r="K32" s="65">
        <v>834</v>
      </c>
      <c r="L32" s="1">
        <v>5128</v>
      </c>
      <c r="M32" s="1">
        <v>15220</v>
      </c>
      <c r="N32" s="65"/>
      <c r="O32" s="65"/>
      <c r="P32" s="65"/>
      <c r="Q32" s="65"/>
      <c r="R32" s="65"/>
      <c r="S32" s="65"/>
    </row>
    <row r="33" spans="2:13" x14ac:dyDescent="0.2">
      <c r="B33" s="9">
        <v>36951</v>
      </c>
      <c r="C33" s="65"/>
      <c r="D33" s="65">
        <v>33</v>
      </c>
      <c r="E33" s="65">
        <v>795</v>
      </c>
      <c r="F33" s="65">
        <v>809</v>
      </c>
      <c r="G33" s="1">
        <v>2268</v>
      </c>
      <c r="H33" s="1">
        <v>3231</v>
      </c>
      <c r="I33" s="65">
        <v>161</v>
      </c>
      <c r="J33" s="1">
        <v>3315</v>
      </c>
      <c r="K33" s="65">
        <v>966</v>
      </c>
      <c r="L33" s="1">
        <v>6333</v>
      </c>
      <c r="M33" s="1">
        <v>17911</v>
      </c>
    </row>
    <row r="34" spans="2:13" x14ac:dyDescent="0.2">
      <c r="B34" s="9">
        <v>36982</v>
      </c>
      <c r="C34" s="65"/>
      <c r="D34" s="65">
        <v>40</v>
      </c>
      <c r="E34" s="65">
        <v>654</v>
      </c>
      <c r="F34" s="65">
        <v>731</v>
      </c>
      <c r="G34" s="1">
        <v>2020</v>
      </c>
      <c r="H34" s="1">
        <v>3167</v>
      </c>
      <c r="I34" s="65">
        <v>148</v>
      </c>
      <c r="J34" s="1">
        <v>2395</v>
      </c>
      <c r="K34" s="65">
        <v>886</v>
      </c>
      <c r="L34" s="1">
        <v>5936</v>
      </c>
      <c r="M34" s="1">
        <v>15977</v>
      </c>
    </row>
    <row r="35" spans="2:13" x14ac:dyDescent="0.2">
      <c r="B35" s="9">
        <v>37012</v>
      </c>
      <c r="C35" s="65"/>
      <c r="D35" s="65">
        <v>40</v>
      </c>
      <c r="E35" s="65">
        <v>704</v>
      </c>
      <c r="F35" s="1">
        <v>1005</v>
      </c>
      <c r="G35" s="1">
        <v>2236</v>
      </c>
      <c r="H35" s="1">
        <v>3791</v>
      </c>
      <c r="I35" s="65">
        <v>283</v>
      </c>
      <c r="J35" s="1">
        <v>3338</v>
      </c>
      <c r="K35" s="65">
        <v>989</v>
      </c>
      <c r="L35" s="1">
        <v>7277</v>
      </c>
      <c r="M35" s="1">
        <v>19663</v>
      </c>
    </row>
    <row r="36" spans="2:13" x14ac:dyDescent="0.2">
      <c r="B36" s="9">
        <v>37043</v>
      </c>
      <c r="C36" s="65"/>
      <c r="D36" s="65">
        <v>35</v>
      </c>
      <c r="E36" s="65">
        <v>604</v>
      </c>
      <c r="F36" s="65">
        <v>841</v>
      </c>
      <c r="G36" s="1">
        <v>1943</v>
      </c>
      <c r="H36" s="1">
        <v>4016</v>
      </c>
      <c r="I36" s="65">
        <v>313</v>
      </c>
      <c r="J36" s="1">
        <v>2881</v>
      </c>
      <c r="K36" s="65">
        <v>921</v>
      </c>
      <c r="L36" s="1">
        <v>6709</v>
      </c>
      <c r="M36" s="1">
        <v>18263</v>
      </c>
    </row>
    <row r="37" spans="2:13" x14ac:dyDescent="0.2">
      <c r="B37" s="9">
        <v>37073</v>
      </c>
      <c r="C37" s="65"/>
      <c r="D37" s="65">
        <v>34</v>
      </c>
      <c r="E37" s="65">
        <v>764</v>
      </c>
      <c r="F37" s="1">
        <v>1515</v>
      </c>
      <c r="G37" s="1">
        <v>2220</v>
      </c>
      <c r="H37" s="1">
        <v>4338</v>
      </c>
      <c r="I37" s="65">
        <v>295</v>
      </c>
      <c r="J37" s="1">
        <v>3095</v>
      </c>
      <c r="K37" s="1">
        <v>1127</v>
      </c>
      <c r="L37" s="1">
        <v>6859</v>
      </c>
      <c r="M37" s="1">
        <v>20247</v>
      </c>
    </row>
    <row r="38" spans="2:13" x14ac:dyDescent="0.2">
      <c r="B38" s="9">
        <v>37104</v>
      </c>
      <c r="C38" s="65"/>
      <c r="D38" s="65">
        <v>48</v>
      </c>
      <c r="E38" s="65">
        <v>616</v>
      </c>
      <c r="F38" s="65">
        <v>841</v>
      </c>
      <c r="G38" s="1">
        <v>2166</v>
      </c>
      <c r="H38" s="1">
        <v>3650</v>
      </c>
      <c r="I38" s="65">
        <v>113</v>
      </c>
      <c r="J38" s="1">
        <v>2453</v>
      </c>
      <c r="K38" s="65">
        <v>819</v>
      </c>
      <c r="L38" s="1">
        <v>5938</v>
      </c>
      <c r="M38" s="1">
        <v>16644</v>
      </c>
    </row>
    <row r="39" spans="2:13" x14ac:dyDescent="0.2">
      <c r="B39" s="9">
        <v>37135</v>
      </c>
      <c r="C39" s="65"/>
      <c r="D39" s="65">
        <v>23</v>
      </c>
      <c r="E39" s="65">
        <v>928</v>
      </c>
      <c r="F39" s="65">
        <v>862</v>
      </c>
      <c r="G39" s="1">
        <v>1980</v>
      </c>
      <c r="H39" s="1">
        <v>3902</v>
      </c>
      <c r="I39" s="65">
        <v>207</v>
      </c>
      <c r="J39" s="1">
        <v>3567</v>
      </c>
      <c r="K39" s="1">
        <v>1019</v>
      </c>
      <c r="L39" s="1">
        <v>7207</v>
      </c>
      <c r="M39" s="1">
        <v>19695</v>
      </c>
    </row>
    <row r="40" spans="2:13" x14ac:dyDescent="0.2">
      <c r="B40" s="9">
        <v>37165</v>
      </c>
      <c r="C40" s="65"/>
      <c r="D40" s="65">
        <v>41</v>
      </c>
      <c r="E40" s="1">
        <v>1055</v>
      </c>
      <c r="F40" s="1">
        <v>1376</v>
      </c>
      <c r="G40" s="1">
        <v>2477</v>
      </c>
      <c r="H40" s="1">
        <v>4413</v>
      </c>
      <c r="I40" s="65">
        <v>199</v>
      </c>
      <c r="J40" s="1">
        <v>3208</v>
      </c>
      <c r="K40" s="1">
        <v>1106</v>
      </c>
      <c r="L40" s="1">
        <v>6694</v>
      </c>
      <c r="M40" s="1">
        <v>20569</v>
      </c>
    </row>
    <row r="41" spans="2:13" x14ac:dyDescent="0.2">
      <c r="B41" s="9">
        <v>37196</v>
      </c>
      <c r="C41" s="65"/>
      <c r="D41" s="65">
        <v>23</v>
      </c>
      <c r="E41" s="1">
        <v>1147</v>
      </c>
      <c r="F41" s="1">
        <v>1101</v>
      </c>
      <c r="G41" s="1">
        <v>3147</v>
      </c>
      <c r="H41" s="1">
        <v>3859</v>
      </c>
      <c r="I41" s="65">
        <v>167</v>
      </c>
      <c r="J41" s="1">
        <v>3087</v>
      </c>
      <c r="K41" s="65">
        <v>934</v>
      </c>
      <c r="L41" s="1">
        <v>6321</v>
      </c>
      <c r="M41" s="1">
        <v>19786</v>
      </c>
    </row>
    <row r="42" spans="2:13" x14ac:dyDescent="0.2">
      <c r="B42" s="9">
        <v>37226</v>
      </c>
      <c r="C42" s="65"/>
      <c r="D42" s="65">
        <v>35</v>
      </c>
      <c r="E42" s="65">
        <v>571</v>
      </c>
      <c r="F42" s="65">
        <v>811</v>
      </c>
      <c r="G42" s="1">
        <v>2546</v>
      </c>
      <c r="H42" s="1">
        <v>3293</v>
      </c>
      <c r="I42" s="65">
        <v>178</v>
      </c>
      <c r="J42" s="1">
        <v>2128</v>
      </c>
      <c r="K42" s="65">
        <v>658</v>
      </c>
      <c r="L42" s="1">
        <v>4707</v>
      </c>
      <c r="M42" s="1">
        <v>14927</v>
      </c>
    </row>
    <row r="43" spans="2:13" x14ac:dyDescent="0.2">
      <c r="B43" s="9">
        <v>37257</v>
      </c>
      <c r="C43" s="65"/>
      <c r="D43" s="65">
        <v>32</v>
      </c>
      <c r="E43" s="65">
        <v>781</v>
      </c>
      <c r="F43" s="1">
        <v>1070</v>
      </c>
      <c r="G43" s="1">
        <v>2362</v>
      </c>
      <c r="H43" s="1">
        <v>3062</v>
      </c>
      <c r="I43" s="65">
        <v>296</v>
      </c>
      <c r="J43" s="1">
        <v>3499</v>
      </c>
      <c r="K43" s="1">
        <v>1054</v>
      </c>
      <c r="L43" s="1">
        <v>6540</v>
      </c>
      <c r="M43" s="1">
        <v>18696</v>
      </c>
    </row>
    <row r="44" spans="2:13" x14ac:dyDescent="0.2">
      <c r="B44" s="9">
        <v>37288</v>
      </c>
      <c r="C44" s="65"/>
      <c r="D44" s="65">
        <v>43</v>
      </c>
      <c r="E44" s="65">
        <v>833</v>
      </c>
      <c r="F44" s="65">
        <v>769</v>
      </c>
      <c r="G44" s="1">
        <v>2074</v>
      </c>
      <c r="H44" s="1">
        <v>2742</v>
      </c>
      <c r="I44" s="65">
        <v>147</v>
      </c>
      <c r="J44" s="1">
        <v>3046</v>
      </c>
      <c r="K44" s="65">
        <v>958</v>
      </c>
      <c r="L44" s="1">
        <v>5707</v>
      </c>
      <c r="M44" s="1">
        <v>16319</v>
      </c>
    </row>
    <row r="45" spans="2:13" x14ac:dyDescent="0.2">
      <c r="B45" s="9">
        <v>37316</v>
      </c>
      <c r="C45" s="65"/>
      <c r="D45" s="65">
        <v>32</v>
      </c>
      <c r="E45" s="65">
        <v>772</v>
      </c>
      <c r="F45" s="65">
        <v>899</v>
      </c>
      <c r="G45" s="1">
        <v>2225</v>
      </c>
      <c r="H45" s="1">
        <v>2897</v>
      </c>
      <c r="I45" s="65">
        <v>299</v>
      </c>
      <c r="J45" s="1">
        <v>2928</v>
      </c>
      <c r="K45" s="65">
        <v>888</v>
      </c>
      <c r="L45" s="1">
        <v>5587</v>
      </c>
      <c r="M45" s="1">
        <v>16527</v>
      </c>
    </row>
    <row r="46" spans="2:13" x14ac:dyDescent="0.2">
      <c r="B46" s="9">
        <v>37347</v>
      </c>
      <c r="C46" s="65"/>
      <c r="D46" s="65">
        <v>45</v>
      </c>
      <c r="E46" s="1">
        <v>1032</v>
      </c>
      <c r="F46" s="65">
        <v>992</v>
      </c>
      <c r="G46" s="1">
        <v>2591</v>
      </c>
      <c r="H46" s="1">
        <v>3760</v>
      </c>
      <c r="I46" s="65">
        <v>259</v>
      </c>
      <c r="J46" s="1">
        <v>3210</v>
      </c>
      <c r="K46" s="1">
        <v>1216</v>
      </c>
      <c r="L46" s="1">
        <v>6827</v>
      </c>
      <c r="M46" s="1">
        <v>19932</v>
      </c>
    </row>
    <row r="47" spans="2:13" x14ac:dyDescent="0.2">
      <c r="B47" s="9">
        <v>37377</v>
      </c>
      <c r="C47" s="65"/>
      <c r="D47" s="65">
        <v>37</v>
      </c>
      <c r="E47" s="1">
        <v>1144</v>
      </c>
      <c r="F47" s="1">
        <v>1307</v>
      </c>
      <c r="G47" s="1">
        <v>2430</v>
      </c>
      <c r="H47" s="1">
        <v>3844</v>
      </c>
      <c r="I47" s="65">
        <v>261</v>
      </c>
      <c r="J47" s="1">
        <v>3199</v>
      </c>
      <c r="K47" s="1">
        <v>1031</v>
      </c>
      <c r="L47" s="1">
        <v>7068</v>
      </c>
      <c r="M47" s="1">
        <v>20321</v>
      </c>
    </row>
    <row r="48" spans="2:13" x14ac:dyDescent="0.2">
      <c r="B48" s="9">
        <v>37408</v>
      </c>
      <c r="C48" s="65"/>
      <c r="D48" s="65">
        <v>33</v>
      </c>
      <c r="E48" s="65">
        <v>711</v>
      </c>
      <c r="F48" s="65">
        <v>881</v>
      </c>
      <c r="G48" s="1">
        <v>2173</v>
      </c>
      <c r="H48" s="1">
        <v>3635</v>
      </c>
      <c r="I48" s="65">
        <v>147</v>
      </c>
      <c r="J48" s="1">
        <v>2667</v>
      </c>
      <c r="K48" s="65">
        <v>973</v>
      </c>
      <c r="L48" s="1">
        <v>6416</v>
      </c>
      <c r="M48" s="1">
        <v>17636</v>
      </c>
    </row>
    <row r="49" spans="2:13" x14ac:dyDescent="0.2">
      <c r="B49" s="9">
        <v>37438</v>
      </c>
      <c r="C49" s="65"/>
      <c r="D49" s="65">
        <v>68</v>
      </c>
      <c r="E49" s="65">
        <v>764</v>
      </c>
      <c r="F49" s="1">
        <v>1679</v>
      </c>
      <c r="G49" s="1">
        <v>3115</v>
      </c>
      <c r="H49" s="1">
        <v>4232</v>
      </c>
      <c r="I49" s="65">
        <v>227</v>
      </c>
      <c r="J49" s="1">
        <v>3307</v>
      </c>
      <c r="K49" s="1">
        <v>1203</v>
      </c>
      <c r="L49" s="1">
        <v>8653</v>
      </c>
      <c r="M49" s="1">
        <v>23248</v>
      </c>
    </row>
    <row r="50" spans="2:13" x14ac:dyDescent="0.2">
      <c r="B50" s="9">
        <v>37469</v>
      </c>
      <c r="C50" s="65"/>
      <c r="D50" s="65">
        <v>42</v>
      </c>
      <c r="E50" s="65">
        <v>477</v>
      </c>
      <c r="F50" s="65">
        <v>626</v>
      </c>
      <c r="G50" s="1">
        <v>1916</v>
      </c>
      <c r="H50" s="1">
        <v>3209</v>
      </c>
      <c r="I50" s="65">
        <v>146</v>
      </c>
      <c r="J50" s="1">
        <v>2667</v>
      </c>
      <c r="K50" s="65">
        <v>835</v>
      </c>
      <c r="L50" s="1">
        <v>6369</v>
      </c>
      <c r="M50" s="1">
        <v>16287</v>
      </c>
    </row>
    <row r="51" spans="2:13" x14ac:dyDescent="0.2">
      <c r="B51" s="9">
        <v>37500</v>
      </c>
      <c r="C51" s="65"/>
      <c r="D51" s="65">
        <v>36</v>
      </c>
      <c r="E51" s="65">
        <v>954</v>
      </c>
      <c r="F51" s="1">
        <v>1239</v>
      </c>
      <c r="G51" s="1">
        <v>2079</v>
      </c>
      <c r="H51" s="1">
        <v>3278</v>
      </c>
      <c r="I51" s="65">
        <v>144</v>
      </c>
      <c r="J51" s="1">
        <v>3712</v>
      </c>
      <c r="K51" s="1">
        <v>1129</v>
      </c>
      <c r="L51" s="1">
        <v>8090</v>
      </c>
      <c r="M51" s="1">
        <v>20661</v>
      </c>
    </row>
    <row r="52" spans="2:13" x14ac:dyDescent="0.2">
      <c r="B52" s="9">
        <v>37530</v>
      </c>
      <c r="C52" s="65"/>
      <c r="D52" s="65">
        <v>63</v>
      </c>
      <c r="E52" s="1">
        <v>1174</v>
      </c>
      <c r="F52" s="1">
        <v>1710</v>
      </c>
      <c r="G52" s="1">
        <v>2519</v>
      </c>
      <c r="H52" s="1">
        <v>4135</v>
      </c>
      <c r="I52" s="65">
        <v>195</v>
      </c>
      <c r="J52" s="1">
        <v>3862</v>
      </c>
      <c r="K52" s="1">
        <v>1172</v>
      </c>
      <c r="L52" s="1">
        <v>8569</v>
      </c>
      <c r="M52" s="1">
        <v>23399</v>
      </c>
    </row>
    <row r="53" spans="2:13" x14ac:dyDescent="0.2">
      <c r="B53" s="9">
        <v>37561</v>
      </c>
      <c r="C53" s="65"/>
      <c r="D53" s="65">
        <v>36</v>
      </c>
      <c r="E53" s="65">
        <v>834</v>
      </c>
      <c r="F53" s="1">
        <v>1226</v>
      </c>
      <c r="G53" s="1">
        <v>1875</v>
      </c>
      <c r="H53" s="1">
        <v>3715</v>
      </c>
      <c r="I53" s="65">
        <v>216</v>
      </c>
      <c r="J53" s="1">
        <v>3224</v>
      </c>
      <c r="K53" s="65">
        <v>960</v>
      </c>
      <c r="L53" s="1">
        <v>6662</v>
      </c>
      <c r="M53" s="1">
        <v>18748</v>
      </c>
    </row>
    <row r="54" spans="2:13" x14ac:dyDescent="0.2">
      <c r="B54" s="9">
        <v>37591</v>
      </c>
      <c r="C54" s="65"/>
      <c r="D54" s="65">
        <v>29</v>
      </c>
      <c r="E54" s="65">
        <v>595</v>
      </c>
      <c r="F54" s="1">
        <v>1507</v>
      </c>
      <c r="G54" s="1">
        <v>1730</v>
      </c>
      <c r="H54" s="1">
        <v>3602</v>
      </c>
      <c r="I54" s="65">
        <v>257</v>
      </c>
      <c r="J54" s="1">
        <v>2219</v>
      </c>
      <c r="K54" s="65">
        <v>738</v>
      </c>
      <c r="L54" s="1">
        <v>5098</v>
      </c>
      <c r="M54" s="1">
        <v>15775</v>
      </c>
    </row>
    <row r="55" spans="2:13" x14ac:dyDescent="0.2">
      <c r="B55" s="9">
        <v>37622</v>
      </c>
      <c r="C55" s="65"/>
      <c r="D55" s="65">
        <v>61</v>
      </c>
      <c r="E55" s="65">
        <v>861</v>
      </c>
      <c r="F55" s="1">
        <v>1264</v>
      </c>
      <c r="G55" s="1">
        <v>3498</v>
      </c>
      <c r="H55" s="1">
        <v>3633</v>
      </c>
      <c r="I55" s="65">
        <v>315</v>
      </c>
      <c r="J55" s="1">
        <v>4461</v>
      </c>
      <c r="K55" s="1">
        <v>1097</v>
      </c>
      <c r="L55" s="1">
        <v>8270</v>
      </c>
      <c r="M55" s="1">
        <v>23460</v>
      </c>
    </row>
    <row r="56" spans="2:13" x14ac:dyDescent="0.2">
      <c r="B56" s="9">
        <v>37653</v>
      </c>
      <c r="C56" s="65"/>
      <c r="D56" s="65">
        <v>50</v>
      </c>
      <c r="E56" s="65">
        <v>851</v>
      </c>
      <c r="F56" s="1">
        <v>1056</v>
      </c>
      <c r="G56" s="1">
        <v>1654</v>
      </c>
      <c r="H56" s="1">
        <v>2728</v>
      </c>
      <c r="I56" s="65">
        <v>305</v>
      </c>
      <c r="J56" s="1">
        <v>3844</v>
      </c>
      <c r="K56" s="1">
        <v>1063</v>
      </c>
      <c r="L56" s="1">
        <v>6267</v>
      </c>
      <c r="M56" s="1">
        <v>17818</v>
      </c>
    </row>
    <row r="57" spans="2:13" x14ac:dyDescent="0.2">
      <c r="B57" s="9">
        <v>37681</v>
      </c>
      <c r="C57" s="65"/>
      <c r="D57" s="65">
        <v>32</v>
      </c>
      <c r="E57" s="65">
        <v>998</v>
      </c>
      <c r="F57" s="1">
        <v>1221</v>
      </c>
      <c r="G57" s="1">
        <v>2457</v>
      </c>
      <c r="H57" s="1">
        <v>3523</v>
      </c>
      <c r="I57" s="65">
        <v>411</v>
      </c>
      <c r="J57" s="1">
        <v>3613</v>
      </c>
      <c r="K57" s="1">
        <v>1039</v>
      </c>
      <c r="L57" s="1">
        <v>7126</v>
      </c>
      <c r="M57" s="1">
        <v>20420</v>
      </c>
    </row>
    <row r="58" spans="2:13" x14ac:dyDescent="0.2">
      <c r="B58" s="9">
        <v>37712</v>
      </c>
      <c r="C58" s="65"/>
      <c r="D58" s="65">
        <v>54</v>
      </c>
      <c r="E58" s="65">
        <v>907</v>
      </c>
      <c r="F58" s="1">
        <v>1284</v>
      </c>
      <c r="G58" s="1">
        <v>2362</v>
      </c>
      <c r="H58" s="1">
        <v>3546</v>
      </c>
      <c r="I58" s="65">
        <v>320</v>
      </c>
      <c r="J58" s="1">
        <v>3173</v>
      </c>
      <c r="K58" s="1">
        <v>1059</v>
      </c>
      <c r="L58" s="1">
        <v>6781</v>
      </c>
      <c r="M58" s="1">
        <v>19486</v>
      </c>
    </row>
    <row r="59" spans="2:13" x14ac:dyDescent="0.2">
      <c r="B59" s="9">
        <v>37742</v>
      </c>
      <c r="C59" s="65"/>
      <c r="D59" s="65">
        <v>45</v>
      </c>
      <c r="E59" s="1">
        <v>1325</v>
      </c>
      <c r="F59" s="1">
        <v>1246</v>
      </c>
      <c r="G59" s="1">
        <v>2547</v>
      </c>
      <c r="H59" s="1">
        <v>4017</v>
      </c>
      <c r="I59" s="65">
        <v>292</v>
      </c>
      <c r="J59" s="1">
        <v>3383</v>
      </c>
      <c r="K59" s="1">
        <v>1203</v>
      </c>
      <c r="L59" s="1">
        <v>7790</v>
      </c>
      <c r="M59" s="1">
        <v>21848</v>
      </c>
    </row>
    <row r="60" spans="2:13" x14ac:dyDescent="0.2">
      <c r="B60" s="9">
        <v>37773</v>
      </c>
      <c r="C60" s="65"/>
      <c r="D60" s="65">
        <v>44</v>
      </c>
      <c r="E60" s="65">
        <v>952</v>
      </c>
      <c r="F60" s="1">
        <v>1259</v>
      </c>
      <c r="G60" s="1">
        <v>2194</v>
      </c>
      <c r="H60" s="1">
        <v>4095</v>
      </c>
      <c r="I60" s="65">
        <v>249</v>
      </c>
      <c r="J60" s="1">
        <v>2977</v>
      </c>
      <c r="K60" s="1">
        <v>1028</v>
      </c>
      <c r="L60" s="1">
        <v>7017</v>
      </c>
      <c r="M60" s="1">
        <v>19815</v>
      </c>
    </row>
    <row r="61" spans="2:13" x14ac:dyDescent="0.2">
      <c r="B61" s="9">
        <v>37803</v>
      </c>
      <c r="C61" s="65"/>
      <c r="D61" s="65">
        <v>43</v>
      </c>
      <c r="E61" s="65">
        <v>956</v>
      </c>
      <c r="F61" s="1">
        <v>1323</v>
      </c>
      <c r="G61" s="1">
        <v>2529</v>
      </c>
      <c r="H61" s="1">
        <v>5050</v>
      </c>
      <c r="I61" s="65">
        <v>181</v>
      </c>
      <c r="J61" s="1">
        <v>3137</v>
      </c>
      <c r="K61" s="1">
        <v>1354</v>
      </c>
      <c r="L61" s="1">
        <v>7666</v>
      </c>
      <c r="M61" s="1">
        <v>22239</v>
      </c>
    </row>
    <row r="62" spans="2:13" x14ac:dyDescent="0.2">
      <c r="B62" s="9">
        <v>37834</v>
      </c>
      <c r="C62" s="65"/>
      <c r="D62" s="65">
        <v>30</v>
      </c>
      <c r="E62" s="65">
        <v>395</v>
      </c>
      <c r="F62" s="65">
        <v>578</v>
      </c>
      <c r="G62" s="1">
        <v>1867</v>
      </c>
      <c r="H62" s="1">
        <v>2963</v>
      </c>
      <c r="I62" s="65">
        <v>168</v>
      </c>
      <c r="J62" s="1">
        <v>2134</v>
      </c>
      <c r="K62" s="65">
        <v>960</v>
      </c>
      <c r="L62" s="1">
        <v>5852</v>
      </c>
      <c r="M62" s="1">
        <v>14947</v>
      </c>
    </row>
    <row r="63" spans="2:13" x14ac:dyDescent="0.2">
      <c r="B63" s="9">
        <v>37865</v>
      </c>
      <c r="C63" s="65"/>
      <c r="D63" s="65">
        <v>41</v>
      </c>
      <c r="E63" s="1">
        <v>1173</v>
      </c>
      <c r="F63" s="1">
        <v>1184</v>
      </c>
      <c r="G63" s="1">
        <v>3220</v>
      </c>
      <c r="H63" s="1">
        <v>4116</v>
      </c>
      <c r="I63" s="65">
        <v>209</v>
      </c>
      <c r="J63" s="1">
        <v>3994</v>
      </c>
      <c r="K63" s="1">
        <v>1297</v>
      </c>
      <c r="L63" s="1">
        <v>7687</v>
      </c>
      <c r="M63" s="1">
        <v>22921</v>
      </c>
    </row>
    <row r="64" spans="2:13" x14ac:dyDescent="0.2">
      <c r="B64" s="9">
        <v>37895</v>
      </c>
      <c r="C64" s="65"/>
      <c r="D64" s="65">
        <v>55</v>
      </c>
      <c r="E64" s="1">
        <v>1347</v>
      </c>
      <c r="F64" s="1">
        <v>1752</v>
      </c>
      <c r="G64" s="1">
        <v>2620</v>
      </c>
      <c r="H64" s="1">
        <v>4835</v>
      </c>
      <c r="I64" s="65">
        <v>194</v>
      </c>
      <c r="J64" s="1">
        <v>3751</v>
      </c>
      <c r="K64" s="1">
        <v>1219</v>
      </c>
      <c r="L64" s="1">
        <v>7459</v>
      </c>
      <c r="M64" s="1">
        <v>23232</v>
      </c>
    </row>
    <row r="65" spans="2:13" x14ac:dyDescent="0.2">
      <c r="B65" s="9">
        <v>37926</v>
      </c>
      <c r="C65" s="65"/>
      <c r="D65" s="65">
        <v>88</v>
      </c>
      <c r="E65" s="1">
        <v>1262</v>
      </c>
      <c r="F65" s="1">
        <v>1154</v>
      </c>
      <c r="G65" s="1">
        <v>3041</v>
      </c>
      <c r="H65" s="1">
        <v>4864</v>
      </c>
      <c r="I65" s="65">
        <v>273</v>
      </c>
      <c r="J65" s="1">
        <v>3097</v>
      </c>
      <c r="K65" s="65">
        <v>958</v>
      </c>
      <c r="L65" s="1">
        <v>6049</v>
      </c>
      <c r="M65" s="1">
        <v>20786</v>
      </c>
    </row>
    <row r="66" spans="2:13" x14ac:dyDescent="0.2">
      <c r="B66" s="9">
        <v>37956</v>
      </c>
      <c r="C66" s="65"/>
      <c r="D66" s="65">
        <v>42</v>
      </c>
      <c r="E66" s="65">
        <v>758</v>
      </c>
      <c r="F66" s="65">
        <v>857</v>
      </c>
      <c r="G66" s="1">
        <v>2195</v>
      </c>
      <c r="H66" s="1">
        <v>4106</v>
      </c>
      <c r="I66" s="65">
        <v>276</v>
      </c>
      <c r="J66" s="1">
        <v>2082</v>
      </c>
      <c r="K66" s="65">
        <v>826</v>
      </c>
      <c r="L66" s="1">
        <v>5883</v>
      </c>
      <c r="M66" s="1">
        <v>17025</v>
      </c>
    </row>
    <row r="67" spans="2:13" x14ac:dyDescent="0.2">
      <c r="B67" s="9">
        <v>37987</v>
      </c>
      <c r="C67" s="65"/>
      <c r="D67" s="65">
        <v>73</v>
      </c>
      <c r="E67" s="1">
        <v>1049</v>
      </c>
      <c r="F67" s="1">
        <v>1463</v>
      </c>
      <c r="G67" s="1">
        <v>2636</v>
      </c>
      <c r="H67" s="1">
        <v>3780</v>
      </c>
      <c r="I67" s="65">
        <v>290</v>
      </c>
      <c r="J67" s="1">
        <v>4874</v>
      </c>
      <c r="K67" s="1">
        <v>1217</v>
      </c>
      <c r="L67" s="1">
        <v>7165</v>
      </c>
      <c r="M67" s="1">
        <v>22547</v>
      </c>
    </row>
    <row r="68" spans="2:13" x14ac:dyDescent="0.2">
      <c r="B68" s="9">
        <v>38018</v>
      </c>
      <c r="C68" s="65"/>
      <c r="D68" s="65">
        <v>66</v>
      </c>
      <c r="E68" s="1">
        <v>1161</v>
      </c>
      <c r="F68" s="1">
        <v>1320</v>
      </c>
      <c r="G68" s="1">
        <v>2620</v>
      </c>
      <c r="H68" s="1">
        <v>3152</v>
      </c>
      <c r="I68" s="65">
        <v>287</v>
      </c>
      <c r="J68" s="1">
        <v>3801</v>
      </c>
      <c r="K68" s="1">
        <v>1184</v>
      </c>
      <c r="L68" s="1">
        <v>5909</v>
      </c>
      <c r="M68" s="1">
        <v>19500</v>
      </c>
    </row>
    <row r="69" spans="2:13" x14ac:dyDescent="0.2">
      <c r="B69" s="9">
        <v>38047</v>
      </c>
      <c r="C69" s="65"/>
      <c r="D69" s="65">
        <v>70</v>
      </c>
      <c r="E69" s="1">
        <v>1199</v>
      </c>
      <c r="F69" s="1">
        <v>1295</v>
      </c>
      <c r="G69" s="1">
        <v>2610</v>
      </c>
      <c r="H69" s="1">
        <v>4140</v>
      </c>
      <c r="I69" s="65">
        <v>334</v>
      </c>
      <c r="J69" s="1">
        <v>3857</v>
      </c>
      <c r="K69" s="1">
        <v>1218</v>
      </c>
      <c r="L69" s="1">
        <v>7443</v>
      </c>
      <c r="M69" s="1">
        <v>22166</v>
      </c>
    </row>
    <row r="70" spans="2:13" x14ac:dyDescent="0.2">
      <c r="B70" s="9">
        <v>38078</v>
      </c>
      <c r="C70" s="1"/>
      <c r="D70" s="1">
        <v>50</v>
      </c>
      <c r="E70" s="1">
        <v>1018</v>
      </c>
      <c r="F70" s="1">
        <v>1175</v>
      </c>
      <c r="G70" s="1">
        <v>2442</v>
      </c>
      <c r="H70" s="1">
        <v>4326</v>
      </c>
      <c r="I70" s="1">
        <v>294</v>
      </c>
      <c r="J70" s="1">
        <v>3248</v>
      </c>
      <c r="K70" s="1">
        <v>1238</v>
      </c>
      <c r="L70" s="1">
        <v>6905</v>
      </c>
      <c r="M70" s="1">
        <v>20696</v>
      </c>
    </row>
    <row r="71" spans="2:13" x14ac:dyDescent="0.2">
      <c r="B71" s="9">
        <v>38108</v>
      </c>
      <c r="C71" s="1">
        <v>1</v>
      </c>
      <c r="D71" s="1">
        <v>51</v>
      </c>
      <c r="E71" s="1">
        <v>1096</v>
      </c>
      <c r="F71" s="1">
        <v>1305</v>
      </c>
      <c r="G71" s="1">
        <v>2541</v>
      </c>
      <c r="H71" s="1">
        <v>3871</v>
      </c>
      <c r="I71" s="1">
        <v>371</v>
      </c>
      <c r="J71" s="1">
        <v>3411</v>
      </c>
      <c r="K71" s="1">
        <v>1175</v>
      </c>
      <c r="L71" s="1">
        <v>6537</v>
      </c>
      <c r="M71" s="1">
        <v>20359</v>
      </c>
    </row>
    <row r="72" spans="2:13" x14ac:dyDescent="0.2">
      <c r="B72" s="9">
        <v>38139</v>
      </c>
      <c r="C72" s="1"/>
      <c r="D72" s="1">
        <v>52</v>
      </c>
      <c r="E72" s="1">
        <v>1218</v>
      </c>
      <c r="F72" s="1">
        <v>1077</v>
      </c>
      <c r="G72" s="1">
        <v>2688</v>
      </c>
      <c r="H72" s="1">
        <v>4708</v>
      </c>
      <c r="I72" s="1">
        <v>291</v>
      </c>
      <c r="J72" s="1">
        <v>3539</v>
      </c>
      <c r="K72" s="1">
        <v>1270</v>
      </c>
      <c r="L72" s="1">
        <v>7161</v>
      </c>
      <c r="M72" s="1">
        <v>22004</v>
      </c>
    </row>
    <row r="73" spans="2:13" x14ac:dyDescent="0.2">
      <c r="B73" s="9">
        <v>38169</v>
      </c>
      <c r="C73" s="65"/>
      <c r="D73" s="1">
        <v>67</v>
      </c>
      <c r="E73" s="1">
        <v>949</v>
      </c>
      <c r="F73" s="1">
        <v>1531</v>
      </c>
      <c r="G73" s="1">
        <v>3525</v>
      </c>
      <c r="H73" s="1">
        <v>5230</v>
      </c>
      <c r="I73" s="1">
        <v>207</v>
      </c>
      <c r="J73" s="1">
        <v>3476</v>
      </c>
      <c r="K73" s="1">
        <v>1350</v>
      </c>
      <c r="L73" s="1">
        <v>8194</v>
      </c>
      <c r="M73" s="1">
        <v>24529</v>
      </c>
    </row>
    <row r="74" spans="2:13" x14ac:dyDescent="0.2">
      <c r="B74" s="9">
        <v>38200</v>
      </c>
      <c r="C74" s="65"/>
      <c r="D74" s="1">
        <v>56</v>
      </c>
      <c r="E74" s="1">
        <v>448</v>
      </c>
      <c r="F74" s="1">
        <v>754</v>
      </c>
      <c r="G74" s="1">
        <v>2422</v>
      </c>
      <c r="H74" s="1">
        <v>3749</v>
      </c>
      <c r="I74" s="1">
        <v>110</v>
      </c>
      <c r="J74" s="1">
        <v>2608</v>
      </c>
      <c r="K74" s="1">
        <v>1062</v>
      </c>
      <c r="L74" s="1">
        <v>6467</v>
      </c>
      <c r="M74" s="1">
        <v>17676</v>
      </c>
    </row>
    <row r="75" spans="2:13" x14ac:dyDescent="0.2">
      <c r="B75" s="9">
        <v>38231</v>
      </c>
      <c r="C75" s="65"/>
      <c r="D75" s="1">
        <v>62</v>
      </c>
      <c r="E75" s="1">
        <v>1339</v>
      </c>
      <c r="F75" s="1">
        <v>1405</v>
      </c>
      <c r="G75" s="1">
        <v>3308</v>
      </c>
      <c r="H75" s="1">
        <v>4695</v>
      </c>
      <c r="I75" s="1">
        <v>209</v>
      </c>
      <c r="J75" s="1">
        <v>4032</v>
      </c>
      <c r="K75" s="1">
        <v>1338</v>
      </c>
      <c r="L75" s="1">
        <v>8215</v>
      </c>
      <c r="M75" s="1">
        <v>24603</v>
      </c>
    </row>
    <row r="76" spans="2:13" x14ac:dyDescent="0.2">
      <c r="B76" s="9">
        <v>38261</v>
      </c>
      <c r="C76" s="65"/>
      <c r="D76" s="65">
        <v>82</v>
      </c>
      <c r="E76" s="1">
        <v>1181</v>
      </c>
      <c r="F76" s="1">
        <v>1775</v>
      </c>
      <c r="G76" s="1">
        <v>2400</v>
      </c>
      <c r="H76" s="1">
        <v>4583</v>
      </c>
      <c r="I76" s="65">
        <v>240</v>
      </c>
      <c r="J76" s="1">
        <v>3839</v>
      </c>
      <c r="K76" s="1">
        <v>1234</v>
      </c>
      <c r="L76" s="1">
        <v>8030</v>
      </c>
      <c r="M76" s="1">
        <v>23364</v>
      </c>
    </row>
    <row r="77" spans="2:13" x14ac:dyDescent="0.2">
      <c r="B77" s="9">
        <v>38292</v>
      </c>
      <c r="C77" s="65"/>
      <c r="D77" s="65">
        <v>56</v>
      </c>
      <c r="E77" s="1">
        <v>1184</v>
      </c>
      <c r="F77" s="1">
        <v>1427</v>
      </c>
      <c r="G77" s="1">
        <v>3330</v>
      </c>
      <c r="H77" s="1">
        <v>4255</v>
      </c>
      <c r="I77" s="65">
        <v>283</v>
      </c>
      <c r="J77" s="1">
        <v>3412</v>
      </c>
      <c r="K77" s="1">
        <v>1213</v>
      </c>
      <c r="L77" s="1">
        <v>7736</v>
      </c>
      <c r="M77" s="1">
        <v>22896</v>
      </c>
    </row>
    <row r="78" spans="2:13" x14ac:dyDescent="0.2">
      <c r="B78" s="9">
        <v>38322</v>
      </c>
      <c r="C78" s="65"/>
      <c r="D78" s="65">
        <v>44</v>
      </c>
      <c r="E78" s="65">
        <v>628</v>
      </c>
      <c r="F78" s="1">
        <v>1491</v>
      </c>
      <c r="G78" s="1">
        <v>2402</v>
      </c>
      <c r="H78" s="1">
        <v>4117</v>
      </c>
      <c r="I78" s="65">
        <v>232</v>
      </c>
      <c r="J78" s="1">
        <v>2649</v>
      </c>
      <c r="K78" s="1">
        <v>1034</v>
      </c>
      <c r="L78" s="1">
        <v>6251</v>
      </c>
      <c r="M78" s="1">
        <v>18848</v>
      </c>
    </row>
    <row r="79" spans="2:13" x14ac:dyDescent="0.2">
      <c r="B79" s="15">
        <v>38353</v>
      </c>
      <c r="C79" s="65"/>
      <c r="D79" s="65">
        <v>85</v>
      </c>
      <c r="E79" s="65">
        <v>981</v>
      </c>
      <c r="F79" s="1">
        <v>1543</v>
      </c>
      <c r="G79" s="1">
        <v>2259</v>
      </c>
      <c r="H79" s="1">
        <v>3446</v>
      </c>
      <c r="I79" s="65">
        <v>248</v>
      </c>
      <c r="J79" s="1">
        <v>2866</v>
      </c>
      <c r="K79" s="1">
        <v>1075</v>
      </c>
      <c r="L79" s="1">
        <v>6476</v>
      </c>
      <c r="M79" s="1">
        <v>18979</v>
      </c>
    </row>
    <row r="80" spans="2:13" x14ac:dyDescent="0.2">
      <c r="B80" s="15">
        <v>38384</v>
      </c>
      <c r="C80" s="65"/>
      <c r="D80" s="65">
        <v>76</v>
      </c>
      <c r="E80" s="65">
        <v>1084</v>
      </c>
      <c r="F80" s="1">
        <v>1673</v>
      </c>
      <c r="G80" s="1">
        <v>2089</v>
      </c>
      <c r="H80" s="1">
        <v>3230</v>
      </c>
      <c r="I80" s="65">
        <v>292</v>
      </c>
      <c r="J80" s="1">
        <v>3757</v>
      </c>
      <c r="K80" s="1">
        <v>1100</v>
      </c>
      <c r="L80" s="1">
        <v>6829</v>
      </c>
      <c r="M80" s="1">
        <v>20130</v>
      </c>
    </row>
    <row r="81" spans="2:13" x14ac:dyDescent="0.2">
      <c r="B81" s="15">
        <v>38412</v>
      </c>
      <c r="C81" s="65"/>
      <c r="D81" s="65">
        <v>101</v>
      </c>
      <c r="E81" s="65">
        <v>1130</v>
      </c>
      <c r="F81" s="1">
        <v>1582</v>
      </c>
      <c r="G81" s="1">
        <v>2383</v>
      </c>
      <c r="H81" s="1">
        <v>3889</v>
      </c>
      <c r="I81" s="65">
        <v>212</v>
      </c>
      <c r="J81" s="1">
        <v>3560</v>
      </c>
      <c r="K81" s="1">
        <v>1132</v>
      </c>
      <c r="L81" s="1">
        <v>7127</v>
      </c>
      <c r="M81" s="1">
        <v>21116</v>
      </c>
    </row>
    <row r="82" spans="2:13" x14ac:dyDescent="0.2">
      <c r="B82" s="15">
        <v>38443</v>
      </c>
      <c r="C82" s="65"/>
      <c r="D82" s="65">
        <v>77</v>
      </c>
      <c r="E82" s="65">
        <v>1219</v>
      </c>
      <c r="F82" s="1">
        <v>1577</v>
      </c>
      <c r="G82" s="1">
        <v>2208</v>
      </c>
      <c r="H82" s="1">
        <v>4124</v>
      </c>
      <c r="I82" s="65">
        <v>280</v>
      </c>
      <c r="J82" s="1">
        <v>3724</v>
      </c>
      <c r="K82" s="1">
        <v>1162</v>
      </c>
      <c r="L82" s="1">
        <v>6837</v>
      </c>
      <c r="M82" s="1">
        <v>21208</v>
      </c>
    </row>
    <row r="83" spans="2:13" x14ac:dyDescent="0.2">
      <c r="B83" s="15">
        <v>38473</v>
      </c>
      <c r="C83" s="65">
        <v>1</v>
      </c>
      <c r="D83" s="65">
        <v>73</v>
      </c>
      <c r="E83" s="65">
        <v>1453</v>
      </c>
      <c r="F83" s="1">
        <v>1893</v>
      </c>
      <c r="G83" s="1">
        <v>2503</v>
      </c>
      <c r="H83" s="1">
        <v>4543</v>
      </c>
      <c r="I83" s="65">
        <v>255</v>
      </c>
      <c r="J83" s="1">
        <v>3404</v>
      </c>
      <c r="K83" s="1">
        <v>1350</v>
      </c>
      <c r="L83" s="1">
        <v>7374</v>
      </c>
      <c r="M83" s="1">
        <v>22849</v>
      </c>
    </row>
    <row r="84" spans="2:13" x14ac:dyDescent="0.2">
      <c r="B84" s="15">
        <v>38504</v>
      </c>
      <c r="C84" s="65"/>
      <c r="D84" s="65">
        <v>65</v>
      </c>
      <c r="E84" s="65">
        <v>1558</v>
      </c>
      <c r="F84" s="1">
        <v>2233</v>
      </c>
      <c r="G84" s="1">
        <v>2794</v>
      </c>
      <c r="H84" s="1">
        <v>5626</v>
      </c>
      <c r="I84" s="65">
        <v>230</v>
      </c>
      <c r="J84" s="1">
        <v>3835</v>
      </c>
      <c r="K84" s="1">
        <v>1299</v>
      </c>
      <c r="L84" s="1">
        <v>8254</v>
      </c>
      <c r="M84" s="1">
        <v>25894</v>
      </c>
    </row>
    <row r="85" spans="2:13" x14ac:dyDescent="0.2">
      <c r="B85" s="15">
        <v>38534</v>
      </c>
      <c r="C85" s="65"/>
      <c r="D85" s="65">
        <v>82</v>
      </c>
      <c r="E85" s="65">
        <v>1230</v>
      </c>
      <c r="F85" s="1">
        <v>2229</v>
      </c>
      <c r="G85" s="1">
        <v>2630</v>
      </c>
      <c r="H85" s="1">
        <v>5076</v>
      </c>
      <c r="I85" s="65">
        <v>176</v>
      </c>
      <c r="J85" s="1">
        <v>3576</v>
      </c>
      <c r="K85" s="1">
        <v>1404</v>
      </c>
      <c r="L85" s="1">
        <v>8749</v>
      </c>
      <c r="M85" s="1">
        <v>25152</v>
      </c>
    </row>
    <row r="86" spans="2:13" x14ac:dyDescent="0.2">
      <c r="B86" s="15">
        <v>38565</v>
      </c>
      <c r="C86" s="65">
        <v>4</v>
      </c>
      <c r="D86" s="65">
        <v>39</v>
      </c>
      <c r="E86" s="65">
        <v>629</v>
      </c>
      <c r="F86" s="1">
        <v>1425</v>
      </c>
      <c r="G86" s="1">
        <v>2050</v>
      </c>
      <c r="H86" s="1">
        <v>4798</v>
      </c>
      <c r="I86" s="65">
        <v>168</v>
      </c>
      <c r="J86" s="1">
        <v>2959</v>
      </c>
      <c r="K86" s="1">
        <v>1125</v>
      </c>
      <c r="L86" s="1">
        <v>8218</v>
      </c>
      <c r="M86" s="1">
        <v>21415</v>
      </c>
    </row>
    <row r="87" spans="2:13" x14ac:dyDescent="0.2">
      <c r="B87" s="15">
        <v>38596</v>
      </c>
      <c r="C87" s="65">
        <v>7</v>
      </c>
      <c r="D87" s="65">
        <v>70</v>
      </c>
      <c r="E87" s="65">
        <v>1927</v>
      </c>
      <c r="F87" s="1">
        <v>2219</v>
      </c>
      <c r="G87" s="1">
        <v>2518</v>
      </c>
      <c r="H87" s="1">
        <v>5420</v>
      </c>
      <c r="I87" s="65">
        <v>196</v>
      </c>
      <c r="J87" s="1">
        <v>4170</v>
      </c>
      <c r="K87" s="1">
        <v>1483</v>
      </c>
      <c r="L87" s="1">
        <v>9327</v>
      </c>
      <c r="M87" s="1">
        <v>27337</v>
      </c>
    </row>
    <row r="88" spans="2:13" x14ac:dyDescent="0.2">
      <c r="B88" s="15">
        <v>38626</v>
      </c>
      <c r="C88" s="65">
        <v>1</v>
      </c>
      <c r="D88" s="65">
        <v>55</v>
      </c>
      <c r="E88" s="65">
        <v>1538</v>
      </c>
      <c r="F88" s="1">
        <v>2429</v>
      </c>
      <c r="G88" s="1">
        <v>2655</v>
      </c>
      <c r="H88" s="1">
        <v>5073</v>
      </c>
      <c r="I88" s="65">
        <v>217</v>
      </c>
      <c r="J88" s="1">
        <v>3630</v>
      </c>
      <c r="K88" s="1">
        <v>1281</v>
      </c>
      <c r="L88" s="1">
        <v>8336</v>
      </c>
      <c r="M88" s="1">
        <v>25215</v>
      </c>
    </row>
    <row r="89" spans="2:13" x14ac:dyDescent="0.2">
      <c r="B89" s="15">
        <v>38657</v>
      </c>
      <c r="C89" s="65"/>
      <c r="D89" s="65">
        <v>73</v>
      </c>
      <c r="E89" s="65">
        <v>1528</v>
      </c>
      <c r="F89" s="1">
        <v>1856</v>
      </c>
      <c r="G89" s="1">
        <v>3068</v>
      </c>
      <c r="H89" s="1">
        <v>5022</v>
      </c>
      <c r="I89" s="65">
        <v>213</v>
      </c>
      <c r="J89" s="1">
        <v>3441</v>
      </c>
      <c r="K89" s="1">
        <v>1197</v>
      </c>
      <c r="L89" s="1">
        <v>8469</v>
      </c>
      <c r="M89" s="1">
        <v>24867</v>
      </c>
    </row>
    <row r="90" spans="2:13" x14ac:dyDescent="0.2">
      <c r="B90" s="15">
        <v>38687</v>
      </c>
      <c r="C90" s="65">
        <v>9</v>
      </c>
      <c r="D90" s="65">
        <v>50</v>
      </c>
      <c r="E90" s="65">
        <v>931</v>
      </c>
      <c r="F90" s="1">
        <v>1775</v>
      </c>
      <c r="G90" s="1">
        <v>2509</v>
      </c>
      <c r="H90" s="1">
        <v>4213</v>
      </c>
      <c r="I90" s="65">
        <v>134</v>
      </c>
      <c r="J90" s="1">
        <v>2271</v>
      </c>
      <c r="K90" s="1">
        <v>963</v>
      </c>
      <c r="L90" s="1">
        <v>6757</v>
      </c>
      <c r="M90" s="1">
        <v>19612</v>
      </c>
    </row>
    <row r="91" spans="2:13" x14ac:dyDescent="0.2">
      <c r="B91" s="79">
        <v>38718</v>
      </c>
      <c r="C91" s="65">
        <v>4</v>
      </c>
      <c r="D91" s="65">
        <v>94</v>
      </c>
      <c r="E91" s="65">
        <v>1305</v>
      </c>
      <c r="F91" s="1">
        <v>1654</v>
      </c>
      <c r="G91" s="1">
        <v>2379</v>
      </c>
      <c r="H91" s="1">
        <v>3641</v>
      </c>
      <c r="I91" s="65">
        <v>304</v>
      </c>
      <c r="J91" s="1">
        <v>3749</v>
      </c>
      <c r="K91" s="1">
        <v>1356</v>
      </c>
      <c r="L91" s="1">
        <v>7379</v>
      </c>
      <c r="M91" s="1">
        <v>21865</v>
      </c>
    </row>
    <row r="92" spans="2:13" x14ac:dyDescent="0.2">
      <c r="B92" s="79">
        <v>38749</v>
      </c>
      <c r="C92" s="65">
        <v>10</v>
      </c>
      <c r="D92" s="65">
        <v>96</v>
      </c>
      <c r="E92" s="65">
        <v>1292</v>
      </c>
      <c r="F92" s="1">
        <v>1484</v>
      </c>
      <c r="G92" s="1">
        <v>2392</v>
      </c>
      <c r="H92" s="1">
        <v>3724</v>
      </c>
      <c r="I92" s="65">
        <v>283</v>
      </c>
      <c r="J92" s="1">
        <v>4080</v>
      </c>
      <c r="K92" s="1">
        <v>1213</v>
      </c>
      <c r="L92" s="1">
        <v>6366</v>
      </c>
      <c r="M92" s="1">
        <v>20940</v>
      </c>
    </row>
    <row r="93" spans="2:13" x14ac:dyDescent="0.2">
      <c r="B93" s="79">
        <v>38777</v>
      </c>
      <c r="C93" s="65">
        <v>9</v>
      </c>
      <c r="D93" s="65">
        <v>77</v>
      </c>
      <c r="E93" s="65">
        <v>1567</v>
      </c>
      <c r="F93" s="1">
        <v>2002</v>
      </c>
      <c r="G93" s="1">
        <v>2627</v>
      </c>
      <c r="H93" s="1">
        <v>4236</v>
      </c>
      <c r="I93" s="65">
        <v>187</v>
      </c>
      <c r="J93" s="1">
        <v>3820</v>
      </c>
      <c r="K93" s="1">
        <v>1427</v>
      </c>
      <c r="L93" s="1">
        <v>8312</v>
      </c>
      <c r="M93" s="1">
        <v>24264</v>
      </c>
    </row>
    <row r="94" spans="2:13" s="10" customFormat="1" x14ac:dyDescent="0.2">
      <c r="B94" s="79">
        <v>38808</v>
      </c>
      <c r="C94" s="60">
        <v>10</v>
      </c>
      <c r="D94" s="60">
        <v>63</v>
      </c>
      <c r="E94" s="60">
        <v>1216</v>
      </c>
      <c r="F94" s="27">
        <v>1682</v>
      </c>
      <c r="G94" s="27">
        <v>2641</v>
      </c>
      <c r="H94" s="27">
        <v>3981</v>
      </c>
      <c r="I94" s="60">
        <v>257</v>
      </c>
      <c r="J94" s="27">
        <v>3313</v>
      </c>
      <c r="K94" s="27">
        <v>1198</v>
      </c>
      <c r="L94" s="27">
        <v>6753</v>
      </c>
      <c r="M94" s="27">
        <v>21114</v>
      </c>
    </row>
    <row r="95" spans="2:13" s="10" customFormat="1" x14ac:dyDescent="0.2">
      <c r="B95" s="79">
        <v>38838</v>
      </c>
      <c r="C95" s="60">
        <v>25</v>
      </c>
      <c r="D95" s="60">
        <v>83</v>
      </c>
      <c r="E95" s="60">
        <v>1368</v>
      </c>
      <c r="F95" s="27">
        <v>1951</v>
      </c>
      <c r="G95" s="27">
        <v>3087</v>
      </c>
      <c r="H95" s="27">
        <v>5539</v>
      </c>
      <c r="I95" s="60">
        <v>319</v>
      </c>
      <c r="J95" s="27">
        <v>4045</v>
      </c>
      <c r="K95" s="27">
        <v>1442</v>
      </c>
      <c r="L95" s="27">
        <v>8447</v>
      </c>
      <c r="M95" s="27">
        <v>26306</v>
      </c>
    </row>
    <row r="96" spans="2:13" s="10" customFormat="1" x14ac:dyDescent="0.2">
      <c r="B96" s="79">
        <v>38869</v>
      </c>
      <c r="C96" s="60">
        <v>23</v>
      </c>
      <c r="D96" s="60">
        <v>66</v>
      </c>
      <c r="E96" s="60">
        <v>1395</v>
      </c>
      <c r="F96" s="27">
        <v>2245</v>
      </c>
      <c r="G96" s="27">
        <v>3008</v>
      </c>
      <c r="H96" s="27">
        <v>5915</v>
      </c>
      <c r="I96" s="60">
        <v>249</v>
      </c>
      <c r="J96" s="27">
        <v>3732</v>
      </c>
      <c r="K96" s="27">
        <v>1324</v>
      </c>
      <c r="L96" s="27">
        <v>8632</v>
      </c>
      <c r="M96" s="27">
        <v>26589</v>
      </c>
    </row>
    <row r="97" spans="2:13" x14ac:dyDescent="0.2">
      <c r="B97" s="79">
        <v>38899</v>
      </c>
      <c r="C97" s="65">
        <v>43</v>
      </c>
      <c r="D97" s="65">
        <v>57</v>
      </c>
      <c r="E97" s="65">
        <v>1131</v>
      </c>
      <c r="F97" s="1">
        <v>2248</v>
      </c>
      <c r="G97" s="1">
        <v>3065</v>
      </c>
      <c r="H97" s="1">
        <v>5786</v>
      </c>
      <c r="I97" s="65">
        <v>162</v>
      </c>
      <c r="J97" s="1">
        <v>3571</v>
      </c>
      <c r="K97" s="1">
        <v>1403</v>
      </c>
      <c r="L97" s="1">
        <v>8662</v>
      </c>
      <c r="M97" s="1">
        <v>26128</v>
      </c>
    </row>
    <row r="98" spans="2:13" x14ac:dyDescent="0.2">
      <c r="B98" s="79">
        <v>38930</v>
      </c>
      <c r="C98" s="65">
        <v>70</v>
      </c>
      <c r="D98" s="65">
        <v>65</v>
      </c>
      <c r="E98" s="65">
        <v>623</v>
      </c>
      <c r="F98" s="1">
        <v>1325</v>
      </c>
      <c r="G98" s="1">
        <v>2272</v>
      </c>
      <c r="H98" s="1">
        <v>4649</v>
      </c>
      <c r="I98" s="65">
        <v>186</v>
      </c>
      <c r="J98" s="1">
        <v>2826</v>
      </c>
      <c r="K98" s="1">
        <v>1149</v>
      </c>
      <c r="L98" s="1">
        <v>8799</v>
      </c>
      <c r="M98" s="1">
        <v>21964</v>
      </c>
    </row>
    <row r="99" spans="2:13" x14ac:dyDescent="0.2">
      <c r="B99" s="79">
        <v>38961</v>
      </c>
      <c r="C99" s="65">
        <v>83</v>
      </c>
      <c r="D99" s="65">
        <v>79</v>
      </c>
      <c r="E99" s="65">
        <v>1309</v>
      </c>
      <c r="F99" s="1">
        <v>2375</v>
      </c>
      <c r="G99" s="1">
        <v>2864</v>
      </c>
      <c r="H99" s="1">
        <v>5212</v>
      </c>
      <c r="I99" s="65">
        <v>206</v>
      </c>
      <c r="J99" s="1">
        <v>4503</v>
      </c>
      <c r="K99" s="1">
        <v>1386</v>
      </c>
      <c r="L99" s="1">
        <v>9002</v>
      </c>
      <c r="M99" s="1">
        <v>27019</v>
      </c>
    </row>
    <row r="100" spans="2:13" x14ac:dyDescent="0.2">
      <c r="B100" s="79">
        <v>38991</v>
      </c>
      <c r="C100" s="65">
        <v>95</v>
      </c>
      <c r="D100" s="65">
        <v>76</v>
      </c>
      <c r="E100" s="65">
        <v>1865</v>
      </c>
      <c r="F100" s="1">
        <v>2790</v>
      </c>
      <c r="G100" s="1">
        <v>2890</v>
      </c>
      <c r="H100" s="1">
        <v>6152</v>
      </c>
      <c r="I100" s="65">
        <v>265</v>
      </c>
      <c r="J100" s="1">
        <v>3836</v>
      </c>
      <c r="K100" s="1">
        <v>1371</v>
      </c>
      <c r="L100" s="1">
        <v>9059</v>
      </c>
      <c r="M100" s="1">
        <v>28399</v>
      </c>
    </row>
    <row r="101" spans="2:13" x14ac:dyDescent="0.2">
      <c r="B101" s="79">
        <v>39022</v>
      </c>
      <c r="C101" s="65">
        <v>80</v>
      </c>
      <c r="D101" s="65">
        <v>69</v>
      </c>
      <c r="E101" s="65">
        <v>1738</v>
      </c>
      <c r="F101" s="1">
        <v>1965</v>
      </c>
      <c r="G101" s="1">
        <v>2961</v>
      </c>
      <c r="H101" s="1">
        <v>5701</v>
      </c>
      <c r="I101" s="65">
        <v>208</v>
      </c>
      <c r="J101" s="1">
        <v>3528</v>
      </c>
      <c r="K101" s="1">
        <v>1229</v>
      </c>
      <c r="L101" s="1">
        <v>8407</v>
      </c>
      <c r="M101" s="1">
        <v>25886</v>
      </c>
    </row>
    <row r="102" spans="2:13" x14ac:dyDescent="0.2">
      <c r="B102" s="79">
        <v>39052</v>
      </c>
      <c r="C102" s="65">
        <v>142</v>
      </c>
      <c r="D102" s="65">
        <v>63</v>
      </c>
      <c r="E102" s="65">
        <v>1030</v>
      </c>
      <c r="F102" s="1">
        <v>1975</v>
      </c>
      <c r="G102" s="1">
        <v>2770</v>
      </c>
      <c r="H102" s="1">
        <v>5630</v>
      </c>
      <c r="I102" s="65">
        <v>197</v>
      </c>
      <c r="J102" s="1">
        <v>2461</v>
      </c>
      <c r="K102" s="1">
        <v>1080</v>
      </c>
      <c r="L102" s="1">
        <v>7067</v>
      </c>
      <c r="M102" s="1">
        <v>22415</v>
      </c>
    </row>
    <row r="103" spans="2:13" x14ac:dyDescent="0.2">
      <c r="B103" s="15">
        <v>39083</v>
      </c>
      <c r="C103" s="65">
        <v>53</v>
      </c>
      <c r="D103" s="65">
        <v>98</v>
      </c>
      <c r="E103" s="65">
        <v>1306</v>
      </c>
      <c r="F103" s="1">
        <v>2072</v>
      </c>
      <c r="G103" s="1">
        <v>2855</v>
      </c>
      <c r="H103" s="1">
        <v>4683</v>
      </c>
      <c r="I103" s="65">
        <v>222</v>
      </c>
      <c r="J103" s="1">
        <v>3777</v>
      </c>
      <c r="K103" s="1">
        <v>1280</v>
      </c>
      <c r="L103" s="1">
        <v>7838</v>
      </c>
      <c r="M103" s="1">
        <v>24184</v>
      </c>
    </row>
    <row r="104" spans="2:13" x14ac:dyDescent="0.2">
      <c r="B104" s="15">
        <v>39114</v>
      </c>
      <c r="C104" s="65">
        <v>59</v>
      </c>
      <c r="D104" s="65">
        <v>98</v>
      </c>
      <c r="E104" s="65">
        <v>1375</v>
      </c>
      <c r="F104" s="1">
        <v>1776</v>
      </c>
      <c r="G104" s="1">
        <v>2155</v>
      </c>
      <c r="H104" s="1">
        <v>3648</v>
      </c>
      <c r="I104" s="65">
        <v>169</v>
      </c>
      <c r="J104" s="1">
        <v>3389</v>
      </c>
      <c r="K104" s="1">
        <v>1112</v>
      </c>
      <c r="L104" s="1">
        <v>7253</v>
      </c>
      <c r="M104" s="1">
        <v>21034</v>
      </c>
    </row>
    <row r="105" spans="2:13" x14ac:dyDescent="0.2">
      <c r="B105" s="15">
        <v>39142</v>
      </c>
      <c r="C105" s="65">
        <v>71</v>
      </c>
      <c r="D105" s="65">
        <v>74</v>
      </c>
      <c r="E105" s="65">
        <v>1311</v>
      </c>
      <c r="F105" s="1">
        <v>2028</v>
      </c>
      <c r="G105" s="1">
        <v>2494</v>
      </c>
      <c r="H105" s="1">
        <v>4699</v>
      </c>
      <c r="I105" s="65">
        <v>110</v>
      </c>
      <c r="J105" s="1">
        <v>3663</v>
      </c>
      <c r="K105" s="1">
        <v>1385</v>
      </c>
      <c r="L105" s="1">
        <v>7926</v>
      </c>
      <c r="M105" s="1">
        <v>23761</v>
      </c>
    </row>
    <row r="106" spans="2:13" x14ac:dyDescent="0.2">
      <c r="B106" s="15">
        <v>39173</v>
      </c>
      <c r="C106" s="65">
        <v>95</v>
      </c>
      <c r="D106" s="65">
        <v>67</v>
      </c>
      <c r="E106" s="65">
        <v>1153</v>
      </c>
      <c r="F106" s="1">
        <v>1865</v>
      </c>
      <c r="G106" s="1">
        <v>2533</v>
      </c>
      <c r="H106" s="1">
        <v>4689</v>
      </c>
      <c r="I106" s="65">
        <v>191</v>
      </c>
      <c r="J106" s="1">
        <v>2774</v>
      </c>
      <c r="K106" s="1">
        <v>1174</v>
      </c>
      <c r="L106" s="1">
        <v>7874</v>
      </c>
      <c r="M106" s="1">
        <v>22415</v>
      </c>
    </row>
    <row r="107" spans="2:13" x14ac:dyDescent="0.2">
      <c r="B107" s="15">
        <v>39203</v>
      </c>
      <c r="C107" s="65">
        <v>71</v>
      </c>
      <c r="D107" s="65">
        <v>73</v>
      </c>
      <c r="E107" s="65">
        <v>1363</v>
      </c>
      <c r="F107" s="1">
        <v>1977</v>
      </c>
      <c r="G107" s="1">
        <v>2662</v>
      </c>
      <c r="H107" s="1">
        <v>5137</v>
      </c>
      <c r="I107" s="65">
        <v>173</v>
      </c>
      <c r="J107" s="1">
        <v>3534</v>
      </c>
      <c r="K107" s="1">
        <v>1355</v>
      </c>
      <c r="L107" s="1">
        <v>8624</v>
      </c>
      <c r="M107" s="1">
        <v>24969</v>
      </c>
    </row>
    <row r="108" spans="2:13" x14ac:dyDescent="0.2">
      <c r="B108" s="15">
        <v>39234</v>
      </c>
      <c r="C108" s="65">
        <v>113</v>
      </c>
      <c r="D108" s="65">
        <v>107</v>
      </c>
      <c r="E108" s="65">
        <v>1213</v>
      </c>
      <c r="F108" s="1">
        <v>1775</v>
      </c>
      <c r="G108" s="1">
        <v>2859</v>
      </c>
      <c r="H108" s="1">
        <v>5495</v>
      </c>
      <c r="I108" s="65">
        <v>179</v>
      </c>
      <c r="J108" s="1">
        <v>3176</v>
      </c>
      <c r="K108" s="1">
        <v>1209</v>
      </c>
      <c r="L108" s="1">
        <v>8748</v>
      </c>
      <c r="M108" s="1">
        <v>24874</v>
      </c>
    </row>
    <row r="109" spans="2:13" x14ac:dyDescent="0.2">
      <c r="B109" s="15">
        <v>39264</v>
      </c>
      <c r="C109" s="65">
        <v>105</v>
      </c>
      <c r="D109" s="65">
        <v>94</v>
      </c>
      <c r="E109" s="65">
        <v>1227</v>
      </c>
      <c r="F109" s="1">
        <v>2256</v>
      </c>
      <c r="G109" s="1">
        <v>3357</v>
      </c>
      <c r="H109" s="1">
        <v>6120</v>
      </c>
      <c r="I109" s="65">
        <v>153</v>
      </c>
      <c r="J109" s="1">
        <v>3490</v>
      </c>
      <c r="K109" s="1">
        <v>1528</v>
      </c>
      <c r="L109" s="1">
        <v>9329</v>
      </c>
      <c r="M109" s="1">
        <v>27659</v>
      </c>
    </row>
    <row r="110" spans="2:13" x14ac:dyDescent="0.2">
      <c r="B110" s="15">
        <v>39295</v>
      </c>
      <c r="C110" s="65">
        <v>85</v>
      </c>
      <c r="D110" s="65">
        <v>60</v>
      </c>
      <c r="E110" s="65">
        <v>558</v>
      </c>
      <c r="F110" s="1">
        <v>1331</v>
      </c>
      <c r="G110" s="1">
        <v>2046</v>
      </c>
      <c r="H110" s="1">
        <v>4445</v>
      </c>
      <c r="I110" s="65">
        <v>134</v>
      </c>
      <c r="J110" s="1">
        <v>2834</v>
      </c>
      <c r="K110" s="1">
        <v>1181</v>
      </c>
      <c r="L110" s="1">
        <v>7073</v>
      </c>
      <c r="M110" s="1">
        <v>19747</v>
      </c>
    </row>
    <row r="111" spans="2:13" x14ac:dyDescent="0.2">
      <c r="B111" s="15">
        <v>39326</v>
      </c>
      <c r="C111" s="65">
        <v>82</v>
      </c>
      <c r="D111" s="65">
        <v>70</v>
      </c>
      <c r="E111" s="65">
        <v>1350</v>
      </c>
      <c r="F111" s="1">
        <v>2171</v>
      </c>
      <c r="G111" s="1">
        <v>2636</v>
      </c>
      <c r="H111" s="1">
        <v>5423</v>
      </c>
      <c r="I111" s="65">
        <v>108</v>
      </c>
      <c r="J111" s="1">
        <v>3486</v>
      </c>
      <c r="K111" s="1">
        <v>1439</v>
      </c>
      <c r="L111" s="1">
        <v>8456</v>
      </c>
      <c r="M111" s="1">
        <v>25221</v>
      </c>
    </row>
    <row r="112" spans="2:13" x14ac:dyDescent="0.2">
      <c r="B112" s="15">
        <v>39356</v>
      </c>
      <c r="C112" s="65">
        <v>76</v>
      </c>
      <c r="D112" s="65">
        <v>108</v>
      </c>
      <c r="E112" s="65">
        <v>1947</v>
      </c>
      <c r="F112" s="1">
        <v>3026</v>
      </c>
      <c r="G112" s="1">
        <v>4371</v>
      </c>
      <c r="H112" s="1">
        <v>7224</v>
      </c>
      <c r="I112" s="65">
        <v>196</v>
      </c>
      <c r="J112" s="1">
        <v>3730</v>
      </c>
      <c r="K112" s="1">
        <v>1508</v>
      </c>
      <c r="L112" s="1">
        <v>8446</v>
      </c>
      <c r="M112" s="1">
        <v>30632</v>
      </c>
    </row>
    <row r="113" spans="2:13" x14ac:dyDescent="0.2">
      <c r="B113" s="15">
        <v>39387</v>
      </c>
      <c r="C113" s="65">
        <v>48</v>
      </c>
      <c r="D113" s="65">
        <v>75</v>
      </c>
      <c r="E113" s="65">
        <v>1508</v>
      </c>
      <c r="F113" s="1">
        <v>1897</v>
      </c>
      <c r="G113" s="1">
        <v>3287</v>
      </c>
      <c r="H113" s="1">
        <v>5945</v>
      </c>
      <c r="I113" s="65">
        <v>157</v>
      </c>
      <c r="J113" s="1">
        <v>2992</v>
      </c>
      <c r="K113" s="1">
        <v>1217</v>
      </c>
      <c r="L113" s="1">
        <v>6924</v>
      </c>
      <c r="M113" s="1">
        <v>24050</v>
      </c>
    </row>
    <row r="114" spans="2:13" x14ac:dyDescent="0.2">
      <c r="B114" s="15">
        <v>39417</v>
      </c>
      <c r="C114" s="65">
        <v>57</v>
      </c>
      <c r="D114" s="65">
        <v>58</v>
      </c>
      <c r="E114" s="65">
        <v>898</v>
      </c>
      <c r="F114" s="1">
        <v>1463</v>
      </c>
      <c r="G114" s="1">
        <v>2901</v>
      </c>
      <c r="H114" s="1">
        <v>5125</v>
      </c>
      <c r="I114" s="65">
        <v>72</v>
      </c>
      <c r="J114" s="1">
        <v>1633</v>
      </c>
      <c r="K114" s="1">
        <v>878</v>
      </c>
      <c r="L114" s="1">
        <v>5640</v>
      </c>
      <c r="M114" s="1">
        <v>18725</v>
      </c>
    </row>
    <row r="115" spans="2:13" x14ac:dyDescent="0.2">
      <c r="B115" s="79">
        <v>39448</v>
      </c>
      <c r="C115" s="65">
        <v>19</v>
      </c>
      <c r="D115" s="65">
        <v>82</v>
      </c>
      <c r="E115" s="65">
        <v>1228</v>
      </c>
      <c r="F115" s="1">
        <v>1924</v>
      </c>
      <c r="G115" s="1">
        <v>3493</v>
      </c>
      <c r="H115" s="1">
        <v>4395</v>
      </c>
      <c r="I115" s="65">
        <v>112</v>
      </c>
      <c r="J115" s="1">
        <v>3164</v>
      </c>
      <c r="K115" s="1">
        <v>1167</v>
      </c>
      <c r="L115" s="1">
        <v>6163</v>
      </c>
      <c r="M115" s="1">
        <v>21747</v>
      </c>
    </row>
    <row r="116" spans="2:13" x14ac:dyDescent="0.2">
      <c r="B116" s="79">
        <v>39479</v>
      </c>
      <c r="C116" s="65">
        <v>18</v>
      </c>
      <c r="D116" s="65">
        <v>86</v>
      </c>
      <c r="E116" s="65">
        <v>1390</v>
      </c>
      <c r="F116" s="1">
        <v>1862</v>
      </c>
      <c r="G116" s="1">
        <v>2984</v>
      </c>
      <c r="H116" s="1">
        <v>3797</v>
      </c>
      <c r="I116" s="65">
        <v>115</v>
      </c>
      <c r="J116" s="1">
        <v>3001</v>
      </c>
      <c r="K116" s="1">
        <v>1126</v>
      </c>
      <c r="L116" s="1">
        <v>6124</v>
      </c>
      <c r="M116" s="1">
        <v>20503</v>
      </c>
    </row>
    <row r="117" spans="2:13" x14ac:dyDescent="0.2">
      <c r="B117" s="79">
        <v>39508</v>
      </c>
      <c r="C117" s="65">
        <v>3</v>
      </c>
      <c r="D117" s="65">
        <v>65</v>
      </c>
      <c r="E117" s="65">
        <v>1069</v>
      </c>
      <c r="F117" s="1">
        <v>1634</v>
      </c>
      <c r="G117" s="1">
        <v>2572</v>
      </c>
      <c r="H117" s="1">
        <v>4404</v>
      </c>
      <c r="I117" s="65">
        <v>79</v>
      </c>
      <c r="J117" s="1">
        <v>2422</v>
      </c>
      <c r="K117" s="1">
        <v>1125</v>
      </c>
      <c r="L117" s="1">
        <v>6219</v>
      </c>
      <c r="M117" s="1">
        <v>19592</v>
      </c>
    </row>
    <row r="118" spans="2:13" x14ac:dyDescent="0.2">
      <c r="B118" s="79">
        <v>39539</v>
      </c>
      <c r="C118" s="65">
        <v>1</v>
      </c>
      <c r="D118" s="65">
        <v>77</v>
      </c>
      <c r="E118" s="65">
        <v>1342</v>
      </c>
      <c r="F118" s="1">
        <v>1956</v>
      </c>
      <c r="G118" s="1">
        <v>2992</v>
      </c>
      <c r="H118" s="1">
        <v>4732</v>
      </c>
      <c r="I118" s="65">
        <v>144</v>
      </c>
      <c r="J118" s="1">
        <v>2971</v>
      </c>
      <c r="K118" s="1">
        <v>1165</v>
      </c>
      <c r="L118" s="1">
        <v>6370</v>
      </c>
      <c r="M118" s="1">
        <v>21750</v>
      </c>
    </row>
    <row r="119" spans="2:13" x14ac:dyDescent="0.2">
      <c r="B119" s="79">
        <v>39569</v>
      </c>
      <c r="C119" s="65">
        <v>5</v>
      </c>
      <c r="D119" s="65">
        <v>63</v>
      </c>
      <c r="E119" s="65">
        <v>1308</v>
      </c>
      <c r="F119" s="1">
        <v>1793</v>
      </c>
      <c r="G119" s="1">
        <v>2794</v>
      </c>
      <c r="H119" s="1">
        <v>4306</v>
      </c>
      <c r="I119" s="65">
        <v>160</v>
      </c>
      <c r="J119" s="1">
        <v>2732</v>
      </c>
      <c r="K119" s="1">
        <v>1218</v>
      </c>
      <c r="L119" s="1">
        <v>6498</v>
      </c>
      <c r="M119" s="1">
        <v>20877</v>
      </c>
    </row>
    <row r="120" spans="2:13" x14ac:dyDescent="0.2">
      <c r="B120" s="79">
        <v>39600</v>
      </c>
      <c r="C120" s="65">
        <v>7</v>
      </c>
      <c r="D120" s="65">
        <v>64</v>
      </c>
      <c r="E120" s="65">
        <v>1335</v>
      </c>
      <c r="F120" s="1">
        <v>1591</v>
      </c>
      <c r="G120" s="1">
        <v>2525</v>
      </c>
      <c r="H120" s="1">
        <v>5084</v>
      </c>
      <c r="I120" s="65">
        <v>153</v>
      </c>
      <c r="J120" s="1">
        <v>2613</v>
      </c>
      <c r="K120" s="1">
        <v>1086</v>
      </c>
      <c r="L120" s="1">
        <v>6417</v>
      </c>
      <c r="M120" s="1">
        <v>20875</v>
      </c>
    </row>
    <row r="121" spans="2:13" x14ac:dyDescent="0.2">
      <c r="B121" s="79">
        <v>39630</v>
      </c>
      <c r="C121" s="65">
        <v>5</v>
      </c>
      <c r="D121" s="65">
        <v>74</v>
      </c>
      <c r="E121" s="65">
        <v>1181</v>
      </c>
      <c r="F121" s="1">
        <v>1983</v>
      </c>
      <c r="G121" s="1">
        <v>3059</v>
      </c>
      <c r="H121" s="1">
        <v>5773</v>
      </c>
      <c r="I121" s="65">
        <v>147</v>
      </c>
      <c r="J121" s="1">
        <v>2673</v>
      </c>
      <c r="K121" s="1">
        <v>1327</v>
      </c>
      <c r="L121" s="1">
        <v>7082</v>
      </c>
      <c r="M121" s="1">
        <v>23304</v>
      </c>
    </row>
    <row r="122" spans="2:13" x14ac:dyDescent="0.2">
      <c r="B122" s="79">
        <v>39661</v>
      </c>
      <c r="C122" s="65">
        <v>1</v>
      </c>
      <c r="D122" s="65">
        <v>37</v>
      </c>
      <c r="E122" s="65">
        <v>564</v>
      </c>
      <c r="F122" s="1">
        <v>1094</v>
      </c>
      <c r="G122" s="1">
        <v>2338</v>
      </c>
      <c r="H122" s="1">
        <v>3701</v>
      </c>
      <c r="I122" s="65">
        <v>63</v>
      </c>
      <c r="J122" s="1">
        <v>1717</v>
      </c>
      <c r="K122" s="1">
        <v>757</v>
      </c>
      <c r="L122" s="1">
        <v>5376</v>
      </c>
      <c r="M122" s="1">
        <v>15648</v>
      </c>
    </row>
    <row r="123" spans="2:13" x14ac:dyDescent="0.2">
      <c r="B123" s="79">
        <v>39692</v>
      </c>
      <c r="C123" s="65">
        <v>12</v>
      </c>
      <c r="D123" s="65">
        <v>75</v>
      </c>
      <c r="E123" s="65">
        <v>1554</v>
      </c>
      <c r="F123" s="1">
        <v>2149</v>
      </c>
      <c r="G123" s="1">
        <v>3147</v>
      </c>
      <c r="H123" s="1">
        <v>5565</v>
      </c>
      <c r="I123" s="65">
        <v>70</v>
      </c>
      <c r="J123" s="1">
        <v>2888</v>
      </c>
      <c r="K123" s="1">
        <v>1202</v>
      </c>
      <c r="L123" s="1">
        <v>7033</v>
      </c>
      <c r="M123" s="1">
        <v>23695</v>
      </c>
    </row>
    <row r="124" spans="2:13" x14ac:dyDescent="0.2">
      <c r="B124" s="79">
        <v>39722</v>
      </c>
      <c r="C124" s="65">
        <v>20</v>
      </c>
      <c r="D124" s="65">
        <v>60</v>
      </c>
      <c r="E124" s="65">
        <v>1826</v>
      </c>
      <c r="F124" s="1">
        <v>2664</v>
      </c>
      <c r="G124" s="1">
        <v>3241</v>
      </c>
      <c r="H124" s="1">
        <v>5319</v>
      </c>
      <c r="I124" s="65">
        <v>116</v>
      </c>
      <c r="J124" s="1">
        <v>2333</v>
      </c>
      <c r="K124" s="1">
        <v>930</v>
      </c>
      <c r="L124" s="1">
        <v>6517</v>
      </c>
      <c r="M124" s="1">
        <v>23026</v>
      </c>
    </row>
    <row r="125" spans="2:13" x14ac:dyDescent="0.2">
      <c r="B125" s="79">
        <v>39753</v>
      </c>
      <c r="C125" s="65">
        <v>7</v>
      </c>
      <c r="D125" s="65">
        <v>62</v>
      </c>
      <c r="E125" s="65">
        <v>1473</v>
      </c>
      <c r="F125" s="1">
        <v>1588</v>
      </c>
      <c r="G125" s="1">
        <v>2358</v>
      </c>
      <c r="H125" s="1">
        <v>4307</v>
      </c>
      <c r="I125" s="65">
        <v>128</v>
      </c>
      <c r="J125" s="1">
        <v>1987</v>
      </c>
      <c r="K125" s="1">
        <v>863</v>
      </c>
      <c r="L125" s="1">
        <v>4862</v>
      </c>
      <c r="M125" s="1">
        <v>17635</v>
      </c>
    </row>
    <row r="126" spans="2:13" x14ac:dyDescent="0.2">
      <c r="B126" s="79">
        <v>39783</v>
      </c>
      <c r="C126" s="65">
        <v>5</v>
      </c>
      <c r="D126" s="65">
        <v>39</v>
      </c>
      <c r="E126" s="65">
        <v>1261</v>
      </c>
      <c r="F126" s="1">
        <v>1678</v>
      </c>
      <c r="G126" s="1">
        <v>2306</v>
      </c>
      <c r="H126" s="1">
        <v>4674</v>
      </c>
      <c r="I126" s="65">
        <v>121</v>
      </c>
      <c r="J126" s="1">
        <v>1366</v>
      </c>
      <c r="K126" s="1">
        <v>816</v>
      </c>
      <c r="L126" s="1">
        <v>5000</v>
      </c>
      <c r="M126" s="1">
        <v>17266</v>
      </c>
    </row>
    <row r="127" spans="2:13" x14ac:dyDescent="0.2">
      <c r="B127" s="79">
        <v>39814</v>
      </c>
      <c r="C127" s="65">
        <v>5</v>
      </c>
      <c r="D127" s="65">
        <v>66</v>
      </c>
      <c r="E127" s="65">
        <v>982</v>
      </c>
      <c r="F127" s="1">
        <v>1325</v>
      </c>
      <c r="G127" s="1">
        <v>1913</v>
      </c>
      <c r="H127" s="1">
        <v>3162</v>
      </c>
      <c r="I127" s="65">
        <v>129</v>
      </c>
      <c r="J127" s="1">
        <v>2162</v>
      </c>
      <c r="K127" s="1">
        <v>803</v>
      </c>
      <c r="L127" s="1">
        <v>4564</v>
      </c>
      <c r="M127" s="1">
        <v>15111</v>
      </c>
    </row>
    <row r="128" spans="2:13" x14ac:dyDescent="0.2">
      <c r="B128" s="79">
        <v>39845</v>
      </c>
      <c r="C128" s="65">
        <v>3</v>
      </c>
      <c r="D128" s="65">
        <v>61</v>
      </c>
      <c r="E128" s="65">
        <v>1017</v>
      </c>
      <c r="F128" s="1">
        <v>1408</v>
      </c>
      <c r="G128" s="1">
        <v>1902</v>
      </c>
      <c r="H128" s="1">
        <v>3244</v>
      </c>
      <c r="I128" s="65">
        <v>171</v>
      </c>
      <c r="J128" s="1">
        <v>2092</v>
      </c>
      <c r="K128" s="1">
        <v>924</v>
      </c>
      <c r="L128" s="1">
        <v>4089</v>
      </c>
      <c r="M128" s="1">
        <v>14911</v>
      </c>
    </row>
    <row r="129" spans="2:13" x14ac:dyDescent="0.2">
      <c r="B129" s="79">
        <v>39873</v>
      </c>
      <c r="C129" s="65">
        <v>1</v>
      </c>
      <c r="D129" s="65">
        <v>53</v>
      </c>
      <c r="E129" s="65">
        <v>1051</v>
      </c>
      <c r="F129" s="1">
        <v>1358</v>
      </c>
      <c r="G129" s="1">
        <v>1789</v>
      </c>
      <c r="H129" s="1">
        <v>4139</v>
      </c>
      <c r="I129" s="65">
        <v>84</v>
      </c>
      <c r="J129" s="1">
        <v>2068</v>
      </c>
      <c r="K129" s="1">
        <v>886</v>
      </c>
      <c r="L129" s="1">
        <v>4706</v>
      </c>
      <c r="M129" s="1">
        <v>16135</v>
      </c>
    </row>
    <row r="130" spans="2:13" x14ac:dyDescent="0.2">
      <c r="B130" s="79">
        <v>39904</v>
      </c>
      <c r="C130" s="65">
        <v>4</v>
      </c>
      <c r="D130" s="65">
        <v>44</v>
      </c>
      <c r="E130" s="65">
        <v>900</v>
      </c>
      <c r="F130" s="1">
        <v>1239</v>
      </c>
      <c r="G130" s="1">
        <v>2382</v>
      </c>
      <c r="H130" s="1">
        <v>4146</v>
      </c>
      <c r="I130" s="65">
        <v>156</v>
      </c>
      <c r="J130" s="1">
        <v>1858</v>
      </c>
      <c r="K130" s="1">
        <v>945</v>
      </c>
      <c r="L130" s="1">
        <v>4893</v>
      </c>
      <c r="M130" s="1">
        <v>16567</v>
      </c>
    </row>
    <row r="131" spans="2:13" x14ac:dyDescent="0.2">
      <c r="B131" s="79">
        <v>39934</v>
      </c>
      <c r="C131" s="65">
        <v>3</v>
      </c>
      <c r="D131" s="65">
        <v>53</v>
      </c>
      <c r="E131" s="65">
        <v>1227</v>
      </c>
      <c r="F131" s="1">
        <v>1332</v>
      </c>
      <c r="G131" s="1">
        <v>1765</v>
      </c>
      <c r="H131" s="1">
        <v>4045</v>
      </c>
      <c r="I131" s="65">
        <v>149</v>
      </c>
      <c r="J131" s="1">
        <v>1958</v>
      </c>
      <c r="K131" s="1">
        <v>742</v>
      </c>
      <c r="L131" s="1">
        <v>4668</v>
      </c>
      <c r="M131" s="1">
        <v>15942</v>
      </c>
    </row>
    <row r="132" spans="2:13" x14ac:dyDescent="0.2">
      <c r="B132" s="79">
        <v>39965</v>
      </c>
      <c r="C132" s="65">
        <v>1</v>
      </c>
      <c r="D132" s="65">
        <v>49</v>
      </c>
      <c r="E132" s="65">
        <v>1336</v>
      </c>
      <c r="F132" s="1">
        <v>1591</v>
      </c>
      <c r="G132" s="1">
        <v>2037</v>
      </c>
      <c r="H132" s="1">
        <v>4845</v>
      </c>
      <c r="I132" s="65">
        <v>120</v>
      </c>
      <c r="J132" s="1">
        <v>2083</v>
      </c>
      <c r="K132" s="1">
        <v>1039</v>
      </c>
      <c r="L132" s="1">
        <v>5440</v>
      </c>
      <c r="M132" s="1">
        <v>18541</v>
      </c>
    </row>
    <row r="133" spans="2:13" x14ac:dyDescent="0.2">
      <c r="B133" s="79">
        <v>39995</v>
      </c>
      <c r="C133" s="65"/>
      <c r="D133" s="65"/>
      <c r="E133" s="65"/>
      <c r="F133" s="1"/>
      <c r="G133" s="1"/>
      <c r="H133" s="1"/>
      <c r="I133" s="65"/>
      <c r="J133" s="1"/>
      <c r="K133" s="1"/>
      <c r="L133" s="1"/>
      <c r="M133" s="1"/>
    </row>
    <row r="134" spans="2:13" x14ac:dyDescent="0.2">
      <c r="B134" s="79">
        <v>40026</v>
      </c>
      <c r="C134" s="65"/>
      <c r="D134" s="65"/>
      <c r="E134" s="65"/>
      <c r="F134" s="1"/>
      <c r="G134" s="1"/>
      <c r="H134" s="1"/>
      <c r="I134" s="65"/>
      <c r="J134" s="1"/>
      <c r="K134" s="1"/>
      <c r="L134" s="1"/>
      <c r="M134" s="1"/>
    </row>
    <row r="135" spans="2:13" x14ac:dyDescent="0.2">
      <c r="B135" s="79">
        <v>40057</v>
      </c>
      <c r="C135" s="65"/>
      <c r="D135" s="65"/>
      <c r="E135" s="65"/>
      <c r="F135" s="1"/>
      <c r="G135" s="1"/>
      <c r="H135" s="1"/>
      <c r="I135" s="65"/>
      <c r="J135" s="1"/>
      <c r="K135" s="1"/>
      <c r="L135" s="1"/>
      <c r="M135" s="1"/>
    </row>
    <row r="136" spans="2:13" x14ac:dyDescent="0.2">
      <c r="B136" s="79">
        <v>40087</v>
      </c>
      <c r="C136" s="65">
        <v>6</v>
      </c>
      <c r="D136" s="65">
        <v>63</v>
      </c>
      <c r="E136" s="65">
        <v>1680</v>
      </c>
      <c r="F136" s="1">
        <v>2636</v>
      </c>
      <c r="G136" s="1">
        <v>2711</v>
      </c>
      <c r="H136" s="1">
        <v>4949</v>
      </c>
      <c r="I136" s="65">
        <v>173</v>
      </c>
      <c r="J136" s="1">
        <v>1990</v>
      </c>
      <c r="K136" s="1">
        <v>1026</v>
      </c>
      <c r="L136" s="1">
        <v>5557</v>
      </c>
      <c r="M136" s="1">
        <v>20791</v>
      </c>
    </row>
    <row r="137" spans="2:13" x14ac:dyDescent="0.2">
      <c r="B137" s="79">
        <v>40118</v>
      </c>
      <c r="C137" s="65">
        <v>2</v>
      </c>
      <c r="D137" s="65">
        <v>51</v>
      </c>
      <c r="E137" s="65">
        <v>1160</v>
      </c>
      <c r="F137" s="1">
        <v>1852</v>
      </c>
      <c r="G137" s="1">
        <v>2172</v>
      </c>
      <c r="H137" s="1">
        <v>4587</v>
      </c>
      <c r="I137" s="65">
        <v>134</v>
      </c>
      <c r="J137" s="1">
        <v>1743</v>
      </c>
      <c r="K137" s="1">
        <v>1004</v>
      </c>
      <c r="L137" s="1">
        <v>5849</v>
      </c>
      <c r="M137" s="1">
        <v>18554</v>
      </c>
    </row>
    <row r="138" spans="2:13" x14ac:dyDescent="0.2">
      <c r="B138" s="79">
        <v>40148</v>
      </c>
      <c r="C138" s="65">
        <v>2</v>
      </c>
      <c r="D138" s="65">
        <v>38</v>
      </c>
      <c r="E138" s="65">
        <v>1081</v>
      </c>
      <c r="F138" s="1">
        <v>1548</v>
      </c>
      <c r="G138" s="1">
        <v>1696</v>
      </c>
      <c r="H138" s="1">
        <v>5086</v>
      </c>
      <c r="I138" s="65">
        <v>166</v>
      </c>
      <c r="J138" s="1">
        <v>1234</v>
      </c>
      <c r="K138" s="1">
        <v>963</v>
      </c>
      <c r="L138" s="1">
        <v>4970</v>
      </c>
      <c r="M138" s="1">
        <v>16784</v>
      </c>
    </row>
    <row r="139" spans="2:13" x14ac:dyDescent="0.2">
      <c r="B139" s="79">
        <v>40179</v>
      </c>
      <c r="C139" s="65">
        <v>3</v>
      </c>
      <c r="D139" s="65">
        <v>68</v>
      </c>
      <c r="E139" s="65">
        <v>838</v>
      </c>
      <c r="F139" s="1">
        <v>1459</v>
      </c>
      <c r="G139" s="1">
        <v>1831</v>
      </c>
      <c r="H139" s="1">
        <v>2906</v>
      </c>
      <c r="I139" s="65">
        <v>62</v>
      </c>
      <c r="J139" s="1">
        <v>1704</v>
      </c>
      <c r="K139" s="1">
        <v>928</v>
      </c>
      <c r="L139" s="1">
        <v>4973</v>
      </c>
      <c r="M139" s="1">
        <v>14772</v>
      </c>
    </row>
    <row r="140" spans="2:13" x14ac:dyDescent="0.2">
      <c r="B140" s="79">
        <v>40210</v>
      </c>
      <c r="C140" s="65">
        <v>14</v>
      </c>
      <c r="D140" s="65">
        <v>81</v>
      </c>
      <c r="E140" s="65">
        <v>1005</v>
      </c>
      <c r="F140" s="1">
        <v>1365</v>
      </c>
      <c r="G140" s="1">
        <v>1611</v>
      </c>
      <c r="H140" s="1">
        <v>3482</v>
      </c>
      <c r="I140" s="65">
        <v>129</v>
      </c>
      <c r="J140" s="1">
        <v>1769</v>
      </c>
      <c r="K140" s="1">
        <v>1006</v>
      </c>
      <c r="L140" s="1">
        <v>6285</v>
      </c>
      <c r="M140" s="1">
        <v>16747</v>
      </c>
    </row>
    <row r="141" spans="2:13" x14ac:dyDescent="0.2">
      <c r="B141" s="79">
        <v>40238</v>
      </c>
      <c r="C141" s="65"/>
      <c r="D141" s="65">
        <v>65</v>
      </c>
      <c r="E141" s="65">
        <v>1002</v>
      </c>
      <c r="F141" s="1">
        <v>1457</v>
      </c>
      <c r="G141" s="1">
        <v>2044</v>
      </c>
      <c r="H141" s="1">
        <v>4598</v>
      </c>
      <c r="I141" s="65">
        <v>103</v>
      </c>
      <c r="J141" s="1">
        <v>1885</v>
      </c>
      <c r="K141" s="1">
        <v>1175</v>
      </c>
      <c r="L141" s="1">
        <v>6003</v>
      </c>
      <c r="M141" s="1">
        <v>18332</v>
      </c>
    </row>
    <row r="142" spans="2:13" x14ac:dyDescent="0.2">
      <c r="B142" s="79">
        <v>40269</v>
      </c>
      <c r="C142" s="65">
        <v>7</v>
      </c>
      <c r="D142" s="65">
        <v>45</v>
      </c>
      <c r="E142" s="65">
        <v>1035</v>
      </c>
      <c r="F142" s="1">
        <v>1513</v>
      </c>
      <c r="G142" s="1">
        <v>2136</v>
      </c>
      <c r="H142" s="1">
        <v>4247</v>
      </c>
      <c r="I142" s="65">
        <v>105</v>
      </c>
      <c r="J142" s="1">
        <v>1723</v>
      </c>
      <c r="K142" s="1">
        <v>1195</v>
      </c>
      <c r="L142" s="1">
        <v>4722</v>
      </c>
      <c r="M142" s="1">
        <v>16728</v>
      </c>
    </row>
    <row r="143" spans="2:13" x14ac:dyDescent="0.2">
      <c r="B143" s="79">
        <v>40299</v>
      </c>
      <c r="C143" s="65">
        <v>1</v>
      </c>
      <c r="D143" s="65">
        <v>63</v>
      </c>
      <c r="E143" s="65">
        <v>880</v>
      </c>
      <c r="F143" s="1">
        <v>1697</v>
      </c>
      <c r="G143" s="1">
        <v>1788</v>
      </c>
      <c r="H143" s="1">
        <v>4449</v>
      </c>
      <c r="I143" s="65">
        <v>98</v>
      </c>
      <c r="J143" s="1">
        <v>1750</v>
      </c>
      <c r="K143" s="1">
        <v>1027</v>
      </c>
      <c r="L143" s="1">
        <v>4666</v>
      </c>
      <c r="M143" s="1">
        <v>16419</v>
      </c>
    </row>
    <row r="144" spans="2:13" x14ac:dyDescent="0.2">
      <c r="B144" s="79">
        <v>40330</v>
      </c>
      <c r="C144" s="1">
        <v>5</v>
      </c>
      <c r="D144" s="1">
        <v>82</v>
      </c>
      <c r="E144" s="1">
        <v>1286</v>
      </c>
      <c r="F144" s="1">
        <v>1695</v>
      </c>
      <c r="G144" s="1">
        <v>1994</v>
      </c>
      <c r="H144" s="1">
        <v>5410</v>
      </c>
      <c r="I144" s="1">
        <v>79</v>
      </c>
      <c r="J144" s="1">
        <v>1713</v>
      </c>
      <c r="K144" s="1">
        <v>995</v>
      </c>
      <c r="L144" s="1">
        <v>5439</v>
      </c>
      <c r="M144" s="1">
        <v>18698</v>
      </c>
    </row>
    <row r="145" spans="2:13" x14ac:dyDescent="0.2">
      <c r="B145" s="79">
        <v>40360</v>
      </c>
      <c r="C145" s="1">
        <v>1</v>
      </c>
      <c r="D145" s="1">
        <v>76</v>
      </c>
      <c r="E145" s="1">
        <v>1222</v>
      </c>
      <c r="F145" s="1">
        <v>2038</v>
      </c>
      <c r="G145" s="1">
        <v>2152</v>
      </c>
      <c r="H145" s="1">
        <v>4879</v>
      </c>
      <c r="I145" s="1">
        <v>95</v>
      </c>
      <c r="J145" s="1">
        <v>1745</v>
      </c>
      <c r="K145" s="1">
        <v>999</v>
      </c>
      <c r="L145" s="1">
        <v>6099</v>
      </c>
      <c r="M145" s="1">
        <v>19306</v>
      </c>
    </row>
    <row r="146" spans="2:13" x14ac:dyDescent="0.2">
      <c r="B146" s="79">
        <v>40391</v>
      </c>
      <c r="C146" s="1"/>
      <c r="D146" s="1">
        <v>83</v>
      </c>
      <c r="E146" s="1">
        <v>545</v>
      </c>
      <c r="F146" s="1">
        <v>1070</v>
      </c>
      <c r="G146" s="1">
        <v>1740</v>
      </c>
      <c r="H146" s="1">
        <v>4146</v>
      </c>
      <c r="I146" s="1">
        <v>50</v>
      </c>
      <c r="J146" s="1">
        <v>1357</v>
      </c>
      <c r="K146" s="1">
        <v>947</v>
      </c>
      <c r="L146" s="1">
        <v>5190</v>
      </c>
      <c r="M146" s="1">
        <v>15128</v>
      </c>
    </row>
    <row r="147" spans="2:13" x14ac:dyDescent="0.2">
      <c r="B147" s="79">
        <v>40422</v>
      </c>
      <c r="C147" s="1">
        <v>4</v>
      </c>
      <c r="D147" s="1">
        <v>124</v>
      </c>
      <c r="E147" s="1">
        <v>1301</v>
      </c>
      <c r="F147" s="1">
        <v>2203</v>
      </c>
      <c r="G147" s="1">
        <v>2239</v>
      </c>
      <c r="H147" s="1">
        <v>5638</v>
      </c>
      <c r="I147" s="1">
        <v>63</v>
      </c>
      <c r="J147" s="1">
        <v>1882</v>
      </c>
      <c r="K147" s="1">
        <v>1152</v>
      </c>
      <c r="L147" s="1">
        <v>5872</v>
      </c>
      <c r="M147" s="1">
        <v>20478</v>
      </c>
    </row>
    <row r="148" spans="2:13" x14ac:dyDescent="0.2">
      <c r="B148" s="79">
        <v>40452</v>
      </c>
      <c r="C148" s="65">
        <v>9</v>
      </c>
      <c r="D148" s="65">
        <v>57</v>
      </c>
      <c r="E148" s="65">
        <v>1621</v>
      </c>
      <c r="F148" s="65">
        <v>2284</v>
      </c>
      <c r="G148" s="65">
        <v>2230</v>
      </c>
      <c r="H148" s="65">
        <v>5171</v>
      </c>
      <c r="I148" s="65">
        <v>196</v>
      </c>
      <c r="J148" s="65">
        <v>1507</v>
      </c>
      <c r="K148" s="65">
        <v>913</v>
      </c>
      <c r="L148" s="65">
        <v>5302</v>
      </c>
      <c r="M148" s="65">
        <v>19290</v>
      </c>
    </row>
    <row r="149" spans="2:13" x14ac:dyDescent="0.2">
      <c r="B149" s="79">
        <v>40483</v>
      </c>
      <c r="C149" s="65">
        <v>9</v>
      </c>
      <c r="D149" s="65">
        <v>49</v>
      </c>
      <c r="E149" s="65">
        <v>1527</v>
      </c>
      <c r="F149" s="65">
        <v>2517</v>
      </c>
      <c r="G149" s="65">
        <v>1997</v>
      </c>
      <c r="H149" s="65">
        <v>4789</v>
      </c>
      <c r="I149" s="65">
        <v>159</v>
      </c>
      <c r="J149" s="65">
        <v>1615</v>
      </c>
      <c r="K149" s="65">
        <v>986</v>
      </c>
      <c r="L149" s="65">
        <v>5391</v>
      </c>
      <c r="M149" s="65">
        <v>19039</v>
      </c>
    </row>
    <row r="150" spans="2:13" x14ac:dyDescent="0.2">
      <c r="B150" s="79">
        <v>40513</v>
      </c>
      <c r="C150" s="65"/>
      <c r="D150" s="65">
        <v>60</v>
      </c>
      <c r="E150" s="65">
        <v>920</v>
      </c>
      <c r="F150" s="65">
        <v>1788</v>
      </c>
      <c r="G150" s="65">
        <v>1757</v>
      </c>
      <c r="H150" s="65">
        <v>4951</v>
      </c>
      <c r="I150" s="65">
        <v>119</v>
      </c>
      <c r="J150" s="65">
        <v>1281</v>
      </c>
      <c r="K150" s="65">
        <v>782</v>
      </c>
      <c r="L150" s="65">
        <v>4534</v>
      </c>
      <c r="M150" s="65">
        <v>16192</v>
      </c>
    </row>
    <row r="151" spans="2:13" x14ac:dyDescent="0.2">
      <c r="B151" s="79">
        <v>40544</v>
      </c>
      <c r="C151" s="65">
        <v>3</v>
      </c>
      <c r="D151" s="65">
        <v>45</v>
      </c>
      <c r="E151" s="65">
        <v>1181</v>
      </c>
      <c r="F151" s="65">
        <v>1411</v>
      </c>
      <c r="G151" s="65">
        <v>1570</v>
      </c>
      <c r="H151" s="65">
        <v>4120</v>
      </c>
      <c r="I151" s="65">
        <v>87</v>
      </c>
      <c r="J151" s="65">
        <v>1562</v>
      </c>
      <c r="K151" s="65">
        <v>887</v>
      </c>
      <c r="L151" s="65">
        <v>3659</v>
      </c>
      <c r="M151" s="65">
        <v>14525</v>
      </c>
    </row>
    <row r="152" spans="2:13" x14ac:dyDescent="0.2">
      <c r="B152" s="79">
        <v>40575</v>
      </c>
      <c r="C152" s="65"/>
      <c r="D152" s="65">
        <v>92</v>
      </c>
      <c r="E152" s="65">
        <v>1115</v>
      </c>
      <c r="F152" s="65">
        <v>1028</v>
      </c>
      <c r="G152" s="65">
        <v>1542</v>
      </c>
      <c r="H152" s="65">
        <v>4083</v>
      </c>
      <c r="I152" s="65">
        <v>92</v>
      </c>
      <c r="J152" s="65">
        <v>1596</v>
      </c>
      <c r="K152" s="65">
        <v>914</v>
      </c>
      <c r="L152" s="65">
        <v>3486</v>
      </c>
      <c r="M152" s="65">
        <v>13948</v>
      </c>
    </row>
    <row r="153" spans="2:13" x14ac:dyDescent="0.2">
      <c r="B153" s="79">
        <v>40603</v>
      </c>
      <c r="C153" s="65">
        <v>2</v>
      </c>
      <c r="D153" s="65">
        <v>112</v>
      </c>
      <c r="E153" s="65">
        <v>1318</v>
      </c>
      <c r="F153" s="65">
        <v>1029</v>
      </c>
      <c r="G153" s="65">
        <v>1517</v>
      </c>
      <c r="H153" s="65">
        <v>5325</v>
      </c>
      <c r="I153" s="65">
        <v>84</v>
      </c>
      <c r="J153" s="65">
        <v>2036</v>
      </c>
      <c r="K153" s="65">
        <v>1146</v>
      </c>
      <c r="L153" s="65">
        <v>4188</v>
      </c>
      <c r="M153" s="65">
        <v>16757</v>
      </c>
    </row>
    <row r="154" spans="2:13" x14ac:dyDescent="0.2">
      <c r="B154" s="79">
        <v>40634</v>
      </c>
      <c r="C154" s="65"/>
      <c r="D154" s="65">
        <v>102</v>
      </c>
      <c r="E154" s="65">
        <v>1176</v>
      </c>
      <c r="F154" s="65">
        <v>1128</v>
      </c>
      <c r="G154" s="65">
        <v>1572</v>
      </c>
      <c r="H154" s="65">
        <v>5220</v>
      </c>
      <c r="I154" s="65">
        <v>54</v>
      </c>
      <c r="J154" s="65">
        <v>1511</v>
      </c>
      <c r="K154" s="65">
        <v>1115</v>
      </c>
      <c r="L154" s="65">
        <v>4274</v>
      </c>
      <c r="M154" s="65">
        <v>16152</v>
      </c>
    </row>
    <row r="155" spans="2:13" x14ac:dyDescent="0.2">
      <c r="B155" s="79">
        <v>40664</v>
      </c>
      <c r="C155" s="65">
        <v>1</v>
      </c>
      <c r="D155" s="65">
        <v>91</v>
      </c>
      <c r="E155" s="65">
        <v>1224</v>
      </c>
      <c r="F155" s="65">
        <v>1209</v>
      </c>
      <c r="G155" s="65">
        <v>1804</v>
      </c>
      <c r="H155" s="65">
        <v>6223</v>
      </c>
      <c r="I155" s="65">
        <v>42</v>
      </c>
      <c r="J155" s="65">
        <v>1814</v>
      </c>
      <c r="K155" s="65">
        <v>1144</v>
      </c>
      <c r="L155" s="65">
        <v>4304</v>
      </c>
      <c r="M155" s="65">
        <v>17856</v>
      </c>
    </row>
    <row r="156" spans="2:13" x14ac:dyDescent="0.2">
      <c r="B156" s="79">
        <v>40695</v>
      </c>
      <c r="C156" s="1">
        <v>1</v>
      </c>
      <c r="D156" s="1">
        <v>77</v>
      </c>
      <c r="E156" s="1">
        <v>1261</v>
      </c>
      <c r="F156" s="1">
        <v>996</v>
      </c>
      <c r="G156" s="1">
        <v>1669</v>
      </c>
      <c r="H156" s="1">
        <v>6654</v>
      </c>
      <c r="I156" s="1">
        <v>74</v>
      </c>
      <c r="J156" s="1">
        <v>1746</v>
      </c>
      <c r="K156" s="1">
        <v>1295</v>
      </c>
      <c r="L156" s="1">
        <v>4822</v>
      </c>
      <c r="M156" s="1">
        <v>18595</v>
      </c>
    </row>
    <row r="157" spans="2:13" x14ac:dyDescent="0.2">
      <c r="B157" s="79">
        <v>40725</v>
      </c>
      <c r="C157" s="1"/>
      <c r="D157" s="1">
        <v>97</v>
      </c>
      <c r="E157" s="1">
        <v>1282</v>
      </c>
      <c r="F157" s="1">
        <v>1475</v>
      </c>
      <c r="G157" s="1">
        <v>2610</v>
      </c>
      <c r="H157" s="1">
        <v>6208</v>
      </c>
      <c r="I157" s="1">
        <v>34</v>
      </c>
      <c r="J157" s="1">
        <v>1880</v>
      </c>
      <c r="K157" s="1">
        <v>1487</v>
      </c>
      <c r="L157" s="1">
        <v>5490</v>
      </c>
      <c r="M157" s="1">
        <v>20563</v>
      </c>
    </row>
    <row r="158" spans="2:13" x14ac:dyDescent="0.2">
      <c r="B158" s="79">
        <v>40756</v>
      </c>
      <c r="C158" s="1"/>
      <c r="D158" s="1">
        <v>31</v>
      </c>
      <c r="E158" s="1">
        <v>714</v>
      </c>
      <c r="F158" s="1">
        <v>649</v>
      </c>
      <c r="G158" s="1">
        <v>1933</v>
      </c>
      <c r="H158" s="1">
        <v>5042</v>
      </c>
      <c r="I158" s="1">
        <v>30</v>
      </c>
      <c r="J158" s="1">
        <v>1385</v>
      </c>
      <c r="K158" s="1">
        <v>1212</v>
      </c>
      <c r="L158" s="1">
        <v>4857</v>
      </c>
      <c r="M158" s="1">
        <v>15853</v>
      </c>
    </row>
    <row r="159" spans="2:13" x14ac:dyDescent="0.2">
      <c r="B159" s="79">
        <v>40787</v>
      </c>
      <c r="C159" s="1"/>
      <c r="D159" s="1">
        <v>53</v>
      </c>
      <c r="E159" s="1">
        <v>1607</v>
      </c>
      <c r="F159" s="1">
        <v>1828</v>
      </c>
      <c r="G159" s="1">
        <v>2130</v>
      </c>
      <c r="H159" s="1">
        <v>6401</v>
      </c>
      <c r="I159" s="1">
        <v>33</v>
      </c>
      <c r="J159" s="1">
        <v>1612</v>
      </c>
      <c r="K159" s="1">
        <v>1437</v>
      </c>
      <c r="L159" s="1">
        <v>5375</v>
      </c>
      <c r="M159" s="1">
        <v>20476</v>
      </c>
    </row>
    <row r="160" spans="2:13" x14ac:dyDescent="0.2">
      <c r="B160" s="79">
        <v>40817</v>
      </c>
      <c r="C160" s="65"/>
      <c r="D160" s="1">
        <v>128</v>
      </c>
      <c r="E160" s="1">
        <v>1744</v>
      </c>
      <c r="F160" s="1">
        <v>2007</v>
      </c>
      <c r="G160" s="1">
        <v>2801</v>
      </c>
      <c r="H160" s="1">
        <v>6299</v>
      </c>
      <c r="I160" s="1">
        <v>131</v>
      </c>
      <c r="J160" s="1">
        <v>1545</v>
      </c>
      <c r="K160" s="1">
        <v>1206</v>
      </c>
      <c r="L160" s="1">
        <v>4898</v>
      </c>
      <c r="M160" s="1">
        <v>20759</v>
      </c>
    </row>
    <row r="161" spans="2:13" x14ac:dyDescent="0.2">
      <c r="B161" s="79">
        <v>40848</v>
      </c>
      <c r="C161" s="65"/>
      <c r="D161" s="1">
        <v>199</v>
      </c>
      <c r="E161" s="1">
        <v>1422</v>
      </c>
      <c r="F161" s="1">
        <v>1857</v>
      </c>
      <c r="G161" s="1">
        <v>3386</v>
      </c>
      <c r="H161" s="1">
        <v>5983</v>
      </c>
      <c r="I161" s="1">
        <v>168</v>
      </c>
      <c r="J161" s="1">
        <v>1529</v>
      </c>
      <c r="K161" s="1">
        <v>1028</v>
      </c>
      <c r="L161" s="1">
        <v>4703</v>
      </c>
      <c r="M161" s="1">
        <v>20275</v>
      </c>
    </row>
    <row r="162" spans="2:13" x14ac:dyDescent="0.2">
      <c r="B162" s="79">
        <v>40878</v>
      </c>
      <c r="C162" s="65"/>
      <c r="D162" s="1">
        <v>62</v>
      </c>
      <c r="E162" s="1">
        <v>980</v>
      </c>
      <c r="F162" s="1">
        <v>928</v>
      </c>
      <c r="G162" s="1">
        <v>2963</v>
      </c>
      <c r="H162" s="1">
        <v>6064</v>
      </c>
      <c r="I162" s="1">
        <v>95</v>
      </c>
      <c r="J162" s="1">
        <v>1169</v>
      </c>
      <c r="K162" s="1">
        <v>945</v>
      </c>
      <c r="L162" s="1">
        <v>4677</v>
      </c>
      <c r="M162" s="1">
        <v>17883</v>
      </c>
    </row>
    <row r="163" spans="2:13" x14ac:dyDescent="0.2">
      <c r="B163" s="79">
        <v>40909</v>
      </c>
      <c r="C163" s="65"/>
      <c r="D163" s="65">
        <v>50</v>
      </c>
      <c r="E163" s="1">
        <v>1058</v>
      </c>
      <c r="F163" s="1">
        <v>1178</v>
      </c>
      <c r="G163" s="1">
        <v>3385</v>
      </c>
      <c r="H163" s="1">
        <v>4479</v>
      </c>
      <c r="I163" s="65">
        <v>105</v>
      </c>
      <c r="J163" s="1">
        <v>1265</v>
      </c>
      <c r="K163" s="1">
        <v>1092</v>
      </c>
      <c r="L163" s="1">
        <v>4312</v>
      </c>
      <c r="M163" s="1">
        <v>16924</v>
      </c>
    </row>
    <row r="164" spans="2:13" x14ac:dyDescent="0.2">
      <c r="B164" s="79">
        <v>40940</v>
      </c>
      <c r="C164" s="65"/>
      <c r="D164" s="65">
        <v>143</v>
      </c>
      <c r="E164" s="1">
        <v>1042</v>
      </c>
      <c r="F164" s="1">
        <v>1151</v>
      </c>
      <c r="G164" s="1">
        <v>2720</v>
      </c>
      <c r="H164" s="1">
        <v>4073</v>
      </c>
      <c r="I164" s="65">
        <v>55</v>
      </c>
      <c r="J164" s="1">
        <v>1313</v>
      </c>
      <c r="K164" s="65">
        <v>951</v>
      </c>
      <c r="L164" s="1">
        <v>3904</v>
      </c>
      <c r="M164" s="1">
        <v>15352</v>
      </c>
    </row>
    <row r="165" spans="2:13" x14ac:dyDescent="0.2">
      <c r="B165" s="79">
        <v>40969</v>
      </c>
      <c r="C165" s="65"/>
      <c r="D165" s="65">
        <v>90</v>
      </c>
      <c r="E165" s="1">
        <v>1252</v>
      </c>
      <c r="F165" s="1">
        <v>1014</v>
      </c>
      <c r="G165" s="1">
        <v>2694</v>
      </c>
      <c r="H165" s="1">
        <v>5212</v>
      </c>
      <c r="I165" s="65">
        <v>84</v>
      </c>
      <c r="J165" s="1">
        <v>1447</v>
      </c>
      <c r="K165" s="1">
        <v>1187</v>
      </c>
      <c r="L165" s="1">
        <v>4665</v>
      </c>
      <c r="M165" s="1">
        <v>17645</v>
      </c>
    </row>
    <row r="166" spans="2:13" x14ac:dyDescent="0.2">
      <c r="B166" s="79">
        <v>41000</v>
      </c>
      <c r="C166" s="65"/>
      <c r="D166" s="65">
        <v>40</v>
      </c>
      <c r="E166" s="1">
        <v>1038</v>
      </c>
      <c r="F166" s="65">
        <v>905</v>
      </c>
      <c r="G166" s="1">
        <v>2547</v>
      </c>
      <c r="H166" s="1">
        <v>5018</v>
      </c>
      <c r="I166" s="65">
        <v>56</v>
      </c>
      <c r="J166" s="1">
        <v>1325</v>
      </c>
      <c r="K166" s="1">
        <v>1159</v>
      </c>
      <c r="L166" s="1">
        <v>4565</v>
      </c>
      <c r="M166" s="1">
        <v>16653</v>
      </c>
    </row>
    <row r="167" spans="2:13" x14ac:dyDescent="0.2">
      <c r="B167" s="79">
        <v>41030</v>
      </c>
      <c r="C167" s="65"/>
      <c r="D167" s="65">
        <v>353</v>
      </c>
      <c r="E167" s="1">
        <v>1301</v>
      </c>
      <c r="F167" s="65">
        <v>920</v>
      </c>
      <c r="G167" s="1">
        <v>2142</v>
      </c>
      <c r="H167" s="1">
        <v>5950</v>
      </c>
      <c r="I167" s="65">
        <v>37</v>
      </c>
      <c r="J167" s="1">
        <v>1373</v>
      </c>
      <c r="K167" s="1">
        <v>1397</v>
      </c>
      <c r="L167" s="1">
        <v>4625</v>
      </c>
      <c r="M167" s="1">
        <v>18098</v>
      </c>
    </row>
    <row r="168" spans="2:13" x14ac:dyDescent="0.2">
      <c r="B168" s="79">
        <v>41061</v>
      </c>
      <c r="C168" s="65"/>
      <c r="D168" s="65">
        <v>59</v>
      </c>
      <c r="E168" s="65">
        <v>939</v>
      </c>
      <c r="F168" s="1">
        <v>1020</v>
      </c>
      <c r="G168" s="1">
        <v>1852</v>
      </c>
      <c r="H168" s="1">
        <v>5806</v>
      </c>
      <c r="I168" s="65">
        <v>45</v>
      </c>
      <c r="J168" s="1">
        <v>1420</v>
      </c>
      <c r="K168" s="1">
        <v>1391</v>
      </c>
      <c r="L168" s="1">
        <v>4845</v>
      </c>
      <c r="M168" s="1">
        <v>17377</v>
      </c>
    </row>
    <row r="169" spans="2:13" x14ac:dyDescent="0.2">
      <c r="B169" s="79">
        <v>41091</v>
      </c>
      <c r="C169" s="65"/>
      <c r="D169" s="65">
        <v>67</v>
      </c>
      <c r="E169" s="65">
        <v>999</v>
      </c>
      <c r="F169" s="1">
        <v>1215</v>
      </c>
      <c r="G169" s="1">
        <v>2081</v>
      </c>
      <c r="H169" s="1">
        <v>6293</v>
      </c>
      <c r="I169" s="65">
        <v>36</v>
      </c>
      <c r="J169" s="1">
        <v>1636</v>
      </c>
      <c r="K169" s="1">
        <v>1299</v>
      </c>
      <c r="L169" s="1">
        <v>5511</v>
      </c>
      <c r="M169" s="1">
        <v>19137</v>
      </c>
    </row>
    <row r="170" spans="2:13" x14ac:dyDescent="0.2">
      <c r="B170" s="79">
        <v>41122</v>
      </c>
      <c r="C170" s="65"/>
      <c r="D170" s="65">
        <v>27</v>
      </c>
      <c r="E170" s="65">
        <v>525</v>
      </c>
      <c r="F170" s="65">
        <v>576</v>
      </c>
      <c r="G170" s="1">
        <v>2073</v>
      </c>
      <c r="H170" s="1">
        <v>5023</v>
      </c>
      <c r="I170" s="65">
        <v>40</v>
      </c>
      <c r="J170" s="1">
        <v>1267</v>
      </c>
      <c r="K170" s="1">
        <v>1227</v>
      </c>
      <c r="L170" s="1">
        <v>5094</v>
      </c>
      <c r="M170" s="1">
        <v>15852</v>
      </c>
    </row>
    <row r="171" spans="2:13" x14ac:dyDescent="0.2">
      <c r="B171" s="79">
        <v>41153</v>
      </c>
      <c r="C171" s="65"/>
      <c r="D171" s="65">
        <v>59</v>
      </c>
      <c r="E171" s="1">
        <v>1338</v>
      </c>
      <c r="F171" s="1">
        <v>1553</v>
      </c>
      <c r="G171" s="1">
        <v>1890</v>
      </c>
      <c r="H171" s="1">
        <v>6026</v>
      </c>
      <c r="I171" s="65">
        <v>41</v>
      </c>
      <c r="J171" s="1">
        <v>1385</v>
      </c>
      <c r="K171" s="1">
        <v>1360</v>
      </c>
      <c r="L171" s="1">
        <v>4953</v>
      </c>
      <c r="M171" s="1">
        <v>18605</v>
      </c>
    </row>
    <row r="172" spans="2:13" x14ac:dyDescent="0.2">
      <c r="B172" s="79">
        <v>41183</v>
      </c>
      <c r="C172" s="65"/>
      <c r="D172" s="65">
        <v>89</v>
      </c>
      <c r="E172" s="1">
        <v>1475</v>
      </c>
      <c r="F172" s="1">
        <v>1685</v>
      </c>
      <c r="G172" s="1">
        <v>2193</v>
      </c>
      <c r="H172" s="1">
        <v>6252</v>
      </c>
      <c r="I172" s="65">
        <v>42</v>
      </c>
      <c r="J172" s="1">
        <v>1457</v>
      </c>
      <c r="K172" s="1">
        <v>1424</v>
      </c>
      <c r="L172" s="1">
        <v>5394</v>
      </c>
      <c r="M172" s="1">
        <v>20011</v>
      </c>
    </row>
    <row r="173" spans="2:13" x14ac:dyDescent="0.2">
      <c r="B173" s="79">
        <v>41214</v>
      </c>
      <c r="C173" s="65"/>
      <c r="D173" s="65">
        <v>85</v>
      </c>
      <c r="E173" s="1">
        <v>1010</v>
      </c>
      <c r="F173" s="1">
        <v>1293</v>
      </c>
      <c r="G173" s="1">
        <v>1621</v>
      </c>
      <c r="H173" s="1">
        <v>4816</v>
      </c>
      <c r="I173" s="65">
        <v>33</v>
      </c>
      <c r="J173" s="1">
        <v>1333</v>
      </c>
      <c r="K173" s="1">
        <v>1190</v>
      </c>
      <c r="L173" s="1">
        <v>4849</v>
      </c>
      <c r="M173" s="1">
        <v>16230</v>
      </c>
    </row>
    <row r="174" spans="2:13" x14ac:dyDescent="0.2">
      <c r="B174" s="79">
        <v>41244</v>
      </c>
      <c r="C174" s="65"/>
      <c r="D174" s="65">
        <v>59</v>
      </c>
      <c r="E174" s="65">
        <v>657</v>
      </c>
      <c r="F174" s="65">
        <v>719</v>
      </c>
      <c r="G174" s="1">
        <v>1482</v>
      </c>
      <c r="H174" s="1">
        <v>5166</v>
      </c>
      <c r="I174" s="65">
        <v>68</v>
      </c>
      <c r="J174" s="1">
        <v>1097</v>
      </c>
      <c r="K174" s="65">
        <v>962</v>
      </c>
      <c r="L174" s="1">
        <v>4538</v>
      </c>
      <c r="M174" s="1">
        <v>14748</v>
      </c>
    </row>
    <row r="175" spans="2:13" x14ac:dyDescent="0.2">
      <c r="B175" s="79">
        <v>41275</v>
      </c>
      <c r="C175" s="65"/>
      <c r="D175" s="65">
        <v>78</v>
      </c>
      <c r="E175" s="65">
        <v>1034</v>
      </c>
      <c r="F175" s="65">
        <v>1222</v>
      </c>
      <c r="G175" s="65">
        <v>1701</v>
      </c>
      <c r="H175" s="65">
        <v>4260</v>
      </c>
      <c r="I175" s="65">
        <v>57</v>
      </c>
      <c r="J175" s="65">
        <v>1309</v>
      </c>
      <c r="K175" s="65">
        <v>1084</v>
      </c>
      <c r="L175" s="65">
        <v>4453</v>
      </c>
      <c r="M175" s="65">
        <v>15198</v>
      </c>
    </row>
    <row r="176" spans="2:13" x14ac:dyDescent="0.2">
      <c r="B176" s="79">
        <v>41306</v>
      </c>
      <c r="C176" s="65"/>
      <c r="D176" s="1">
        <v>56</v>
      </c>
      <c r="E176" s="1">
        <v>898</v>
      </c>
      <c r="F176" s="1">
        <v>946</v>
      </c>
      <c r="G176" s="1">
        <v>1343</v>
      </c>
      <c r="H176" s="1">
        <v>3658</v>
      </c>
      <c r="I176" s="1">
        <v>34</v>
      </c>
      <c r="J176" s="1">
        <v>1244</v>
      </c>
      <c r="K176" s="1">
        <v>1057</v>
      </c>
      <c r="L176" s="1">
        <v>4005</v>
      </c>
      <c r="M176" s="1">
        <v>13241</v>
      </c>
    </row>
    <row r="177" spans="2:14" x14ac:dyDescent="0.2">
      <c r="B177" s="79">
        <v>41334</v>
      </c>
      <c r="C177" s="65"/>
      <c r="D177" s="1">
        <v>45</v>
      </c>
      <c r="E177" s="1">
        <v>811</v>
      </c>
      <c r="F177" s="1">
        <v>882</v>
      </c>
      <c r="G177" s="1">
        <v>1960</v>
      </c>
      <c r="H177" s="1">
        <v>4493</v>
      </c>
      <c r="I177" s="1">
        <v>30</v>
      </c>
      <c r="J177" s="1">
        <v>1170</v>
      </c>
      <c r="K177" s="1">
        <v>1172</v>
      </c>
      <c r="L177" s="1">
        <v>4063</v>
      </c>
      <c r="M177" s="1">
        <v>14626</v>
      </c>
      <c r="N177" s="65"/>
    </row>
    <row r="178" spans="2:14" x14ac:dyDescent="0.2">
      <c r="B178" s="80">
        <v>41365</v>
      </c>
      <c r="C178" s="65"/>
      <c r="D178" s="1">
        <v>68</v>
      </c>
      <c r="E178" s="1">
        <v>950</v>
      </c>
      <c r="F178" s="1">
        <v>1035</v>
      </c>
      <c r="G178" s="1">
        <v>2044</v>
      </c>
      <c r="H178" s="1">
        <v>5553</v>
      </c>
      <c r="I178" s="1">
        <v>73</v>
      </c>
      <c r="J178" s="1">
        <v>1571</v>
      </c>
      <c r="K178" s="1">
        <v>1292</v>
      </c>
      <c r="L178" s="1">
        <v>4213</v>
      </c>
      <c r="M178" s="1">
        <v>16799</v>
      </c>
      <c r="N178" s="65"/>
    </row>
    <row r="179" spans="2:14" x14ac:dyDescent="0.2">
      <c r="B179" s="80">
        <v>41395</v>
      </c>
      <c r="C179" s="65"/>
      <c r="D179" s="1">
        <v>53</v>
      </c>
      <c r="E179" s="1">
        <v>1003</v>
      </c>
      <c r="F179" s="1">
        <v>1011</v>
      </c>
      <c r="G179" s="1">
        <v>2427</v>
      </c>
      <c r="H179" s="1">
        <v>6174</v>
      </c>
      <c r="I179" s="1">
        <v>47</v>
      </c>
      <c r="J179" s="1">
        <v>1431</v>
      </c>
      <c r="K179" s="1">
        <v>1405</v>
      </c>
      <c r="L179" s="1">
        <v>4965</v>
      </c>
      <c r="M179" s="1">
        <v>18516</v>
      </c>
      <c r="N179" s="65"/>
    </row>
    <row r="180" spans="2:14" x14ac:dyDescent="0.2">
      <c r="B180" s="80">
        <v>41426</v>
      </c>
      <c r="C180" s="65"/>
      <c r="D180" s="1">
        <v>46</v>
      </c>
      <c r="E180" s="1">
        <v>1041</v>
      </c>
      <c r="F180" s="1">
        <v>900</v>
      </c>
      <c r="G180" s="1">
        <v>1540</v>
      </c>
      <c r="H180" s="1">
        <v>6564</v>
      </c>
      <c r="I180" s="1">
        <v>38</v>
      </c>
      <c r="J180" s="1">
        <v>1287</v>
      </c>
      <c r="K180" s="1">
        <v>1381</v>
      </c>
      <c r="L180" s="1">
        <v>4700</v>
      </c>
      <c r="M180" s="1">
        <v>17497</v>
      </c>
      <c r="N180" s="65"/>
    </row>
    <row r="181" spans="2:14" x14ac:dyDescent="0.2">
      <c r="B181" s="80">
        <v>41456</v>
      </c>
      <c r="C181" s="65"/>
      <c r="D181" s="1">
        <v>54</v>
      </c>
      <c r="E181" s="1">
        <v>1095</v>
      </c>
      <c r="F181" s="1">
        <v>1501</v>
      </c>
      <c r="G181" s="1">
        <v>2200</v>
      </c>
      <c r="H181" s="1">
        <v>6804</v>
      </c>
      <c r="I181" s="1">
        <v>53</v>
      </c>
      <c r="J181" s="1">
        <v>1687</v>
      </c>
      <c r="K181" s="1">
        <v>1754</v>
      </c>
      <c r="L181" s="1">
        <v>5503</v>
      </c>
      <c r="M181" s="1">
        <v>20651</v>
      </c>
      <c r="N181" s="65"/>
    </row>
    <row r="182" spans="2:14" x14ac:dyDescent="0.2">
      <c r="B182" s="80">
        <v>41487</v>
      </c>
      <c r="C182" s="65"/>
      <c r="D182" s="1">
        <v>32</v>
      </c>
      <c r="E182" s="1">
        <v>672</v>
      </c>
      <c r="F182" s="1">
        <v>652</v>
      </c>
      <c r="G182" s="1">
        <v>2592</v>
      </c>
      <c r="H182" s="1">
        <v>5727</v>
      </c>
      <c r="I182" s="1">
        <v>25</v>
      </c>
      <c r="J182" s="1">
        <v>1278</v>
      </c>
      <c r="K182" s="1">
        <v>1397</v>
      </c>
      <c r="L182" s="1">
        <v>4641</v>
      </c>
      <c r="M182" s="1">
        <v>17016</v>
      </c>
      <c r="N182" s="65"/>
    </row>
    <row r="183" spans="2:14" x14ac:dyDescent="0.2">
      <c r="B183" s="80">
        <v>41518</v>
      </c>
      <c r="C183" s="65"/>
      <c r="D183" s="1">
        <v>56</v>
      </c>
      <c r="E183" s="1">
        <v>1360</v>
      </c>
      <c r="F183" s="1">
        <v>1410</v>
      </c>
      <c r="G183" s="1">
        <v>2002</v>
      </c>
      <c r="H183" s="1">
        <v>6668</v>
      </c>
      <c r="I183" s="1">
        <v>30</v>
      </c>
      <c r="J183" s="1">
        <v>1640</v>
      </c>
      <c r="K183" s="1">
        <v>1385</v>
      </c>
      <c r="L183" s="1">
        <v>4904</v>
      </c>
      <c r="M183" s="1">
        <v>19455</v>
      </c>
      <c r="N183" s="65"/>
    </row>
    <row r="184" spans="2:14" x14ac:dyDescent="0.2">
      <c r="B184" s="80">
        <v>41548</v>
      </c>
      <c r="C184" s="1">
        <v>1</v>
      </c>
      <c r="D184" s="1">
        <v>56</v>
      </c>
      <c r="E184" s="1">
        <v>1722</v>
      </c>
      <c r="F184" s="1">
        <v>1996</v>
      </c>
      <c r="G184" s="1">
        <v>1914</v>
      </c>
      <c r="H184" s="1">
        <v>6620</v>
      </c>
      <c r="I184" s="1">
        <v>72</v>
      </c>
      <c r="J184" s="1">
        <v>1723</v>
      </c>
      <c r="K184" s="1">
        <v>1285</v>
      </c>
      <c r="L184" s="1">
        <v>5189</v>
      </c>
      <c r="M184" s="1">
        <v>20578</v>
      </c>
      <c r="N184" s="65"/>
    </row>
    <row r="185" spans="2:14" x14ac:dyDescent="0.2">
      <c r="B185" s="80">
        <v>41579</v>
      </c>
      <c r="C185" s="1">
        <v>1</v>
      </c>
      <c r="D185" s="1">
        <v>39</v>
      </c>
      <c r="E185" s="1">
        <v>1073</v>
      </c>
      <c r="F185" s="1">
        <v>1557</v>
      </c>
      <c r="G185" s="1">
        <v>2220</v>
      </c>
      <c r="H185" s="1">
        <v>5423</v>
      </c>
      <c r="I185" s="1">
        <v>50</v>
      </c>
      <c r="J185" s="1">
        <v>1724</v>
      </c>
      <c r="K185" s="1">
        <v>1046</v>
      </c>
      <c r="L185" s="1">
        <v>5585</v>
      </c>
      <c r="M185" s="1">
        <v>18718</v>
      </c>
      <c r="N185" s="65"/>
    </row>
    <row r="186" spans="2:14" x14ac:dyDescent="0.2">
      <c r="B186" s="80">
        <v>41609</v>
      </c>
      <c r="C186" s="1"/>
      <c r="D186" s="1">
        <v>26</v>
      </c>
      <c r="E186" s="1">
        <v>818</v>
      </c>
      <c r="F186" s="1">
        <v>716</v>
      </c>
      <c r="G186" s="1">
        <v>1807</v>
      </c>
      <c r="H186" s="1">
        <v>5806</v>
      </c>
      <c r="I186" s="1">
        <v>76</v>
      </c>
      <c r="J186" s="1">
        <v>1132</v>
      </c>
      <c r="K186" s="1">
        <v>1335</v>
      </c>
      <c r="L186" s="1">
        <v>4461</v>
      </c>
      <c r="M186" s="1">
        <v>16177</v>
      </c>
      <c r="N186" s="65"/>
    </row>
    <row r="187" spans="2:14" x14ac:dyDescent="0.2">
      <c r="B187" s="80">
        <v>41640</v>
      </c>
      <c r="C187" s="1"/>
      <c r="D187" s="1">
        <v>73</v>
      </c>
      <c r="E187" s="1">
        <v>1007</v>
      </c>
      <c r="F187" s="1">
        <v>1391</v>
      </c>
      <c r="G187" s="1">
        <v>2512</v>
      </c>
      <c r="H187" s="1">
        <v>4796</v>
      </c>
      <c r="I187" s="1">
        <v>61</v>
      </c>
      <c r="J187" s="1">
        <v>1416</v>
      </c>
      <c r="K187" s="1">
        <v>1150</v>
      </c>
      <c r="L187" s="1">
        <v>4763</v>
      </c>
      <c r="M187" s="1">
        <v>17169</v>
      </c>
      <c r="N187" s="1"/>
    </row>
    <row r="188" spans="2:14" x14ac:dyDescent="0.2">
      <c r="B188" s="80">
        <v>41671</v>
      </c>
      <c r="C188" s="65"/>
      <c r="D188" s="65">
        <v>30</v>
      </c>
      <c r="E188" s="1">
        <v>933</v>
      </c>
      <c r="F188" s="1">
        <v>1083</v>
      </c>
      <c r="G188" s="1">
        <v>1703</v>
      </c>
      <c r="H188" s="1">
        <v>4373</v>
      </c>
      <c r="I188" s="1">
        <v>142</v>
      </c>
      <c r="J188" s="1">
        <v>1383</v>
      </c>
      <c r="K188" s="1">
        <v>1026</v>
      </c>
      <c r="L188" s="1">
        <v>4306</v>
      </c>
      <c r="M188" s="1">
        <v>14979</v>
      </c>
      <c r="N188" s="1"/>
    </row>
    <row r="189" spans="2:14" x14ac:dyDescent="0.2">
      <c r="B189" s="80">
        <v>41699</v>
      </c>
      <c r="C189" s="65"/>
      <c r="D189" s="65">
        <v>55</v>
      </c>
      <c r="E189" s="1">
        <v>1144</v>
      </c>
      <c r="F189" s="1">
        <v>1094</v>
      </c>
      <c r="G189" s="1">
        <v>1527</v>
      </c>
      <c r="H189" s="1">
        <v>5144</v>
      </c>
      <c r="I189" s="1">
        <v>150</v>
      </c>
      <c r="J189" s="1">
        <v>1634</v>
      </c>
      <c r="K189" s="1">
        <v>1234</v>
      </c>
      <c r="L189" s="1">
        <v>4760</v>
      </c>
      <c r="M189" s="1">
        <v>16742</v>
      </c>
      <c r="N189" s="1"/>
    </row>
    <row r="190" spans="2:14" x14ac:dyDescent="0.2">
      <c r="B190" s="80">
        <v>41730</v>
      </c>
      <c r="C190" s="1"/>
      <c r="D190" s="1">
        <v>56</v>
      </c>
      <c r="E190" s="1">
        <v>1033</v>
      </c>
      <c r="F190" s="1">
        <v>1004</v>
      </c>
      <c r="G190" s="1">
        <v>1973</v>
      </c>
      <c r="H190" s="1">
        <v>6140</v>
      </c>
      <c r="I190" s="1">
        <v>179</v>
      </c>
      <c r="J190" s="1">
        <v>1570</v>
      </c>
      <c r="K190" s="1">
        <v>1483</v>
      </c>
      <c r="L190" s="1">
        <v>5158</v>
      </c>
      <c r="M190" s="1">
        <v>18596</v>
      </c>
      <c r="N190" s="1"/>
    </row>
    <row r="191" spans="2:14" x14ac:dyDescent="0.2">
      <c r="B191" s="80">
        <v>41760</v>
      </c>
      <c r="C191" s="1"/>
      <c r="D191" s="1">
        <v>42</v>
      </c>
      <c r="E191" s="1">
        <v>1058</v>
      </c>
      <c r="F191" s="1">
        <v>1026</v>
      </c>
      <c r="G191" s="1">
        <v>1975</v>
      </c>
      <c r="H191" s="1">
        <v>6458</v>
      </c>
      <c r="I191" s="1">
        <v>48</v>
      </c>
      <c r="J191" s="1">
        <v>1749</v>
      </c>
      <c r="K191" s="1">
        <v>1418</v>
      </c>
      <c r="L191" s="1">
        <v>4988</v>
      </c>
      <c r="M191" s="1">
        <v>18762</v>
      </c>
      <c r="N191" s="1"/>
    </row>
    <row r="192" spans="2:14" x14ac:dyDescent="0.2">
      <c r="B192" s="80">
        <v>41791</v>
      </c>
      <c r="C192" s="1"/>
      <c r="D192" s="1">
        <v>62</v>
      </c>
      <c r="E192" s="1">
        <v>1285</v>
      </c>
      <c r="F192" s="1">
        <v>1129</v>
      </c>
      <c r="G192" s="1">
        <v>2022</v>
      </c>
      <c r="H192" s="1">
        <v>6712</v>
      </c>
      <c r="I192" s="1">
        <v>35</v>
      </c>
      <c r="J192" s="1">
        <v>1569</v>
      </c>
      <c r="K192" s="1">
        <v>1480</v>
      </c>
      <c r="L192" s="1">
        <v>5146</v>
      </c>
      <c r="M192" s="1">
        <v>19440</v>
      </c>
      <c r="N192" s="1"/>
    </row>
    <row r="193" spans="2:14" x14ac:dyDescent="0.2">
      <c r="B193" s="80">
        <v>41821</v>
      </c>
      <c r="C193" s="1"/>
      <c r="D193" s="1">
        <v>49</v>
      </c>
      <c r="E193" s="1">
        <v>1572</v>
      </c>
      <c r="F193" s="1">
        <v>1518</v>
      </c>
      <c r="G193" s="1">
        <v>1952</v>
      </c>
      <c r="H193" s="1">
        <v>7091</v>
      </c>
      <c r="I193" s="1">
        <v>49</v>
      </c>
      <c r="J193" s="1">
        <v>1710</v>
      </c>
      <c r="K193" s="1">
        <v>1450</v>
      </c>
      <c r="L193" s="1">
        <v>5692</v>
      </c>
      <c r="M193" s="1">
        <v>21083</v>
      </c>
      <c r="N193" s="1"/>
    </row>
    <row r="194" spans="2:14" x14ac:dyDescent="0.2">
      <c r="B194" s="80">
        <v>41852</v>
      </c>
      <c r="C194" s="1"/>
      <c r="D194" s="1">
        <v>33</v>
      </c>
      <c r="E194" s="1">
        <v>840</v>
      </c>
      <c r="F194" s="1">
        <v>751</v>
      </c>
      <c r="G194" s="1">
        <v>1320</v>
      </c>
      <c r="H194" s="1">
        <v>5735</v>
      </c>
      <c r="I194" s="1">
        <v>15</v>
      </c>
      <c r="J194" s="1">
        <v>1322</v>
      </c>
      <c r="K194" s="1">
        <v>1242</v>
      </c>
      <c r="L194" s="1">
        <v>4439</v>
      </c>
      <c r="M194" s="1">
        <v>15697</v>
      </c>
      <c r="N194" s="1"/>
    </row>
    <row r="195" spans="2:14" x14ac:dyDescent="0.2">
      <c r="B195" s="80">
        <v>41883</v>
      </c>
      <c r="C195" s="1">
        <v>1</v>
      </c>
      <c r="D195" s="1">
        <v>55</v>
      </c>
      <c r="E195" s="1">
        <v>1779</v>
      </c>
      <c r="F195" s="1">
        <v>1561</v>
      </c>
      <c r="G195" s="1">
        <v>1908</v>
      </c>
      <c r="H195" s="1">
        <v>6994</v>
      </c>
      <c r="I195" s="1">
        <v>41</v>
      </c>
      <c r="J195" s="1">
        <v>1594</v>
      </c>
      <c r="K195" s="1">
        <v>1508</v>
      </c>
      <c r="L195" s="1">
        <v>5077</v>
      </c>
      <c r="M195" s="1">
        <v>20518</v>
      </c>
      <c r="N195" s="1"/>
    </row>
    <row r="196" spans="2:14" x14ac:dyDescent="0.2">
      <c r="B196" s="80">
        <v>41913</v>
      </c>
      <c r="C196" s="1">
        <v>1</v>
      </c>
      <c r="D196" s="1">
        <v>41</v>
      </c>
      <c r="E196" s="1">
        <v>1869</v>
      </c>
      <c r="F196" s="1">
        <v>2280</v>
      </c>
      <c r="G196" s="1">
        <v>1736</v>
      </c>
      <c r="H196" s="1">
        <v>6997</v>
      </c>
      <c r="I196" s="1">
        <v>47</v>
      </c>
      <c r="J196" s="1">
        <v>1760</v>
      </c>
      <c r="K196" s="1">
        <v>1495</v>
      </c>
      <c r="L196" s="1">
        <v>5183</v>
      </c>
      <c r="M196" s="1">
        <v>21409</v>
      </c>
      <c r="N196" s="1"/>
    </row>
    <row r="197" spans="2:14" x14ac:dyDescent="0.2">
      <c r="B197" s="80">
        <v>41944</v>
      </c>
      <c r="C197" s="1"/>
      <c r="D197" s="1">
        <v>47</v>
      </c>
      <c r="E197" s="1">
        <v>1799</v>
      </c>
      <c r="F197" s="1">
        <v>1932</v>
      </c>
      <c r="G197" s="1">
        <v>2196</v>
      </c>
      <c r="H197" s="1">
        <v>5797</v>
      </c>
      <c r="I197" s="1">
        <v>43</v>
      </c>
      <c r="J197" s="1">
        <v>1909</v>
      </c>
      <c r="K197" s="1">
        <v>1293</v>
      </c>
      <c r="L197" s="1">
        <v>4926</v>
      </c>
      <c r="M197" s="1">
        <v>19942</v>
      </c>
      <c r="N197" s="1"/>
    </row>
    <row r="198" spans="2:14" x14ac:dyDescent="0.2">
      <c r="B198" s="80">
        <v>41974</v>
      </c>
      <c r="C198" s="1">
        <v>1</v>
      </c>
      <c r="D198" s="1">
        <v>28</v>
      </c>
      <c r="E198" s="1">
        <v>1190</v>
      </c>
      <c r="F198" s="1">
        <v>985</v>
      </c>
      <c r="G198" s="1">
        <v>1670</v>
      </c>
      <c r="H198" s="1">
        <v>6083</v>
      </c>
      <c r="I198" s="1">
        <v>52</v>
      </c>
      <c r="J198" s="1">
        <v>1432</v>
      </c>
      <c r="K198" s="1">
        <v>1155</v>
      </c>
      <c r="L198" s="1">
        <v>4842</v>
      </c>
      <c r="M198" s="1">
        <v>17438</v>
      </c>
      <c r="N198" s="1"/>
    </row>
    <row r="199" spans="2:14" x14ac:dyDescent="0.2">
      <c r="B199" s="80">
        <v>42005</v>
      </c>
      <c r="C199" s="1"/>
      <c r="D199" s="1">
        <v>59</v>
      </c>
      <c r="E199" s="1">
        <v>1340</v>
      </c>
      <c r="F199" s="1">
        <v>1247</v>
      </c>
      <c r="G199" s="1">
        <v>1751</v>
      </c>
      <c r="H199" s="1">
        <v>5601</v>
      </c>
      <c r="I199" s="1">
        <v>72</v>
      </c>
      <c r="J199" s="1">
        <v>1652</v>
      </c>
      <c r="K199" s="1">
        <v>1295</v>
      </c>
      <c r="L199" s="1">
        <v>5277</v>
      </c>
      <c r="M199" s="1">
        <v>18294</v>
      </c>
      <c r="N199" s="1"/>
    </row>
    <row r="200" spans="2:14" x14ac:dyDescent="0.2">
      <c r="B200" s="80">
        <v>42036</v>
      </c>
      <c r="C200" s="1">
        <v>2</v>
      </c>
      <c r="D200" s="1">
        <v>46</v>
      </c>
      <c r="E200" s="1">
        <v>1217</v>
      </c>
      <c r="F200" s="1">
        <v>1338</v>
      </c>
      <c r="G200" s="1">
        <v>2170</v>
      </c>
      <c r="H200" s="1">
        <v>5036</v>
      </c>
      <c r="I200" s="1">
        <v>43</v>
      </c>
      <c r="J200" s="1">
        <v>1833</v>
      </c>
      <c r="K200" s="1">
        <v>1407</v>
      </c>
      <c r="L200" s="1">
        <v>5736</v>
      </c>
      <c r="M200" s="1">
        <v>18828</v>
      </c>
      <c r="N200" s="1"/>
    </row>
    <row r="201" spans="2:14" x14ac:dyDescent="0.2">
      <c r="B201" s="80">
        <v>42064</v>
      </c>
      <c r="C201" s="1"/>
      <c r="D201" s="1">
        <v>47</v>
      </c>
      <c r="E201" s="1">
        <v>1374</v>
      </c>
      <c r="F201" s="1">
        <v>1191</v>
      </c>
      <c r="G201" s="1">
        <v>2326</v>
      </c>
      <c r="H201" s="1">
        <v>7310</v>
      </c>
      <c r="I201" s="1">
        <v>41</v>
      </c>
      <c r="J201" s="1">
        <v>1676</v>
      </c>
      <c r="K201" s="1">
        <v>1773</v>
      </c>
      <c r="L201" s="1">
        <v>6394</v>
      </c>
      <c r="M201" s="1">
        <v>22132</v>
      </c>
      <c r="N201" s="1"/>
    </row>
    <row r="202" spans="2:14" x14ac:dyDescent="0.2">
      <c r="B202" s="80">
        <v>42095</v>
      </c>
      <c r="C202" s="43"/>
      <c r="D202" s="41">
        <v>49</v>
      </c>
      <c r="E202" s="41">
        <v>1395</v>
      </c>
      <c r="F202" s="41">
        <v>1216</v>
      </c>
      <c r="G202" s="41">
        <v>2071</v>
      </c>
      <c r="H202" s="41">
        <v>6497</v>
      </c>
      <c r="I202" s="41">
        <v>39</v>
      </c>
      <c r="J202" s="41">
        <v>1625</v>
      </c>
      <c r="K202" s="41">
        <v>1633</v>
      </c>
      <c r="L202" s="41">
        <v>5542</v>
      </c>
      <c r="M202" s="41">
        <v>20067</v>
      </c>
      <c r="N202" s="1"/>
    </row>
    <row r="203" spans="2:14" x14ac:dyDescent="0.2">
      <c r="B203" s="80">
        <v>42125</v>
      </c>
      <c r="C203" s="43"/>
      <c r="D203" s="41">
        <v>41</v>
      </c>
      <c r="E203" s="41">
        <v>1477</v>
      </c>
      <c r="F203" s="41">
        <v>1183</v>
      </c>
      <c r="G203" s="41">
        <v>2003</v>
      </c>
      <c r="H203" s="41">
        <v>7048</v>
      </c>
      <c r="I203" s="41">
        <v>41</v>
      </c>
      <c r="J203" s="41">
        <v>1691</v>
      </c>
      <c r="K203" s="41">
        <v>1514</v>
      </c>
      <c r="L203" s="41">
        <v>5309</v>
      </c>
      <c r="M203" s="41">
        <v>20307</v>
      </c>
      <c r="N203" s="1"/>
    </row>
    <row r="204" spans="2:14" x14ac:dyDescent="0.2">
      <c r="B204" s="80">
        <v>42156</v>
      </c>
      <c r="C204" s="43"/>
      <c r="D204" s="41">
        <v>42</v>
      </c>
      <c r="E204" s="41">
        <v>1405</v>
      </c>
      <c r="F204" s="41">
        <v>1366</v>
      </c>
      <c r="G204" s="41">
        <v>1855</v>
      </c>
      <c r="H204" s="41">
        <v>7890</v>
      </c>
      <c r="I204" s="41">
        <v>27</v>
      </c>
      <c r="J204" s="41">
        <v>1979</v>
      </c>
      <c r="K204" s="41">
        <v>1630</v>
      </c>
      <c r="L204" s="41">
        <v>5363</v>
      </c>
      <c r="M204" s="41">
        <v>21557</v>
      </c>
      <c r="N204" s="1"/>
    </row>
    <row r="205" spans="2:14" x14ac:dyDescent="0.2">
      <c r="B205" s="80">
        <v>42186</v>
      </c>
      <c r="C205" s="41"/>
      <c r="D205" s="41">
        <v>60</v>
      </c>
      <c r="E205" s="41">
        <v>1666</v>
      </c>
      <c r="F205" s="41">
        <v>1862</v>
      </c>
      <c r="G205" s="41">
        <v>2849</v>
      </c>
      <c r="H205" s="41">
        <v>8392</v>
      </c>
      <c r="I205" s="41">
        <v>49</v>
      </c>
      <c r="J205" s="41">
        <v>1845</v>
      </c>
      <c r="K205" s="41">
        <v>1615</v>
      </c>
      <c r="L205" s="41">
        <v>6316</v>
      </c>
      <c r="M205" s="41">
        <v>24654</v>
      </c>
      <c r="N205" s="1"/>
    </row>
    <row r="206" spans="2:14" x14ac:dyDescent="0.2">
      <c r="B206" s="80">
        <v>42217</v>
      </c>
      <c r="C206" s="41">
        <v>1</v>
      </c>
      <c r="D206" s="41">
        <v>30</v>
      </c>
      <c r="E206" s="41">
        <v>1028</v>
      </c>
      <c r="F206" s="41">
        <v>1037</v>
      </c>
      <c r="G206" s="41">
        <v>1783</v>
      </c>
      <c r="H206" s="41">
        <v>6791</v>
      </c>
      <c r="I206" s="41">
        <v>43</v>
      </c>
      <c r="J206" s="41">
        <v>1412</v>
      </c>
      <c r="K206" s="41">
        <v>1355</v>
      </c>
      <c r="L206" s="41">
        <v>5667</v>
      </c>
      <c r="M206" s="41">
        <v>19147</v>
      </c>
      <c r="N206" s="1"/>
    </row>
    <row r="207" spans="2:14" x14ac:dyDescent="0.2">
      <c r="B207" s="80">
        <v>42248</v>
      </c>
      <c r="C207" s="41"/>
      <c r="D207" s="41">
        <v>43</v>
      </c>
      <c r="E207" s="41">
        <v>2223</v>
      </c>
      <c r="F207" s="41">
        <v>1809</v>
      </c>
      <c r="G207" s="41">
        <v>2267</v>
      </c>
      <c r="H207" s="41">
        <v>7920</v>
      </c>
      <c r="I207" s="41">
        <v>28</v>
      </c>
      <c r="J207" s="41">
        <v>1909</v>
      </c>
      <c r="K207" s="41">
        <v>1487</v>
      </c>
      <c r="L207" s="41">
        <v>6229</v>
      </c>
      <c r="M207" s="41">
        <v>23915</v>
      </c>
      <c r="N207" s="1"/>
    </row>
    <row r="208" spans="2:14" x14ac:dyDescent="0.2">
      <c r="B208" s="80">
        <v>42278</v>
      </c>
      <c r="C208" s="41">
        <v>2</v>
      </c>
      <c r="D208" s="41">
        <v>49</v>
      </c>
      <c r="E208" s="41">
        <v>2130</v>
      </c>
      <c r="F208" s="41">
        <v>2096</v>
      </c>
      <c r="G208" s="41">
        <v>2627</v>
      </c>
      <c r="H208" s="41">
        <v>8079</v>
      </c>
      <c r="I208" s="41">
        <v>42</v>
      </c>
      <c r="J208" s="41">
        <v>1816</v>
      </c>
      <c r="K208" s="41">
        <v>1671</v>
      </c>
      <c r="L208" s="41">
        <v>6319</v>
      </c>
      <c r="M208" s="41">
        <v>24831</v>
      </c>
      <c r="N208" s="1"/>
    </row>
    <row r="209" spans="2:15" x14ac:dyDescent="0.2">
      <c r="B209" s="80">
        <v>42309</v>
      </c>
      <c r="C209" s="65"/>
      <c r="D209" s="41">
        <v>61</v>
      </c>
      <c r="E209" s="41">
        <v>1870</v>
      </c>
      <c r="F209" s="41">
        <v>1516</v>
      </c>
      <c r="G209" s="41">
        <v>2231</v>
      </c>
      <c r="H209" s="41">
        <v>6454</v>
      </c>
      <c r="I209" s="41">
        <v>100</v>
      </c>
      <c r="J209" s="41">
        <v>1950</v>
      </c>
      <c r="K209" s="41">
        <v>1616</v>
      </c>
      <c r="L209" s="41">
        <v>5867</v>
      </c>
      <c r="M209" s="41">
        <v>21665</v>
      </c>
      <c r="N209" s="1"/>
      <c r="O209" s="65"/>
    </row>
    <row r="210" spans="2:15" x14ac:dyDescent="0.2">
      <c r="B210" s="80">
        <v>42339</v>
      </c>
      <c r="C210" s="65"/>
      <c r="D210" s="41">
        <v>54</v>
      </c>
      <c r="E210" s="41">
        <v>1702</v>
      </c>
      <c r="F210" s="41">
        <v>1769</v>
      </c>
      <c r="G210" s="41">
        <v>2450</v>
      </c>
      <c r="H210" s="41">
        <v>7401</v>
      </c>
      <c r="I210" s="41">
        <v>58</v>
      </c>
      <c r="J210" s="41">
        <v>1525</v>
      </c>
      <c r="K210" s="41">
        <v>1554</v>
      </c>
      <c r="L210" s="41">
        <v>6812</v>
      </c>
      <c r="M210" s="41">
        <v>23325</v>
      </c>
      <c r="N210" s="1"/>
      <c r="O210" s="65"/>
    </row>
    <row r="211" spans="2:15" x14ac:dyDescent="0.2">
      <c r="B211" s="80">
        <v>42370</v>
      </c>
      <c r="C211" s="41"/>
      <c r="D211" s="41">
        <v>58</v>
      </c>
      <c r="E211" s="41">
        <v>1287</v>
      </c>
      <c r="F211" s="41">
        <v>1519</v>
      </c>
      <c r="G211" s="41">
        <v>2048</v>
      </c>
      <c r="H211" s="41">
        <v>5236</v>
      </c>
      <c r="I211" s="41">
        <v>62</v>
      </c>
      <c r="J211" s="41">
        <v>1832</v>
      </c>
      <c r="K211" s="41">
        <v>1130</v>
      </c>
      <c r="L211" s="41">
        <v>5267</v>
      </c>
      <c r="M211" s="41">
        <v>18439</v>
      </c>
      <c r="N211" s="1"/>
      <c r="O211" s="1"/>
    </row>
    <row r="212" spans="2:15" x14ac:dyDescent="0.2">
      <c r="B212" s="80">
        <v>42401</v>
      </c>
      <c r="C212" s="41"/>
      <c r="D212" s="41">
        <v>52</v>
      </c>
      <c r="E212" s="41">
        <v>1424</v>
      </c>
      <c r="F212" s="41">
        <v>1396</v>
      </c>
      <c r="G212" s="41">
        <v>1790</v>
      </c>
      <c r="H212" s="41">
        <v>5401</v>
      </c>
      <c r="I212" s="41">
        <v>50</v>
      </c>
      <c r="J212" s="41">
        <v>1772</v>
      </c>
      <c r="K212" s="41">
        <v>1137</v>
      </c>
      <c r="L212" s="41">
        <v>5392</v>
      </c>
      <c r="M212" s="41">
        <v>18414</v>
      </c>
      <c r="N212" s="1"/>
      <c r="O212" s="1"/>
    </row>
    <row r="213" spans="2:15" x14ac:dyDescent="0.2">
      <c r="B213" s="80">
        <v>42430</v>
      </c>
      <c r="C213" s="41"/>
      <c r="D213" s="41">
        <v>59</v>
      </c>
      <c r="E213" s="41">
        <v>1330</v>
      </c>
      <c r="F213" s="41">
        <v>1398</v>
      </c>
      <c r="G213" s="41">
        <v>1904</v>
      </c>
      <c r="H213" s="41">
        <v>7124</v>
      </c>
      <c r="I213" s="41">
        <v>37</v>
      </c>
      <c r="J213" s="41">
        <v>1849</v>
      </c>
      <c r="K213" s="41">
        <v>1586</v>
      </c>
      <c r="L213" s="41">
        <v>7232</v>
      </c>
      <c r="M213" s="41">
        <v>22519</v>
      </c>
      <c r="N213" s="1"/>
      <c r="O213" s="1"/>
    </row>
    <row r="214" spans="2:15" x14ac:dyDescent="0.2">
      <c r="B214" s="80">
        <v>42461</v>
      </c>
      <c r="C214" s="41">
        <v>2</v>
      </c>
      <c r="D214" s="41">
        <v>41</v>
      </c>
      <c r="E214" s="41">
        <v>1676</v>
      </c>
      <c r="F214" s="41">
        <v>1350</v>
      </c>
      <c r="G214" s="41">
        <v>3616</v>
      </c>
      <c r="H214" s="41">
        <v>6850</v>
      </c>
      <c r="I214" s="41">
        <v>49</v>
      </c>
      <c r="J214" s="41">
        <v>1806</v>
      </c>
      <c r="K214" s="41">
        <v>1377</v>
      </c>
      <c r="L214" s="41">
        <v>5987</v>
      </c>
      <c r="M214" s="41">
        <v>22754</v>
      </c>
      <c r="N214" s="1"/>
      <c r="O214" s="1"/>
    </row>
    <row r="215" spans="2:15" x14ac:dyDescent="0.2">
      <c r="B215" s="80">
        <v>42491</v>
      </c>
      <c r="C215" s="41"/>
      <c r="D215" s="41">
        <v>46</v>
      </c>
      <c r="E215" s="41">
        <v>1560</v>
      </c>
      <c r="F215" s="41">
        <v>1539</v>
      </c>
      <c r="G215" s="41">
        <v>2559</v>
      </c>
      <c r="H215" s="41">
        <v>8319</v>
      </c>
      <c r="I215" s="41">
        <v>33</v>
      </c>
      <c r="J215" s="41">
        <v>1745</v>
      </c>
      <c r="K215" s="41">
        <v>1413</v>
      </c>
      <c r="L215" s="41">
        <v>6009</v>
      </c>
      <c r="M215" s="41">
        <v>23223</v>
      </c>
      <c r="N215" s="1"/>
      <c r="O215" s="1"/>
    </row>
    <row r="216" spans="2:15" x14ac:dyDescent="0.2">
      <c r="B216" s="80">
        <v>42522</v>
      </c>
      <c r="C216" s="41"/>
      <c r="D216" s="41">
        <v>41</v>
      </c>
      <c r="E216" s="41">
        <v>1670</v>
      </c>
      <c r="F216" s="41">
        <v>1764</v>
      </c>
      <c r="G216" s="41">
        <v>2523</v>
      </c>
      <c r="H216" s="41">
        <v>8861</v>
      </c>
      <c r="I216" s="41">
        <v>87</v>
      </c>
      <c r="J216" s="41">
        <v>1943</v>
      </c>
      <c r="K216" s="41">
        <v>1572</v>
      </c>
      <c r="L216" s="41">
        <v>6536</v>
      </c>
      <c r="M216" s="41">
        <v>24997</v>
      </c>
      <c r="N216" s="1"/>
      <c r="O216" s="1"/>
    </row>
    <row r="217" spans="2:15" x14ac:dyDescent="0.2">
      <c r="B217" s="80">
        <v>42552</v>
      </c>
      <c r="C217" s="41"/>
      <c r="D217" s="41">
        <v>49</v>
      </c>
      <c r="E217" s="41">
        <v>1627</v>
      </c>
      <c r="F217" s="41">
        <v>1820</v>
      </c>
      <c r="G217" s="41">
        <v>2747</v>
      </c>
      <c r="H217" s="41">
        <v>8411</v>
      </c>
      <c r="I217" s="41">
        <v>51</v>
      </c>
      <c r="J217" s="41">
        <v>1884</v>
      </c>
      <c r="K217" s="41">
        <v>1863</v>
      </c>
      <c r="L217" s="41">
        <v>6680</v>
      </c>
      <c r="M217" s="41">
        <v>25132</v>
      </c>
      <c r="N217" s="1"/>
      <c r="O217" s="1"/>
    </row>
    <row r="218" spans="2:15" x14ac:dyDescent="0.2">
      <c r="B218" s="80">
        <v>42583</v>
      </c>
      <c r="C218" s="41"/>
      <c r="D218" s="41">
        <v>21</v>
      </c>
      <c r="E218" s="41">
        <v>1246</v>
      </c>
      <c r="F218" s="41">
        <v>1026</v>
      </c>
      <c r="G218" s="41">
        <v>1543</v>
      </c>
      <c r="H218" s="41">
        <v>7658</v>
      </c>
      <c r="I218" s="41">
        <v>31</v>
      </c>
      <c r="J218" s="41">
        <v>1751</v>
      </c>
      <c r="K218" s="41">
        <v>1411</v>
      </c>
      <c r="L218" s="41">
        <v>6588</v>
      </c>
      <c r="M218" s="41">
        <v>21275</v>
      </c>
      <c r="N218" s="1"/>
      <c r="O218" s="1"/>
    </row>
    <row r="219" spans="2:15" x14ac:dyDescent="0.2">
      <c r="B219" s="80">
        <v>42614</v>
      </c>
      <c r="C219" s="41"/>
      <c r="D219" s="41">
        <v>45</v>
      </c>
      <c r="E219" s="41">
        <v>2136</v>
      </c>
      <c r="F219" s="41">
        <v>2130</v>
      </c>
      <c r="G219" s="41">
        <v>2675</v>
      </c>
      <c r="H219" s="41">
        <v>8001</v>
      </c>
      <c r="I219" s="41">
        <v>29</v>
      </c>
      <c r="J219" s="41">
        <v>1964</v>
      </c>
      <c r="K219" s="41">
        <v>1578</v>
      </c>
      <c r="L219" s="41">
        <v>6486</v>
      </c>
      <c r="M219" s="41">
        <v>25044</v>
      </c>
      <c r="N219" s="1"/>
      <c r="O219" s="1"/>
    </row>
    <row r="220" spans="2:15" x14ac:dyDescent="0.2">
      <c r="B220" s="80">
        <v>42644</v>
      </c>
      <c r="C220" s="41"/>
      <c r="D220" s="41">
        <v>30</v>
      </c>
      <c r="E220" s="41">
        <v>2395</v>
      </c>
      <c r="F220" s="41">
        <v>2269</v>
      </c>
      <c r="G220" s="41">
        <v>3341</v>
      </c>
      <c r="H220" s="41">
        <v>7907</v>
      </c>
      <c r="I220" s="41">
        <v>63</v>
      </c>
      <c r="J220" s="41">
        <v>1921</v>
      </c>
      <c r="K220" s="41">
        <v>1470</v>
      </c>
      <c r="L220" s="41">
        <v>6461</v>
      </c>
      <c r="M220" s="41">
        <v>25857</v>
      </c>
      <c r="N220" s="1"/>
      <c r="O220" s="1"/>
    </row>
    <row r="221" spans="2:15" x14ac:dyDescent="0.2">
      <c r="B221" s="80">
        <v>42675</v>
      </c>
      <c r="C221" s="41"/>
      <c r="D221" s="41">
        <v>42</v>
      </c>
      <c r="E221" s="41">
        <v>2333</v>
      </c>
      <c r="F221" s="41">
        <v>1915</v>
      </c>
      <c r="G221" s="41">
        <v>2383</v>
      </c>
      <c r="H221" s="41">
        <v>7230</v>
      </c>
      <c r="I221" s="41">
        <v>39</v>
      </c>
      <c r="J221" s="41">
        <v>2067</v>
      </c>
      <c r="K221" s="41">
        <v>1541</v>
      </c>
      <c r="L221" s="41">
        <v>6975</v>
      </c>
      <c r="M221" s="41">
        <v>24525</v>
      </c>
      <c r="N221" s="1"/>
      <c r="O221" s="1"/>
    </row>
    <row r="222" spans="2:15" x14ac:dyDescent="0.2">
      <c r="B222" s="80">
        <v>42705</v>
      </c>
      <c r="C222" s="41"/>
      <c r="D222" s="41">
        <v>25</v>
      </c>
      <c r="E222" s="41">
        <v>1357</v>
      </c>
      <c r="F222" s="41">
        <v>1663</v>
      </c>
      <c r="G222" s="41">
        <v>2780</v>
      </c>
      <c r="H222" s="41">
        <v>6982</v>
      </c>
      <c r="I222" s="41">
        <v>62</v>
      </c>
      <c r="J222" s="41">
        <v>1932</v>
      </c>
      <c r="K222" s="41">
        <v>1327</v>
      </c>
      <c r="L222" s="41">
        <v>6134</v>
      </c>
      <c r="M222" s="41">
        <v>22262</v>
      </c>
      <c r="N222" s="1"/>
      <c r="O222" s="1"/>
    </row>
    <row r="223" spans="2:15" x14ac:dyDescent="0.2">
      <c r="B223" s="80">
        <v>42736</v>
      </c>
      <c r="C223" s="65"/>
      <c r="D223" s="41">
        <v>59</v>
      </c>
      <c r="E223" s="41">
        <v>1489</v>
      </c>
      <c r="F223" s="41">
        <v>1570</v>
      </c>
      <c r="G223" s="41">
        <v>1942</v>
      </c>
      <c r="H223" s="41">
        <v>6048</v>
      </c>
      <c r="I223" s="41">
        <v>52</v>
      </c>
      <c r="J223" s="41">
        <v>2227</v>
      </c>
      <c r="K223" s="41">
        <v>1510</v>
      </c>
      <c r="L223" s="41">
        <v>5964</v>
      </c>
      <c r="M223" s="41">
        <v>20861</v>
      </c>
      <c r="N223" s="1"/>
      <c r="O223" s="1"/>
    </row>
    <row r="224" spans="2:15" x14ac:dyDescent="0.2">
      <c r="B224" s="80">
        <v>42767</v>
      </c>
      <c r="C224" s="65"/>
      <c r="D224" s="41">
        <v>50</v>
      </c>
      <c r="E224" s="41">
        <v>1464</v>
      </c>
      <c r="F224" s="41">
        <v>1571</v>
      </c>
      <c r="G224" s="41">
        <v>2175</v>
      </c>
      <c r="H224" s="41">
        <v>5645</v>
      </c>
      <c r="I224" s="41">
        <v>30</v>
      </c>
      <c r="J224" s="41">
        <v>1912</v>
      </c>
      <c r="K224" s="41">
        <v>1325</v>
      </c>
      <c r="L224" s="41">
        <v>5545</v>
      </c>
      <c r="M224" s="41">
        <v>19717</v>
      </c>
      <c r="N224" s="1"/>
      <c r="O224" s="1"/>
    </row>
    <row r="225" spans="2:15" x14ac:dyDescent="0.2">
      <c r="B225" s="80">
        <v>42795</v>
      </c>
      <c r="C225" s="65"/>
      <c r="D225" s="41">
        <v>38</v>
      </c>
      <c r="E225" s="41">
        <v>2160</v>
      </c>
      <c r="F225" s="41">
        <v>1772</v>
      </c>
      <c r="G225" s="41">
        <v>2416</v>
      </c>
      <c r="H225" s="41">
        <v>7397</v>
      </c>
      <c r="I225" s="41">
        <v>58</v>
      </c>
      <c r="J225" s="41">
        <v>2362</v>
      </c>
      <c r="K225" s="41">
        <v>1710</v>
      </c>
      <c r="L225" s="41">
        <v>6920</v>
      </c>
      <c r="M225" s="41">
        <v>24833</v>
      </c>
      <c r="N225" s="1"/>
      <c r="O225" s="1"/>
    </row>
    <row r="226" spans="2:15" x14ac:dyDescent="0.2">
      <c r="B226" s="80">
        <v>42826</v>
      </c>
      <c r="C226" s="41"/>
      <c r="D226" s="41">
        <v>45</v>
      </c>
      <c r="E226" s="41">
        <v>1680</v>
      </c>
      <c r="F226" s="41">
        <v>1383</v>
      </c>
      <c r="G226" s="41">
        <v>2829</v>
      </c>
      <c r="H226" s="41">
        <v>7430</v>
      </c>
      <c r="I226" s="41">
        <v>33</v>
      </c>
      <c r="J226" s="41">
        <v>1794</v>
      </c>
      <c r="K226" s="41">
        <v>1478</v>
      </c>
      <c r="L226" s="41">
        <v>6466</v>
      </c>
      <c r="M226" s="41">
        <v>23138</v>
      </c>
      <c r="N226" s="1"/>
      <c r="O226" s="1"/>
    </row>
    <row r="227" spans="2:15" x14ac:dyDescent="0.2">
      <c r="B227" s="80">
        <v>42856</v>
      </c>
      <c r="C227" s="41"/>
      <c r="D227" s="41">
        <v>53</v>
      </c>
      <c r="E227" s="41">
        <v>2143</v>
      </c>
      <c r="F227" s="41">
        <v>1662</v>
      </c>
      <c r="G227" s="41">
        <v>2592</v>
      </c>
      <c r="H227" s="41">
        <v>9680</v>
      </c>
      <c r="I227" s="41">
        <v>51</v>
      </c>
      <c r="J227" s="41">
        <v>1980</v>
      </c>
      <c r="K227" s="41">
        <v>1930</v>
      </c>
      <c r="L227" s="41">
        <v>6844</v>
      </c>
      <c r="M227" s="41">
        <v>26935</v>
      </c>
      <c r="N227" s="1"/>
      <c r="O227" s="1"/>
    </row>
    <row r="228" spans="2:15" x14ac:dyDescent="0.2">
      <c r="B228" s="80">
        <v>42887</v>
      </c>
      <c r="C228" s="41"/>
      <c r="D228" s="41">
        <v>54</v>
      </c>
      <c r="E228" s="41">
        <v>1883</v>
      </c>
      <c r="F228" s="41">
        <v>2099</v>
      </c>
      <c r="G228" s="41">
        <v>2832</v>
      </c>
      <c r="H228" s="41">
        <v>9308</v>
      </c>
      <c r="I228" s="41">
        <v>70</v>
      </c>
      <c r="J228" s="41">
        <v>1949</v>
      </c>
      <c r="K228" s="41">
        <v>1687</v>
      </c>
      <c r="L228" s="41">
        <v>6946</v>
      </c>
      <c r="M228" s="41">
        <v>26828</v>
      </c>
      <c r="N228" s="1"/>
      <c r="O228" s="1"/>
    </row>
    <row r="229" spans="2:15" x14ac:dyDescent="0.2">
      <c r="B229" s="80">
        <v>42917</v>
      </c>
      <c r="C229" s="65"/>
      <c r="D229" s="1">
        <v>47</v>
      </c>
      <c r="E229" s="1">
        <v>2030</v>
      </c>
      <c r="F229" s="1">
        <v>2201</v>
      </c>
      <c r="G229" s="1">
        <v>2664</v>
      </c>
      <c r="H229" s="1">
        <v>8835</v>
      </c>
      <c r="I229" s="1">
        <v>55</v>
      </c>
      <c r="J229" s="1">
        <v>2147</v>
      </c>
      <c r="K229" s="1">
        <v>1656</v>
      </c>
      <c r="L229" s="1">
        <v>6948</v>
      </c>
      <c r="M229" s="1">
        <v>26583</v>
      </c>
      <c r="N229" s="1"/>
      <c r="O229" s="1"/>
    </row>
    <row r="230" spans="2:15" x14ac:dyDescent="0.2">
      <c r="B230" s="80">
        <v>42948</v>
      </c>
      <c r="C230" s="65"/>
      <c r="D230" s="1">
        <v>61</v>
      </c>
      <c r="E230" s="1">
        <v>1382</v>
      </c>
      <c r="F230" s="1">
        <v>1299</v>
      </c>
      <c r="G230" s="1">
        <v>2683</v>
      </c>
      <c r="H230" s="1">
        <v>7816</v>
      </c>
      <c r="I230" s="1">
        <v>36</v>
      </c>
      <c r="J230" s="1">
        <v>1906</v>
      </c>
      <c r="K230" s="1">
        <v>1568</v>
      </c>
      <c r="L230" s="1">
        <v>6863</v>
      </c>
      <c r="M230" s="1">
        <v>23614</v>
      </c>
      <c r="N230" s="1"/>
      <c r="O230" s="1"/>
    </row>
    <row r="231" spans="2:15" x14ac:dyDescent="0.2">
      <c r="B231" s="80">
        <v>42979</v>
      </c>
      <c r="C231" s="65"/>
      <c r="D231" s="1">
        <v>61</v>
      </c>
      <c r="E231" s="1">
        <v>2480</v>
      </c>
      <c r="F231" s="1">
        <v>2038</v>
      </c>
      <c r="G231" s="1">
        <v>2357</v>
      </c>
      <c r="H231" s="1">
        <v>8436</v>
      </c>
      <c r="I231" s="1">
        <v>31</v>
      </c>
      <c r="J231" s="1">
        <v>2224</v>
      </c>
      <c r="K231" s="1">
        <v>1540</v>
      </c>
      <c r="L231" s="1">
        <v>6833</v>
      </c>
      <c r="M231" s="1">
        <v>26000</v>
      </c>
      <c r="N231" s="1"/>
      <c r="O231" s="1"/>
    </row>
    <row r="232" spans="2:15" x14ac:dyDescent="0.2">
      <c r="B232" s="80">
        <v>43009</v>
      </c>
      <c r="C232" s="65"/>
      <c r="D232" s="65">
        <v>49</v>
      </c>
      <c r="E232" s="1">
        <v>2955</v>
      </c>
      <c r="F232" s="1">
        <v>2531</v>
      </c>
      <c r="G232" s="1">
        <v>3671</v>
      </c>
      <c r="H232" s="1">
        <v>8961</v>
      </c>
      <c r="I232" s="1">
        <v>57</v>
      </c>
      <c r="J232" s="1">
        <v>2094</v>
      </c>
      <c r="K232" s="1">
        <v>1649</v>
      </c>
      <c r="L232" s="1">
        <v>7420</v>
      </c>
      <c r="M232" s="1">
        <v>29387</v>
      </c>
      <c r="N232" s="1"/>
      <c r="O232" s="65"/>
    </row>
    <row r="233" spans="2:15" x14ac:dyDescent="0.2">
      <c r="B233" s="80">
        <v>43040</v>
      </c>
      <c r="C233" s="65"/>
      <c r="D233" s="65">
        <v>54</v>
      </c>
      <c r="E233" s="1">
        <v>1930</v>
      </c>
      <c r="F233" s="1">
        <v>1830</v>
      </c>
      <c r="G233" s="1">
        <v>2555</v>
      </c>
      <c r="H233" s="1">
        <v>8033</v>
      </c>
      <c r="I233" s="1">
        <v>39</v>
      </c>
      <c r="J233" s="1">
        <v>1972</v>
      </c>
      <c r="K233" s="1">
        <v>1673</v>
      </c>
      <c r="L233" s="1">
        <v>6942</v>
      </c>
      <c r="M233" s="1">
        <v>25028</v>
      </c>
      <c r="N233" s="1"/>
      <c r="O233" s="65"/>
    </row>
    <row r="234" spans="2:15" x14ac:dyDescent="0.2">
      <c r="B234" s="80">
        <v>43070</v>
      </c>
      <c r="C234" s="65"/>
      <c r="D234" s="65">
        <v>26</v>
      </c>
      <c r="E234" s="1">
        <v>1457</v>
      </c>
      <c r="F234" s="1">
        <v>1705</v>
      </c>
      <c r="G234" s="1">
        <v>2364</v>
      </c>
      <c r="H234" s="1">
        <v>7696</v>
      </c>
      <c r="I234" s="1">
        <v>82</v>
      </c>
      <c r="J234" s="1">
        <v>1420</v>
      </c>
      <c r="K234" s="1">
        <v>1326</v>
      </c>
      <c r="L234" s="1">
        <v>6400</v>
      </c>
      <c r="M234" s="1">
        <v>22476</v>
      </c>
      <c r="N234" s="1"/>
      <c r="O234" s="65"/>
    </row>
    <row r="235" spans="2:15" x14ac:dyDescent="0.2">
      <c r="B235" s="80">
        <v>43101</v>
      </c>
      <c r="C235" s="1">
        <v>1</v>
      </c>
      <c r="D235" s="1">
        <v>62</v>
      </c>
      <c r="E235" s="1">
        <v>1631</v>
      </c>
      <c r="F235" s="1">
        <v>1993</v>
      </c>
      <c r="G235" s="1">
        <v>2780</v>
      </c>
      <c r="H235" s="1">
        <v>6940</v>
      </c>
      <c r="I235" s="1">
        <v>57</v>
      </c>
      <c r="J235" s="1">
        <v>2059</v>
      </c>
      <c r="K235" s="1">
        <v>1335</v>
      </c>
      <c r="L235" s="1">
        <v>6516</v>
      </c>
      <c r="M235" s="1">
        <v>23374</v>
      </c>
      <c r="N235" s="1"/>
      <c r="O235" s="1"/>
    </row>
    <row r="236" spans="2:15" x14ac:dyDescent="0.2">
      <c r="B236" s="80">
        <v>43132</v>
      </c>
      <c r="C236" s="1"/>
      <c r="D236" s="1">
        <v>60</v>
      </c>
      <c r="E236" s="1">
        <v>1918</v>
      </c>
      <c r="F236" s="1">
        <v>1916</v>
      </c>
      <c r="G236" s="1">
        <v>2510</v>
      </c>
      <c r="H236" s="1">
        <v>6315</v>
      </c>
      <c r="I236" s="1">
        <v>51</v>
      </c>
      <c r="J236" s="1">
        <v>1987</v>
      </c>
      <c r="K236" s="1">
        <v>1380</v>
      </c>
      <c r="L236" s="1">
        <v>6141</v>
      </c>
      <c r="M236" s="1">
        <v>22278</v>
      </c>
      <c r="N236" s="1"/>
      <c r="O236" s="1"/>
    </row>
    <row r="237" spans="2:15" x14ac:dyDescent="0.2">
      <c r="B237" s="80">
        <v>43160</v>
      </c>
      <c r="C237" s="1"/>
      <c r="D237" s="1">
        <v>49</v>
      </c>
      <c r="E237" s="1">
        <v>2015</v>
      </c>
      <c r="F237" s="1">
        <v>1817</v>
      </c>
      <c r="G237" s="1">
        <v>2284</v>
      </c>
      <c r="H237" s="1">
        <v>7275</v>
      </c>
      <c r="I237" s="1">
        <v>67</v>
      </c>
      <c r="J237" s="1">
        <v>1842</v>
      </c>
      <c r="K237" s="1">
        <v>1509</v>
      </c>
      <c r="L237" s="1">
        <v>6491</v>
      </c>
      <c r="M237" s="1">
        <v>23349</v>
      </c>
      <c r="N237" s="1"/>
      <c r="O237" s="1"/>
    </row>
    <row r="238" spans="2:15" x14ac:dyDescent="0.2">
      <c r="B238" s="80">
        <v>43191</v>
      </c>
      <c r="C238" s="1">
        <v>1</v>
      </c>
      <c r="D238" s="1">
        <v>67</v>
      </c>
      <c r="E238" s="1">
        <v>3006</v>
      </c>
      <c r="F238" s="1">
        <v>1843</v>
      </c>
      <c r="G238" s="1">
        <v>3135</v>
      </c>
      <c r="H238" s="1">
        <v>8374</v>
      </c>
      <c r="I238" s="1">
        <v>58</v>
      </c>
      <c r="J238" s="1">
        <v>2107</v>
      </c>
      <c r="K238" s="1">
        <v>1795</v>
      </c>
      <c r="L238" s="1">
        <v>7406</v>
      </c>
      <c r="M238" s="1">
        <v>27792</v>
      </c>
      <c r="N238" s="65"/>
      <c r="O238" s="65"/>
    </row>
    <row r="239" spans="2:15" x14ac:dyDescent="0.2">
      <c r="B239" s="80">
        <v>43221</v>
      </c>
      <c r="C239" s="1">
        <v>1</v>
      </c>
      <c r="D239" s="1">
        <v>64</v>
      </c>
      <c r="E239" s="1">
        <v>2736</v>
      </c>
      <c r="F239" s="1">
        <v>2062</v>
      </c>
      <c r="G239" s="1">
        <v>3047</v>
      </c>
      <c r="H239" s="1">
        <v>9853</v>
      </c>
      <c r="I239" s="1">
        <v>73</v>
      </c>
      <c r="J239" s="1">
        <v>2251</v>
      </c>
      <c r="K239" s="1">
        <v>1737</v>
      </c>
      <c r="L239" s="1">
        <v>8445</v>
      </c>
      <c r="M239" s="1">
        <v>30269</v>
      </c>
      <c r="N239" s="65"/>
      <c r="O239" s="65"/>
    </row>
    <row r="240" spans="2:15" x14ac:dyDescent="0.2">
      <c r="B240" s="80">
        <v>43252</v>
      </c>
      <c r="C240" s="1">
        <v>1</v>
      </c>
      <c r="D240" s="1">
        <v>51</v>
      </c>
      <c r="E240" s="1">
        <v>2580</v>
      </c>
      <c r="F240" s="1">
        <v>2442</v>
      </c>
      <c r="G240" s="1">
        <v>3504</v>
      </c>
      <c r="H240" s="1">
        <v>10030</v>
      </c>
      <c r="I240" s="1">
        <v>50</v>
      </c>
      <c r="J240" s="1">
        <v>2011</v>
      </c>
      <c r="K240" s="1">
        <v>1875</v>
      </c>
      <c r="L240" s="1">
        <v>8254</v>
      </c>
      <c r="M240" s="1">
        <v>30798</v>
      </c>
      <c r="N240" s="65"/>
      <c r="O240" s="65"/>
    </row>
    <row r="241" spans="2:13" x14ac:dyDescent="0.2">
      <c r="B241" s="80">
        <v>43282</v>
      </c>
      <c r="C241" s="1"/>
      <c r="D241" s="1">
        <v>60</v>
      </c>
      <c r="E241" s="1">
        <v>2003</v>
      </c>
      <c r="F241" s="1">
        <v>2694</v>
      </c>
      <c r="G241" s="1">
        <v>2847</v>
      </c>
      <c r="H241" s="1">
        <v>9976</v>
      </c>
      <c r="I241" s="1">
        <v>82</v>
      </c>
      <c r="J241" s="1">
        <v>2023</v>
      </c>
      <c r="K241" s="1">
        <v>1950</v>
      </c>
      <c r="L241" s="1">
        <v>7711</v>
      </c>
      <c r="M241" s="1">
        <v>29346</v>
      </c>
    </row>
    <row r="242" spans="2:13" x14ac:dyDescent="0.2">
      <c r="B242" s="80">
        <v>43313</v>
      </c>
      <c r="C242" s="1"/>
      <c r="D242" s="1">
        <v>51</v>
      </c>
      <c r="E242" s="1">
        <v>1332</v>
      </c>
      <c r="F242" s="1">
        <v>2120</v>
      </c>
      <c r="G242" s="1">
        <v>2347</v>
      </c>
      <c r="H242" s="1">
        <v>8008</v>
      </c>
      <c r="I242" s="1">
        <v>31</v>
      </c>
      <c r="J242" s="1">
        <v>1777</v>
      </c>
      <c r="K242" s="1">
        <v>1367</v>
      </c>
      <c r="L242" s="1">
        <v>6942</v>
      </c>
      <c r="M242" s="1">
        <v>23975</v>
      </c>
    </row>
    <row r="243" spans="2:13" x14ac:dyDescent="0.2">
      <c r="B243" s="80">
        <v>43344</v>
      </c>
      <c r="C243" s="1">
        <v>1</v>
      </c>
      <c r="D243" s="1">
        <v>56</v>
      </c>
      <c r="E243" s="1">
        <v>2522</v>
      </c>
      <c r="F243" s="1">
        <v>2402</v>
      </c>
      <c r="G243" s="1">
        <v>2297</v>
      </c>
      <c r="H243" s="1">
        <v>8803</v>
      </c>
      <c r="I243" s="1">
        <v>56</v>
      </c>
      <c r="J243" s="1">
        <v>2149</v>
      </c>
      <c r="K243" s="1">
        <v>1278</v>
      </c>
      <c r="L243" s="1">
        <v>7585</v>
      </c>
      <c r="M243" s="1">
        <v>27149</v>
      </c>
    </row>
    <row r="244" spans="2:13" x14ac:dyDescent="0.2">
      <c r="B244" s="80">
        <v>43374</v>
      </c>
      <c r="C244" s="1"/>
      <c r="D244" s="1">
        <v>58</v>
      </c>
      <c r="E244" s="1">
        <v>3241</v>
      </c>
      <c r="F244" s="1">
        <v>2996</v>
      </c>
      <c r="G244" s="1">
        <v>4133</v>
      </c>
      <c r="H244" s="1">
        <v>9878</v>
      </c>
      <c r="I244" s="1">
        <v>68</v>
      </c>
      <c r="J244" s="1">
        <v>2201</v>
      </c>
      <c r="K244" s="1">
        <v>1345</v>
      </c>
      <c r="L244" s="1">
        <v>8457</v>
      </c>
      <c r="M244" s="1">
        <v>32377</v>
      </c>
    </row>
    <row r="245" spans="2:13" x14ac:dyDescent="0.2">
      <c r="B245" s="80">
        <v>43405</v>
      </c>
      <c r="C245" s="1"/>
      <c r="D245" s="1">
        <v>56</v>
      </c>
      <c r="E245" s="1">
        <v>2201</v>
      </c>
      <c r="F245" s="1">
        <v>2414</v>
      </c>
      <c r="G245" s="1">
        <v>2619</v>
      </c>
      <c r="H245" s="1">
        <v>8356</v>
      </c>
      <c r="I245" s="1">
        <v>64</v>
      </c>
      <c r="J245" s="1">
        <v>2170</v>
      </c>
      <c r="K245" s="1">
        <v>1130</v>
      </c>
      <c r="L245" s="1">
        <v>7448</v>
      </c>
      <c r="M245" s="1">
        <v>26458</v>
      </c>
    </row>
    <row r="246" spans="2:13" x14ac:dyDescent="0.2">
      <c r="B246" s="80">
        <v>43435</v>
      </c>
      <c r="C246" s="65"/>
      <c r="D246" s="1">
        <v>34</v>
      </c>
      <c r="E246" s="1">
        <v>1679</v>
      </c>
      <c r="F246" s="1">
        <v>2345</v>
      </c>
      <c r="G246" s="1">
        <v>3051</v>
      </c>
      <c r="H246" s="1">
        <v>7854</v>
      </c>
      <c r="I246" s="1">
        <v>57</v>
      </c>
      <c r="J246" s="1">
        <v>1389</v>
      </c>
      <c r="K246" s="1">
        <v>860</v>
      </c>
      <c r="L246" s="1">
        <v>6464</v>
      </c>
      <c r="M246" s="1">
        <v>23733</v>
      </c>
    </row>
    <row r="247" spans="2:13" x14ac:dyDescent="0.2">
      <c r="B247" s="80">
        <v>43466</v>
      </c>
      <c r="C247" s="65"/>
      <c r="D247" s="65">
        <v>59</v>
      </c>
      <c r="E247" s="1">
        <v>1928</v>
      </c>
      <c r="F247" s="1">
        <v>2510</v>
      </c>
      <c r="G247" s="1">
        <v>2771</v>
      </c>
      <c r="H247" s="1">
        <v>7448</v>
      </c>
      <c r="I247" s="1">
        <v>52</v>
      </c>
      <c r="J247" s="1">
        <v>2568</v>
      </c>
      <c r="K247" s="1">
        <v>1150</v>
      </c>
      <c r="L247" s="1">
        <v>7061</v>
      </c>
      <c r="M247" s="1">
        <v>25547</v>
      </c>
    </row>
    <row r="248" spans="2:13" x14ac:dyDescent="0.2">
      <c r="B248" s="80">
        <v>43497</v>
      </c>
      <c r="C248" s="65"/>
      <c r="D248" s="65">
        <v>49</v>
      </c>
      <c r="E248" s="1">
        <v>1510</v>
      </c>
      <c r="F248" s="1">
        <v>2253</v>
      </c>
      <c r="G248" s="1">
        <v>2753</v>
      </c>
      <c r="H248" s="1">
        <v>6482</v>
      </c>
      <c r="I248" s="1">
        <v>37</v>
      </c>
      <c r="J248" s="1">
        <v>1974</v>
      </c>
      <c r="K248" s="1">
        <v>1094</v>
      </c>
      <c r="L248" s="1">
        <v>6162</v>
      </c>
      <c r="M248" s="1">
        <v>22314</v>
      </c>
    </row>
    <row r="249" spans="2:13" x14ac:dyDescent="0.2">
      <c r="B249" s="80">
        <v>43525</v>
      </c>
      <c r="C249" s="65"/>
      <c r="D249" s="65">
        <v>46</v>
      </c>
      <c r="E249" s="1">
        <v>2033</v>
      </c>
      <c r="F249" s="1">
        <v>2005</v>
      </c>
      <c r="G249" s="1">
        <v>2482</v>
      </c>
      <c r="H249" s="1">
        <v>7866</v>
      </c>
      <c r="I249" s="1">
        <v>45</v>
      </c>
      <c r="J249" s="1">
        <v>2113</v>
      </c>
      <c r="K249" s="1">
        <v>1401</v>
      </c>
      <c r="L249" s="1">
        <v>7312</v>
      </c>
      <c r="M249" s="1">
        <v>25303</v>
      </c>
    </row>
    <row r="250" spans="2:13" x14ac:dyDescent="0.2">
      <c r="B250" s="80">
        <v>43556</v>
      </c>
      <c r="C250" s="65"/>
      <c r="D250" s="65">
        <v>72</v>
      </c>
      <c r="E250" s="1">
        <v>2273</v>
      </c>
      <c r="F250" s="1">
        <v>1639</v>
      </c>
      <c r="G250" s="1">
        <v>2963</v>
      </c>
      <c r="H250" s="1">
        <v>8441</v>
      </c>
      <c r="I250" s="1">
        <v>40</v>
      </c>
      <c r="J250" s="1">
        <v>1857</v>
      </c>
      <c r="K250" s="1">
        <v>1459</v>
      </c>
      <c r="L250" s="1">
        <v>7362</v>
      </c>
      <c r="M250" s="1">
        <v>26106</v>
      </c>
    </row>
    <row r="251" spans="2:13" x14ac:dyDescent="0.2">
      <c r="B251" s="80">
        <v>43586</v>
      </c>
      <c r="C251" s="65"/>
      <c r="D251" s="65">
        <v>50</v>
      </c>
      <c r="E251" s="1">
        <v>2635</v>
      </c>
      <c r="F251" s="1">
        <v>2091</v>
      </c>
      <c r="G251" s="1">
        <v>3412</v>
      </c>
      <c r="H251" s="1">
        <v>10046</v>
      </c>
      <c r="I251" s="1">
        <v>40</v>
      </c>
      <c r="J251" s="1">
        <v>2134</v>
      </c>
      <c r="K251" s="1">
        <v>1696</v>
      </c>
      <c r="L251" s="1">
        <v>7879</v>
      </c>
      <c r="M251" s="1">
        <v>29983</v>
      </c>
    </row>
    <row r="252" spans="2:13" x14ac:dyDescent="0.2">
      <c r="B252" s="80">
        <v>43617</v>
      </c>
      <c r="C252" s="65"/>
      <c r="D252" s="65">
        <v>52</v>
      </c>
      <c r="E252" s="1">
        <v>2694</v>
      </c>
      <c r="F252" s="1">
        <v>2763</v>
      </c>
      <c r="G252" s="1">
        <v>2811</v>
      </c>
      <c r="H252" s="1">
        <v>9620</v>
      </c>
      <c r="I252" s="1">
        <v>40</v>
      </c>
      <c r="J252" s="1">
        <v>2028</v>
      </c>
      <c r="K252" s="1">
        <v>1602</v>
      </c>
      <c r="L252" s="1">
        <v>7574</v>
      </c>
      <c r="M252" s="1">
        <v>29184</v>
      </c>
    </row>
    <row r="253" spans="2:13" x14ac:dyDescent="0.2">
      <c r="B253" s="80">
        <v>43647</v>
      </c>
      <c r="C253" s="1">
        <v>1</v>
      </c>
      <c r="D253" s="1">
        <v>66</v>
      </c>
      <c r="E253" s="1">
        <v>2448</v>
      </c>
      <c r="F253" s="1">
        <v>2847</v>
      </c>
      <c r="G253" s="1">
        <v>3555</v>
      </c>
      <c r="H253" s="1">
        <v>10802</v>
      </c>
      <c r="I253" s="1">
        <v>55</v>
      </c>
      <c r="J253" s="1">
        <v>2405</v>
      </c>
      <c r="K253" s="1">
        <v>1843</v>
      </c>
      <c r="L253" s="1">
        <v>8035</v>
      </c>
      <c r="M253" s="1">
        <v>32057</v>
      </c>
    </row>
    <row r="254" spans="2:13" x14ac:dyDescent="0.2">
      <c r="B254" s="80">
        <v>43678</v>
      </c>
      <c r="C254" s="1"/>
      <c r="D254" s="1">
        <v>36</v>
      </c>
      <c r="E254" s="1">
        <v>1056</v>
      </c>
      <c r="F254" s="1">
        <v>1230</v>
      </c>
      <c r="G254" s="1">
        <v>2647</v>
      </c>
      <c r="H254" s="1">
        <v>7799</v>
      </c>
      <c r="I254" s="1">
        <v>38</v>
      </c>
      <c r="J254" s="1">
        <v>1636</v>
      </c>
      <c r="K254" s="1">
        <v>1646</v>
      </c>
      <c r="L254" s="1">
        <v>6710</v>
      </c>
      <c r="M254" s="1">
        <v>22798</v>
      </c>
    </row>
    <row r="255" spans="2:13" x14ac:dyDescent="0.2">
      <c r="B255" s="80">
        <v>43709</v>
      </c>
      <c r="C255" s="1">
        <v>4</v>
      </c>
      <c r="D255" s="1">
        <v>65</v>
      </c>
      <c r="E255" s="1">
        <v>3235</v>
      </c>
      <c r="F255" s="1">
        <v>2269</v>
      </c>
      <c r="G255" s="1">
        <v>2441</v>
      </c>
      <c r="H255" s="1">
        <v>9524</v>
      </c>
      <c r="I255" s="1">
        <v>76</v>
      </c>
      <c r="J255" s="1">
        <v>2381</v>
      </c>
      <c r="K255" s="1">
        <v>1758</v>
      </c>
      <c r="L255" s="1">
        <v>8333</v>
      </c>
      <c r="M255" s="1">
        <v>30086</v>
      </c>
    </row>
    <row r="256" spans="2:13" x14ac:dyDescent="0.2">
      <c r="B256" s="80">
        <v>43739</v>
      </c>
      <c r="C256" s="1"/>
      <c r="D256" s="1">
        <v>67</v>
      </c>
      <c r="E256" s="1">
        <v>4174</v>
      </c>
      <c r="F256" s="1">
        <v>2850</v>
      </c>
      <c r="G256" s="1">
        <v>3448</v>
      </c>
      <c r="H256" s="1">
        <v>10569</v>
      </c>
      <c r="I256" s="1">
        <v>64</v>
      </c>
      <c r="J256" s="1">
        <v>2487</v>
      </c>
      <c r="K256" s="1">
        <v>1834</v>
      </c>
      <c r="L256" s="1">
        <v>9121</v>
      </c>
      <c r="M256" s="1">
        <v>34614</v>
      </c>
    </row>
    <row r="257" spans="2:13" x14ac:dyDescent="0.2">
      <c r="B257" s="80">
        <v>43770</v>
      </c>
      <c r="C257" s="1"/>
      <c r="D257" s="1">
        <v>54</v>
      </c>
      <c r="E257" s="1">
        <v>2066</v>
      </c>
      <c r="F257" s="1">
        <v>2144</v>
      </c>
      <c r="G257" s="1">
        <v>3720</v>
      </c>
      <c r="H257" s="1">
        <v>8601</v>
      </c>
      <c r="I257" s="1">
        <v>73</v>
      </c>
      <c r="J257" s="1">
        <v>1933</v>
      </c>
      <c r="K257" s="1">
        <v>1396</v>
      </c>
      <c r="L257" s="1">
        <v>7697</v>
      </c>
      <c r="M257" s="1">
        <v>27684</v>
      </c>
    </row>
    <row r="258" spans="2:13" x14ac:dyDescent="0.2">
      <c r="B258" s="80">
        <v>43800</v>
      </c>
      <c r="C258" s="1"/>
      <c r="D258" s="1">
        <v>50</v>
      </c>
      <c r="E258" s="1">
        <v>1405</v>
      </c>
      <c r="F258" s="1">
        <v>1513</v>
      </c>
      <c r="G258" s="1">
        <v>2181</v>
      </c>
      <c r="H258" s="1">
        <v>8233</v>
      </c>
      <c r="I258" s="1">
        <v>57</v>
      </c>
      <c r="J258" s="1">
        <v>1657</v>
      </c>
      <c r="K258" s="1">
        <v>1416</v>
      </c>
      <c r="L258" s="1">
        <v>7236</v>
      </c>
      <c r="M258" s="1">
        <v>23748</v>
      </c>
    </row>
    <row r="259" spans="2:13" x14ac:dyDescent="0.2">
      <c r="B259" s="80">
        <v>43831</v>
      </c>
      <c r="C259" s="1"/>
      <c r="D259" s="1">
        <v>69</v>
      </c>
      <c r="E259" s="1">
        <v>1706</v>
      </c>
      <c r="F259" s="1">
        <v>1786</v>
      </c>
      <c r="G259" s="1">
        <v>3195</v>
      </c>
      <c r="H259" s="1">
        <v>7159</v>
      </c>
      <c r="I259" s="1">
        <v>49</v>
      </c>
      <c r="J259" s="1">
        <v>2495</v>
      </c>
      <c r="K259" s="1">
        <v>1349</v>
      </c>
      <c r="L259" s="1">
        <v>7455</v>
      </c>
      <c r="M259" s="1">
        <v>25263</v>
      </c>
    </row>
    <row r="260" spans="2:13" x14ac:dyDescent="0.2">
      <c r="B260" s="80">
        <v>43862</v>
      </c>
      <c r="C260" s="1">
        <v>2</v>
      </c>
      <c r="D260" s="1">
        <v>57</v>
      </c>
      <c r="E260" s="1">
        <v>1561</v>
      </c>
      <c r="F260" s="1">
        <v>1802</v>
      </c>
      <c r="G260" s="1">
        <v>2237</v>
      </c>
      <c r="H260" s="1">
        <v>7282</v>
      </c>
      <c r="I260" s="1">
        <v>69</v>
      </c>
      <c r="J260" s="1">
        <v>2195</v>
      </c>
      <c r="K260" s="1">
        <v>1305</v>
      </c>
      <c r="L260" s="1">
        <v>6950</v>
      </c>
      <c r="M260" s="1">
        <v>23460</v>
      </c>
    </row>
    <row r="261" spans="2:13" x14ac:dyDescent="0.2">
      <c r="B261" s="80">
        <v>43891</v>
      </c>
      <c r="C261" s="1"/>
      <c r="D261" s="1">
        <v>42</v>
      </c>
      <c r="E261" s="1">
        <v>1213</v>
      </c>
      <c r="F261" s="1">
        <v>1200</v>
      </c>
      <c r="G261" s="1">
        <v>2708</v>
      </c>
      <c r="H261" s="1">
        <v>5202</v>
      </c>
      <c r="I261" s="1">
        <v>43</v>
      </c>
      <c r="J261" s="1">
        <v>1574</v>
      </c>
      <c r="K261" s="1">
        <v>1132</v>
      </c>
      <c r="L261" s="1">
        <v>5762</v>
      </c>
      <c r="M261" s="1">
        <v>18876</v>
      </c>
    </row>
    <row r="262" spans="2:13" x14ac:dyDescent="0.2">
      <c r="B262" s="80">
        <v>43922</v>
      </c>
      <c r="C262" s="1"/>
      <c r="D262" s="1">
        <v>23</v>
      </c>
      <c r="E262" s="1">
        <v>571</v>
      </c>
      <c r="F262" s="1">
        <v>338</v>
      </c>
      <c r="G262" s="1">
        <v>630</v>
      </c>
      <c r="H262" s="1">
        <v>1174</v>
      </c>
      <c r="I262" s="1">
        <v>34</v>
      </c>
      <c r="J262" s="1">
        <v>1842</v>
      </c>
      <c r="K262" s="1">
        <v>493</v>
      </c>
      <c r="L262" s="1">
        <v>2489</v>
      </c>
      <c r="M262" s="1">
        <v>7594</v>
      </c>
    </row>
    <row r="263" spans="2:13" x14ac:dyDescent="0.2">
      <c r="B263" s="80">
        <v>43952</v>
      </c>
      <c r="C263" s="1"/>
      <c r="D263" s="1">
        <v>24</v>
      </c>
      <c r="E263" s="1">
        <v>553</v>
      </c>
      <c r="F263" s="1">
        <v>373</v>
      </c>
      <c r="G263" s="1">
        <v>998</v>
      </c>
      <c r="H263" s="1">
        <v>1785</v>
      </c>
      <c r="I263" s="1">
        <v>63</v>
      </c>
      <c r="J263" s="1">
        <v>1950</v>
      </c>
      <c r="K263" s="1">
        <v>748</v>
      </c>
      <c r="L263" s="1">
        <v>3917</v>
      </c>
      <c r="M263" s="1">
        <v>10411</v>
      </c>
    </row>
    <row r="264" spans="2:13" x14ac:dyDescent="0.2">
      <c r="B264" s="80">
        <v>43983</v>
      </c>
      <c r="C264" s="1"/>
      <c r="D264" s="1">
        <v>36</v>
      </c>
      <c r="E264" s="1">
        <v>935</v>
      </c>
      <c r="F264" s="1">
        <v>778</v>
      </c>
      <c r="G264" s="1">
        <v>1412</v>
      </c>
      <c r="H264" s="1">
        <v>3629</v>
      </c>
      <c r="I264" s="1">
        <v>86</v>
      </c>
      <c r="J264" s="1">
        <v>2059</v>
      </c>
      <c r="K264" s="1">
        <v>838</v>
      </c>
      <c r="L264" s="1">
        <v>4987</v>
      </c>
      <c r="M264" s="1">
        <v>14760</v>
      </c>
    </row>
    <row r="265" spans="2:13" x14ac:dyDescent="0.2">
      <c r="B265" s="80">
        <v>44013</v>
      </c>
      <c r="C265" s="1">
        <v>1</v>
      </c>
      <c r="D265" s="1">
        <v>54</v>
      </c>
      <c r="E265" s="1">
        <v>1383</v>
      </c>
      <c r="F265" s="1">
        <v>1540</v>
      </c>
      <c r="G265" s="1">
        <v>2547</v>
      </c>
      <c r="H265" s="1">
        <v>5109</v>
      </c>
      <c r="I265" s="1">
        <v>52</v>
      </c>
      <c r="J265" s="1">
        <v>2084</v>
      </c>
      <c r="K265" s="1">
        <v>1164</v>
      </c>
      <c r="L265" s="1">
        <v>6137</v>
      </c>
      <c r="M265" s="1">
        <v>20071</v>
      </c>
    </row>
    <row r="266" spans="2:13" x14ac:dyDescent="0.2">
      <c r="B266" s="80">
        <v>44044</v>
      </c>
      <c r="C266" s="1"/>
      <c r="D266" s="1">
        <v>37</v>
      </c>
      <c r="E266" s="1">
        <v>1477</v>
      </c>
      <c r="F266" s="1">
        <v>988</v>
      </c>
      <c r="G266" s="1">
        <v>1031</v>
      </c>
      <c r="H266" s="1">
        <v>4276</v>
      </c>
      <c r="I266" s="1">
        <v>33</v>
      </c>
      <c r="J266" s="1">
        <v>1642</v>
      </c>
      <c r="K266" s="1">
        <v>857</v>
      </c>
      <c r="L266" s="1">
        <v>4916</v>
      </c>
      <c r="M266" s="1">
        <v>15257</v>
      </c>
    </row>
    <row r="267" spans="2:13" x14ac:dyDescent="0.2">
      <c r="B267" s="80">
        <v>44075</v>
      </c>
      <c r="C267" s="1"/>
      <c r="D267" s="1">
        <v>47</v>
      </c>
      <c r="E267" s="1">
        <v>3009</v>
      </c>
      <c r="F267" s="1">
        <v>1546</v>
      </c>
      <c r="G267" s="1">
        <v>2443</v>
      </c>
      <c r="H267" s="1">
        <v>4878</v>
      </c>
      <c r="I267" s="1">
        <v>35</v>
      </c>
      <c r="J267" s="1">
        <v>2032</v>
      </c>
      <c r="K267" s="1">
        <v>1127</v>
      </c>
      <c r="L267" s="1">
        <v>6460</v>
      </c>
      <c r="M267" s="1">
        <v>21577</v>
      </c>
    </row>
    <row r="268" spans="2:13" x14ac:dyDescent="0.2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</sheetData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6"/>
  <sheetViews>
    <sheetView topLeftCell="A125" zoomScaleNormal="100" workbookViewId="0">
      <pane xSplit="2" ySplit="5" topLeftCell="P247" activePane="bottomRight" state="frozen"/>
      <selection pane="topRight" activeCell="C125" sqref="C125"/>
      <selection pane="bottomLeft" activeCell="A130" sqref="A130"/>
      <selection pane="bottomRight" activeCell="B271" sqref="B271"/>
    </sheetView>
  </sheetViews>
  <sheetFormatPr baseColWidth="10" defaultColWidth="11.42578125" defaultRowHeight="12.75" x14ac:dyDescent="0.2"/>
  <cols>
    <col min="1" max="1" width="30.85546875" customWidth="1"/>
    <col min="11" max="11" width="12.140625" bestFit="1" customWidth="1"/>
    <col min="13" max="22" width="12.140625" bestFit="1" customWidth="1"/>
    <col min="23" max="23" width="22.28515625" customWidth="1"/>
    <col min="24" max="24" width="12.140625" bestFit="1" customWidth="1"/>
    <col min="25" max="25" width="12.5703125" bestFit="1" customWidth="1"/>
    <col min="26" max="30" width="12.140625" bestFit="1" customWidth="1"/>
    <col min="31" max="34" width="11.5703125" bestFit="1" customWidth="1"/>
    <col min="35" max="42" width="12.140625" bestFit="1" customWidth="1"/>
    <col min="43" max="46" width="13.140625" bestFit="1" customWidth="1"/>
    <col min="47" max="51" width="12.140625" bestFit="1" customWidth="1"/>
    <col min="52" max="52" width="13.140625" bestFit="1" customWidth="1"/>
    <col min="53" max="53" width="12.140625" bestFit="1" customWidth="1"/>
    <col min="54" max="54" width="13.140625" bestFit="1" customWidth="1"/>
    <col min="55" max="58" width="12.140625" bestFit="1" customWidth="1"/>
    <col min="59" max="59" width="13.140625" bestFit="1" customWidth="1"/>
    <col min="60" max="60" width="12.140625" bestFit="1" customWidth="1"/>
    <col min="257" max="257" width="30.85546875" customWidth="1"/>
    <col min="267" max="267" width="12.140625" bestFit="1" customWidth="1"/>
    <col min="269" max="278" width="12.140625" bestFit="1" customWidth="1"/>
    <col min="279" max="279" width="22.28515625" customWidth="1"/>
    <col min="280" max="280" width="12.140625" bestFit="1" customWidth="1"/>
    <col min="281" max="281" width="12.5703125" bestFit="1" customWidth="1"/>
    <col min="282" max="286" width="12.140625" bestFit="1" customWidth="1"/>
    <col min="287" max="290" width="11.5703125" bestFit="1" customWidth="1"/>
    <col min="291" max="298" width="12.140625" bestFit="1" customWidth="1"/>
    <col min="299" max="302" width="13.140625" bestFit="1" customWidth="1"/>
    <col min="303" max="307" width="12.140625" bestFit="1" customWidth="1"/>
    <col min="308" max="308" width="13.140625" bestFit="1" customWidth="1"/>
    <col min="309" max="309" width="12.140625" bestFit="1" customWidth="1"/>
    <col min="310" max="310" width="13.140625" bestFit="1" customWidth="1"/>
    <col min="311" max="314" width="12.140625" bestFit="1" customWidth="1"/>
    <col min="315" max="315" width="13.140625" bestFit="1" customWidth="1"/>
    <col min="316" max="316" width="12.140625" bestFit="1" customWidth="1"/>
    <col min="513" max="513" width="30.85546875" customWidth="1"/>
    <col min="523" max="523" width="12.140625" bestFit="1" customWidth="1"/>
    <col min="525" max="534" width="12.140625" bestFit="1" customWidth="1"/>
    <col min="535" max="535" width="22.28515625" customWidth="1"/>
    <col min="536" max="536" width="12.140625" bestFit="1" customWidth="1"/>
    <col min="537" max="537" width="12.5703125" bestFit="1" customWidth="1"/>
    <col min="538" max="542" width="12.140625" bestFit="1" customWidth="1"/>
    <col min="543" max="546" width="11.5703125" bestFit="1" customWidth="1"/>
    <col min="547" max="554" width="12.140625" bestFit="1" customWidth="1"/>
    <col min="555" max="558" width="13.140625" bestFit="1" customWidth="1"/>
    <col min="559" max="563" width="12.140625" bestFit="1" customWidth="1"/>
    <col min="564" max="564" width="13.140625" bestFit="1" customWidth="1"/>
    <col min="565" max="565" width="12.140625" bestFit="1" customWidth="1"/>
    <col min="566" max="566" width="13.140625" bestFit="1" customWidth="1"/>
    <col min="567" max="570" width="12.140625" bestFit="1" customWidth="1"/>
    <col min="571" max="571" width="13.140625" bestFit="1" customWidth="1"/>
    <col min="572" max="572" width="12.140625" bestFit="1" customWidth="1"/>
    <col min="769" max="769" width="30.85546875" customWidth="1"/>
    <col min="779" max="779" width="12.140625" bestFit="1" customWidth="1"/>
    <col min="781" max="790" width="12.140625" bestFit="1" customWidth="1"/>
    <col min="791" max="791" width="22.28515625" customWidth="1"/>
    <col min="792" max="792" width="12.140625" bestFit="1" customWidth="1"/>
    <col min="793" max="793" width="12.5703125" bestFit="1" customWidth="1"/>
    <col min="794" max="798" width="12.140625" bestFit="1" customWidth="1"/>
    <col min="799" max="802" width="11.5703125" bestFit="1" customWidth="1"/>
    <col min="803" max="810" width="12.140625" bestFit="1" customWidth="1"/>
    <col min="811" max="814" width="13.140625" bestFit="1" customWidth="1"/>
    <col min="815" max="819" width="12.140625" bestFit="1" customWidth="1"/>
    <col min="820" max="820" width="13.140625" bestFit="1" customWidth="1"/>
    <col min="821" max="821" width="12.140625" bestFit="1" customWidth="1"/>
    <col min="822" max="822" width="13.140625" bestFit="1" customWidth="1"/>
    <col min="823" max="826" width="12.140625" bestFit="1" customWidth="1"/>
    <col min="827" max="827" width="13.140625" bestFit="1" customWidth="1"/>
    <col min="828" max="828" width="12.140625" bestFit="1" customWidth="1"/>
    <col min="1025" max="1025" width="30.85546875" customWidth="1"/>
    <col min="1035" max="1035" width="12.140625" bestFit="1" customWidth="1"/>
    <col min="1037" max="1046" width="12.140625" bestFit="1" customWidth="1"/>
    <col min="1047" max="1047" width="22.28515625" customWidth="1"/>
    <col min="1048" max="1048" width="12.140625" bestFit="1" customWidth="1"/>
    <col min="1049" max="1049" width="12.5703125" bestFit="1" customWidth="1"/>
    <col min="1050" max="1054" width="12.140625" bestFit="1" customWidth="1"/>
    <col min="1055" max="1058" width="11.5703125" bestFit="1" customWidth="1"/>
    <col min="1059" max="1066" width="12.140625" bestFit="1" customWidth="1"/>
    <col min="1067" max="1070" width="13.140625" bestFit="1" customWidth="1"/>
    <col min="1071" max="1075" width="12.140625" bestFit="1" customWidth="1"/>
    <col min="1076" max="1076" width="13.140625" bestFit="1" customWidth="1"/>
    <col min="1077" max="1077" width="12.140625" bestFit="1" customWidth="1"/>
    <col min="1078" max="1078" width="13.140625" bestFit="1" customWidth="1"/>
    <col min="1079" max="1082" width="12.140625" bestFit="1" customWidth="1"/>
    <col min="1083" max="1083" width="13.140625" bestFit="1" customWidth="1"/>
    <col min="1084" max="1084" width="12.140625" bestFit="1" customWidth="1"/>
    <col min="1281" max="1281" width="30.85546875" customWidth="1"/>
    <col min="1291" max="1291" width="12.140625" bestFit="1" customWidth="1"/>
    <col min="1293" max="1302" width="12.140625" bestFit="1" customWidth="1"/>
    <col min="1303" max="1303" width="22.28515625" customWidth="1"/>
    <col min="1304" max="1304" width="12.140625" bestFit="1" customWidth="1"/>
    <col min="1305" max="1305" width="12.5703125" bestFit="1" customWidth="1"/>
    <col min="1306" max="1310" width="12.140625" bestFit="1" customWidth="1"/>
    <col min="1311" max="1314" width="11.5703125" bestFit="1" customWidth="1"/>
    <col min="1315" max="1322" width="12.140625" bestFit="1" customWidth="1"/>
    <col min="1323" max="1326" width="13.140625" bestFit="1" customWidth="1"/>
    <col min="1327" max="1331" width="12.140625" bestFit="1" customWidth="1"/>
    <col min="1332" max="1332" width="13.140625" bestFit="1" customWidth="1"/>
    <col min="1333" max="1333" width="12.140625" bestFit="1" customWidth="1"/>
    <col min="1334" max="1334" width="13.140625" bestFit="1" customWidth="1"/>
    <col min="1335" max="1338" width="12.140625" bestFit="1" customWidth="1"/>
    <col min="1339" max="1339" width="13.140625" bestFit="1" customWidth="1"/>
    <col min="1340" max="1340" width="12.140625" bestFit="1" customWidth="1"/>
    <col min="1537" max="1537" width="30.85546875" customWidth="1"/>
    <col min="1547" max="1547" width="12.140625" bestFit="1" customWidth="1"/>
    <col min="1549" max="1558" width="12.140625" bestFit="1" customWidth="1"/>
    <col min="1559" max="1559" width="22.28515625" customWidth="1"/>
    <col min="1560" max="1560" width="12.140625" bestFit="1" customWidth="1"/>
    <col min="1561" max="1561" width="12.5703125" bestFit="1" customWidth="1"/>
    <col min="1562" max="1566" width="12.140625" bestFit="1" customWidth="1"/>
    <col min="1567" max="1570" width="11.5703125" bestFit="1" customWidth="1"/>
    <col min="1571" max="1578" width="12.140625" bestFit="1" customWidth="1"/>
    <col min="1579" max="1582" width="13.140625" bestFit="1" customWidth="1"/>
    <col min="1583" max="1587" width="12.140625" bestFit="1" customWidth="1"/>
    <col min="1588" max="1588" width="13.140625" bestFit="1" customWidth="1"/>
    <col min="1589" max="1589" width="12.140625" bestFit="1" customWidth="1"/>
    <col min="1590" max="1590" width="13.140625" bestFit="1" customWidth="1"/>
    <col min="1591" max="1594" width="12.140625" bestFit="1" customWidth="1"/>
    <col min="1595" max="1595" width="13.140625" bestFit="1" customWidth="1"/>
    <col min="1596" max="1596" width="12.140625" bestFit="1" customWidth="1"/>
    <col min="1793" max="1793" width="30.85546875" customWidth="1"/>
    <col min="1803" max="1803" width="12.140625" bestFit="1" customWidth="1"/>
    <col min="1805" max="1814" width="12.140625" bestFit="1" customWidth="1"/>
    <col min="1815" max="1815" width="22.28515625" customWidth="1"/>
    <col min="1816" max="1816" width="12.140625" bestFit="1" customWidth="1"/>
    <col min="1817" max="1817" width="12.5703125" bestFit="1" customWidth="1"/>
    <col min="1818" max="1822" width="12.140625" bestFit="1" customWidth="1"/>
    <col min="1823" max="1826" width="11.5703125" bestFit="1" customWidth="1"/>
    <col min="1827" max="1834" width="12.140625" bestFit="1" customWidth="1"/>
    <col min="1835" max="1838" width="13.140625" bestFit="1" customWidth="1"/>
    <col min="1839" max="1843" width="12.140625" bestFit="1" customWidth="1"/>
    <col min="1844" max="1844" width="13.140625" bestFit="1" customWidth="1"/>
    <col min="1845" max="1845" width="12.140625" bestFit="1" customWidth="1"/>
    <col min="1846" max="1846" width="13.140625" bestFit="1" customWidth="1"/>
    <col min="1847" max="1850" width="12.140625" bestFit="1" customWidth="1"/>
    <col min="1851" max="1851" width="13.140625" bestFit="1" customWidth="1"/>
    <col min="1852" max="1852" width="12.140625" bestFit="1" customWidth="1"/>
    <col min="2049" max="2049" width="30.85546875" customWidth="1"/>
    <col min="2059" max="2059" width="12.140625" bestFit="1" customWidth="1"/>
    <col min="2061" max="2070" width="12.140625" bestFit="1" customWidth="1"/>
    <col min="2071" max="2071" width="22.28515625" customWidth="1"/>
    <col min="2072" max="2072" width="12.140625" bestFit="1" customWidth="1"/>
    <col min="2073" max="2073" width="12.5703125" bestFit="1" customWidth="1"/>
    <col min="2074" max="2078" width="12.140625" bestFit="1" customWidth="1"/>
    <col min="2079" max="2082" width="11.5703125" bestFit="1" customWidth="1"/>
    <col min="2083" max="2090" width="12.140625" bestFit="1" customWidth="1"/>
    <col min="2091" max="2094" width="13.140625" bestFit="1" customWidth="1"/>
    <col min="2095" max="2099" width="12.140625" bestFit="1" customWidth="1"/>
    <col min="2100" max="2100" width="13.140625" bestFit="1" customWidth="1"/>
    <col min="2101" max="2101" width="12.140625" bestFit="1" customWidth="1"/>
    <col min="2102" max="2102" width="13.140625" bestFit="1" customWidth="1"/>
    <col min="2103" max="2106" width="12.140625" bestFit="1" customWidth="1"/>
    <col min="2107" max="2107" width="13.140625" bestFit="1" customWidth="1"/>
    <col min="2108" max="2108" width="12.140625" bestFit="1" customWidth="1"/>
    <col min="2305" max="2305" width="30.85546875" customWidth="1"/>
    <col min="2315" max="2315" width="12.140625" bestFit="1" customWidth="1"/>
    <col min="2317" max="2326" width="12.140625" bestFit="1" customWidth="1"/>
    <col min="2327" max="2327" width="22.28515625" customWidth="1"/>
    <col min="2328" max="2328" width="12.140625" bestFit="1" customWidth="1"/>
    <col min="2329" max="2329" width="12.5703125" bestFit="1" customWidth="1"/>
    <col min="2330" max="2334" width="12.140625" bestFit="1" customWidth="1"/>
    <col min="2335" max="2338" width="11.5703125" bestFit="1" customWidth="1"/>
    <col min="2339" max="2346" width="12.140625" bestFit="1" customWidth="1"/>
    <col min="2347" max="2350" width="13.140625" bestFit="1" customWidth="1"/>
    <col min="2351" max="2355" width="12.140625" bestFit="1" customWidth="1"/>
    <col min="2356" max="2356" width="13.140625" bestFit="1" customWidth="1"/>
    <col min="2357" max="2357" width="12.140625" bestFit="1" customWidth="1"/>
    <col min="2358" max="2358" width="13.140625" bestFit="1" customWidth="1"/>
    <col min="2359" max="2362" width="12.140625" bestFit="1" customWidth="1"/>
    <col min="2363" max="2363" width="13.140625" bestFit="1" customWidth="1"/>
    <col min="2364" max="2364" width="12.140625" bestFit="1" customWidth="1"/>
    <col min="2561" max="2561" width="30.85546875" customWidth="1"/>
    <col min="2571" max="2571" width="12.140625" bestFit="1" customWidth="1"/>
    <col min="2573" max="2582" width="12.140625" bestFit="1" customWidth="1"/>
    <col min="2583" max="2583" width="22.28515625" customWidth="1"/>
    <col min="2584" max="2584" width="12.140625" bestFit="1" customWidth="1"/>
    <col min="2585" max="2585" width="12.5703125" bestFit="1" customWidth="1"/>
    <col min="2586" max="2590" width="12.140625" bestFit="1" customWidth="1"/>
    <col min="2591" max="2594" width="11.5703125" bestFit="1" customWidth="1"/>
    <col min="2595" max="2602" width="12.140625" bestFit="1" customWidth="1"/>
    <col min="2603" max="2606" width="13.140625" bestFit="1" customWidth="1"/>
    <col min="2607" max="2611" width="12.140625" bestFit="1" customWidth="1"/>
    <col min="2612" max="2612" width="13.140625" bestFit="1" customWidth="1"/>
    <col min="2613" max="2613" width="12.140625" bestFit="1" customWidth="1"/>
    <col min="2614" max="2614" width="13.140625" bestFit="1" customWidth="1"/>
    <col min="2615" max="2618" width="12.140625" bestFit="1" customWidth="1"/>
    <col min="2619" max="2619" width="13.140625" bestFit="1" customWidth="1"/>
    <col min="2620" max="2620" width="12.140625" bestFit="1" customWidth="1"/>
    <col min="2817" max="2817" width="30.85546875" customWidth="1"/>
    <col min="2827" max="2827" width="12.140625" bestFit="1" customWidth="1"/>
    <col min="2829" max="2838" width="12.140625" bestFit="1" customWidth="1"/>
    <col min="2839" max="2839" width="22.28515625" customWidth="1"/>
    <col min="2840" max="2840" width="12.140625" bestFit="1" customWidth="1"/>
    <col min="2841" max="2841" width="12.5703125" bestFit="1" customWidth="1"/>
    <col min="2842" max="2846" width="12.140625" bestFit="1" customWidth="1"/>
    <col min="2847" max="2850" width="11.5703125" bestFit="1" customWidth="1"/>
    <col min="2851" max="2858" width="12.140625" bestFit="1" customWidth="1"/>
    <col min="2859" max="2862" width="13.140625" bestFit="1" customWidth="1"/>
    <col min="2863" max="2867" width="12.140625" bestFit="1" customWidth="1"/>
    <col min="2868" max="2868" width="13.140625" bestFit="1" customWidth="1"/>
    <col min="2869" max="2869" width="12.140625" bestFit="1" customWidth="1"/>
    <col min="2870" max="2870" width="13.140625" bestFit="1" customWidth="1"/>
    <col min="2871" max="2874" width="12.140625" bestFit="1" customWidth="1"/>
    <col min="2875" max="2875" width="13.140625" bestFit="1" customWidth="1"/>
    <col min="2876" max="2876" width="12.140625" bestFit="1" customWidth="1"/>
    <col min="3073" max="3073" width="30.85546875" customWidth="1"/>
    <col min="3083" max="3083" width="12.140625" bestFit="1" customWidth="1"/>
    <col min="3085" max="3094" width="12.140625" bestFit="1" customWidth="1"/>
    <col min="3095" max="3095" width="22.28515625" customWidth="1"/>
    <col min="3096" max="3096" width="12.140625" bestFit="1" customWidth="1"/>
    <col min="3097" max="3097" width="12.5703125" bestFit="1" customWidth="1"/>
    <col min="3098" max="3102" width="12.140625" bestFit="1" customWidth="1"/>
    <col min="3103" max="3106" width="11.5703125" bestFit="1" customWidth="1"/>
    <col min="3107" max="3114" width="12.140625" bestFit="1" customWidth="1"/>
    <col min="3115" max="3118" width="13.140625" bestFit="1" customWidth="1"/>
    <col min="3119" max="3123" width="12.140625" bestFit="1" customWidth="1"/>
    <col min="3124" max="3124" width="13.140625" bestFit="1" customWidth="1"/>
    <col min="3125" max="3125" width="12.140625" bestFit="1" customWidth="1"/>
    <col min="3126" max="3126" width="13.140625" bestFit="1" customWidth="1"/>
    <col min="3127" max="3130" width="12.140625" bestFit="1" customWidth="1"/>
    <col min="3131" max="3131" width="13.140625" bestFit="1" customWidth="1"/>
    <col min="3132" max="3132" width="12.140625" bestFit="1" customWidth="1"/>
    <col min="3329" max="3329" width="30.85546875" customWidth="1"/>
    <col min="3339" max="3339" width="12.140625" bestFit="1" customWidth="1"/>
    <col min="3341" max="3350" width="12.140625" bestFit="1" customWidth="1"/>
    <col min="3351" max="3351" width="22.28515625" customWidth="1"/>
    <col min="3352" max="3352" width="12.140625" bestFit="1" customWidth="1"/>
    <col min="3353" max="3353" width="12.5703125" bestFit="1" customWidth="1"/>
    <col min="3354" max="3358" width="12.140625" bestFit="1" customWidth="1"/>
    <col min="3359" max="3362" width="11.5703125" bestFit="1" customWidth="1"/>
    <col min="3363" max="3370" width="12.140625" bestFit="1" customWidth="1"/>
    <col min="3371" max="3374" width="13.140625" bestFit="1" customWidth="1"/>
    <col min="3375" max="3379" width="12.140625" bestFit="1" customWidth="1"/>
    <col min="3380" max="3380" width="13.140625" bestFit="1" customWidth="1"/>
    <col min="3381" max="3381" width="12.140625" bestFit="1" customWidth="1"/>
    <col min="3382" max="3382" width="13.140625" bestFit="1" customWidth="1"/>
    <col min="3383" max="3386" width="12.140625" bestFit="1" customWidth="1"/>
    <col min="3387" max="3387" width="13.140625" bestFit="1" customWidth="1"/>
    <col min="3388" max="3388" width="12.140625" bestFit="1" customWidth="1"/>
    <col min="3585" max="3585" width="30.85546875" customWidth="1"/>
    <col min="3595" max="3595" width="12.140625" bestFit="1" customWidth="1"/>
    <col min="3597" max="3606" width="12.140625" bestFit="1" customWidth="1"/>
    <col min="3607" max="3607" width="22.28515625" customWidth="1"/>
    <col min="3608" max="3608" width="12.140625" bestFit="1" customWidth="1"/>
    <col min="3609" max="3609" width="12.5703125" bestFit="1" customWidth="1"/>
    <col min="3610" max="3614" width="12.140625" bestFit="1" customWidth="1"/>
    <col min="3615" max="3618" width="11.5703125" bestFit="1" customWidth="1"/>
    <col min="3619" max="3626" width="12.140625" bestFit="1" customWidth="1"/>
    <col min="3627" max="3630" width="13.140625" bestFit="1" customWidth="1"/>
    <col min="3631" max="3635" width="12.140625" bestFit="1" customWidth="1"/>
    <col min="3636" max="3636" width="13.140625" bestFit="1" customWidth="1"/>
    <col min="3637" max="3637" width="12.140625" bestFit="1" customWidth="1"/>
    <col min="3638" max="3638" width="13.140625" bestFit="1" customWidth="1"/>
    <col min="3639" max="3642" width="12.140625" bestFit="1" customWidth="1"/>
    <col min="3643" max="3643" width="13.140625" bestFit="1" customWidth="1"/>
    <col min="3644" max="3644" width="12.140625" bestFit="1" customWidth="1"/>
    <col min="3841" max="3841" width="30.85546875" customWidth="1"/>
    <col min="3851" max="3851" width="12.140625" bestFit="1" customWidth="1"/>
    <col min="3853" max="3862" width="12.140625" bestFit="1" customWidth="1"/>
    <col min="3863" max="3863" width="22.28515625" customWidth="1"/>
    <col min="3864" max="3864" width="12.140625" bestFit="1" customWidth="1"/>
    <col min="3865" max="3865" width="12.5703125" bestFit="1" customWidth="1"/>
    <col min="3866" max="3870" width="12.140625" bestFit="1" customWidth="1"/>
    <col min="3871" max="3874" width="11.5703125" bestFit="1" customWidth="1"/>
    <col min="3875" max="3882" width="12.140625" bestFit="1" customWidth="1"/>
    <col min="3883" max="3886" width="13.140625" bestFit="1" customWidth="1"/>
    <col min="3887" max="3891" width="12.140625" bestFit="1" customWidth="1"/>
    <col min="3892" max="3892" width="13.140625" bestFit="1" customWidth="1"/>
    <col min="3893" max="3893" width="12.140625" bestFit="1" customWidth="1"/>
    <col min="3894" max="3894" width="13.140625" bestFit="1" customWidth="1"/>
    <col min="3895" max="3898" width="12.140625" bestFit="1" customWidth="1"/>
    <col min="3899" max="3899" width="13.140625" bestFit="1" customWidth="1"/>
    <col min="3900" max="3900" width="12.140625" bestFit="1" customWidth="1"/>
    <col min="4097" max="4097" width="30.85546875" customWidth="1"/>
    <col min="4107" max="4107" width="12.140625" bestFit="1" customWidth="1"/>
    <col min="4109" max="4118" width="12.140625" bestFit="1" customWidth="1"/>
    <col min="4119" max="4119" width="22.28515625" customWidth="1"/>
    <col min="4120" max="4120" width="12.140625" bestFit="1" customWidth="1"/>
    <col min="4121" max="4121" width="12.5703125" bestFit="1" customWidth="1"/>
    <col min="4122" max="4126" width="12.140625" bestFit="1" customWidth="1"/>
    <col min="4127" max="4130" width="11.5703125" bestFit="1" customWidth="1"/>
    <col min="4131" max="4138" width="12.140625" bestFit="1" customWidth="1"/>
    <col min="4139" max="4142" width="13.140625" bestFit="1" customWidth="1"/>
    <col min="4143" max="4147" width="12.140625" bestFit="1" customWidth="1"/>
    <col min="4148" max="4148" width="13.140625" bestFit="1" customWidth="1"/>
    <col min="4149" max="4149" width="12.140625" bestFit="1" customWidth="1"/>
    <col min="4150" max="4150" width="13.140625" bestFit="1" customWidth="1"/>
    <col min="4151" max="4154" width="12.140625" bestFit="1" customWidth="1"/>
    <col min="4155" max="4155" width="13.140625" bestFit="1" customWidth="1"/>
    <col min="4156" max="4156" width="12.140625" bestFit="1" customWidth="1"/>
    <col min="4353" max="4353" width="30.85546875" customWidth="1"/>
    <col min="4363" max="4363" width="12.140625" bestFit="1" customWidth="1"/>
    <col min="4365" max="4374" width="12.140625" bestFit="1" customWidth="1"/>
    <col min="4375" max="4375" width="22.28515625" customWidth="1"/>
    <col min="4376" max="4376" width="12.140625" bestFit="1" customWidth="1"/>
    <col min="4377" max="4377" width="12.5703125" bestFit="1" customWidth="1"/>
    <col min="4378" max="4382" width="12.140625" bestFit="1" customWidth="1"/>
    <col min="4383" max="4386" width="11.5703125" bestFit="1" customWidth="1"/>
    <col min="4387" max="4394" width="12.140625" bestFit="1" customWidth="1"/>
    <col min="4395" max="4398" width="13.140625" bestFit="1" customWidth="1"/>
    <col min="4399" max="4403" width="12.140625" bestFit="1" customWidth="1"/>
    <col min="4404" max="4404" width="13.140625" bestFit="1" customWidth="1"/>
    <col min="4405" max="4405" width="12.140625" bestFit="1" customWidth="1"/>
    <col min="4406" max="4406" width="13.140625" bestFit="1" customWidth="1"/>
    <col min="4407" max="4410" width="12.140625" bestFit="1" customWidth="1"/>
    <col min="4411" max="4411" width="13.140625" bestFit="1" customWidth="1"/>
    <col min="4412" max="4412" width="12.140625" bestFit="1" customWidth="1"/>
    <col min="4609" max="4609" width="30.85546875" customWidth="1"/>
    <col min="4619" max="4619" width="12.140625" bestFit="1" customWidth="1"/>
    <col min="4621" max="4630" width="12.140625" bestFit="1" customWidth="1"/>
    <col min="4631" max="4631" width="22.28515625" customWidth="1"/>
    <col min="4632" max="4632" width="12.140625" bestFit="1" customWidth="1"/>
    <col min="4633" max="4633" width="12.5703125" bestFit="1" customWidth="1"/>
    <col min="4634" max="4638" width="12.140625" bestFit="1" customWidth="1"/>
    <col min="4639" max="4642" width="11.5703125" bestFit="1" customWidth="1"/>
    <col min="4643" max="4650" width="12.140625" bestFit="1" customWidth="1"/>
    <col min="4651" max="4654" width="13.140625" bestFit="1" customWidth="1"/>
    <col min="4655" max="4659" width="12.140625" bestFit="1" customWidth="1"/>
    <col min="4660" max="4660" width="13.140625" bestFit="1" customWidth="1"/>
    <col min="4661" max="4661" width="12.140625" bestFit="1" customWidth="1"/>
    <col min="4662" max="4662" width="13.140625" bestFit="1" customWidth="1"/>
    <col min="4663" max="4666" width="12.140625" bestFit="1" customWidth="1"/>
    <col min="4667" max="4667" width="13.140625" bestFit="1" customWidth="1"/>
    <col min="4668" max="4668" width="12.140625" bestFit="1" customWidth="1"/>
    <col min="4865" max="4865" width="30.85546875" customWidth="1"/>
    <col min="4875" max="4875" width="12.140625" bestFit="1" customWidth="1"/>
    <col min="4877" max="4886" width="12.140625" bestFit="1" customWidth="1"/>
    <col min="4887" max="4887" width="22.28515625" customWidth="1"/>
    <col min="4888" max="4888" width="12.140625" bestFit="1" customWidth="1"/>
    <col min="4889" max="4889" width="12.5703125" bestFit="1" customWidth="1"/>
    <col min="4890" max="4894" width="12.140625" bestFit="1" customWidth="1"/>
    <col min="4895" max="4898" width="11.5703125" bestFit="1" customWidth="1"/>
    <col min="4899" max="4906" width="12.140625" bestFit="1" customWidth="1"/>
    <col min="4907" max="4910" width="13.140625" bestFit="1" customWidth="1"/>
    <col min="4911" max="4915" width="12.140625" bestFit="1" customWidth="1"/>
    <col min="4916" max="4916" width="13.140625" bestFit="1" customWidth="1"/>
    <col min="4917" max="4917" width="12.140625" bestFit="1" customWidth="1"/>
    <col min="4918" max="4918" width="13.140625" bestFit="1" customWidth="1"/>
    <col min="4919" max="4922" width="12.140625" bestFit="1" customWidth="1"/>
    <col min="4923" max="4923" width="13.140625" bestFit="1" customWidth="1"/>
    <col min="4924" max="4924" width="12.140625" bestFit="1" customWidth="1"/>
    <col min="5121" max="5121" width="30.85546875" customWidth="1"/>
    <col min="5131" max="5131" width="12.140625" bestFit="1" customWidth="1"/>
    <col min="5133" max="5142" width="12.140625" bestFit="1" customWidth="1"/>
    <col min="5143" max="5143" width="22.28515625" customWidth="1"/>
    <col min="5144" max="5144" width="12.140625" bestFit="1" customWidth="1"/>
    <col min="5145" max="5145" width="12.5703125" bestFit="1" customWidth="1"/>
    <col min="5146" max="5150" width="12.140625" bestFit="1" customWidth="1"/>
    <col min="5151" max="5154" width="11.5703125" bestFit="1" customWidth="1"/>
    <col min="5155" max="5162" width="12.140625" bestFit="1" customWidth="1"/>
    <col min="5163" max="5166" width="13.140625" bestFit="1" customWidth="1"/>
    <col min="5167" max="5171" width="12.140625" bestFit="1" customWidth="1"/>
    <col min="5172" max="5172" width="13.140625" bestFit="1" customWidth="1"/>
    <col min="5173" max="5173" width="12.140625" bestFit="1" customWidth="1"/>
    <col min="5174" max="5174" width="13.140625" bestFit="1" customWidth="1"/>
    <col min="5175" max="5178" width="12.140625" bestFit="1" customWidth="1"/>
    <col min="5179" max="5179" width="13.140625" bestFit="1" customWidth="1"/>
    <col min="5180" max="5180" width="12.140625" bestFit="1" customWidth="1"/>
    <col min="5377" max="5377" width="30.85546875" customWidth="1"/>
    <col min="5387" max="5387" width="12.140625" bestFit="1" customWidth="1"/>
    <col min="5389" max="5398" width="12.140625" bestFit="1" customWidth="1"/>
    <col min="5399" max="5399" width="22.28515625" customWidth="1"/>
    <col min="5400" max="5400" width="12.140625" bestFit="1" customWidth="1"/>
    <col min="5401" max="5401" width="12.5703125" bestFit="1" customWidth="1"/>
    <col min="5402" max="5406" width="12.140625" bestFit="1" customWidth="1"/>
    <col min="5407" max="5410" width="11.5703125" bestFit="1" customWidth="1"/>
    <col min="5411" max="5418" width="12.140625" bestFit="1" customWidth="1"/>
    <col min="5419" max="5422" width="13.140625" bestFit="1" customWidth="1"/>
    <col min="5423" max="5427" width="12.140625" bestFit="1" customWidth="1"/>
    <col min="5428" max="5428" width="13.140625" bestFit="1" customWidth="1"/>
    <col min="5429" max="5429" width="12.140625" bestFit="1" customWidth="1"/>
    <col min="5430" max="5430" width="13.140625" bestFit="1" customWidth="1"/>
    <col min="5431" max="5434" width="12.140625" bestFit="1" customWidth="1"/>
    <col min="5435" max="5435" width="13.140625" bestFit="1" customWidth="1"/>
    <col min="5436" max="5436" width="12.140625" bestFit="1" customWidth="1"/>
    <col min="5633" max="5633" width="30.85546875" customWidth="1"/>
    <col min="5643" max="5643" width="12.140625" bestFit="1" customWidth="1"/>
    <col min="5645" max="5654" width="12.140625" bestFit="1" customWidth="1"/>
    <col min="5655" max="5655" width="22.28515625" customWidth="1"/>
    <col min="5656" max="5656" width="12.140625" bestFit="1" customWidth="1"/>
    <col min="5657" max="5657" width="12.5703125" bestFit="1" customWidth="1"/>
    <col min="5658" max="5662" width="12.140625" bestFit="1" customWidth="1"/>
    <col min="5663" max="5666" width="11.5703125" bestFit="1" customWidth="1"/>
    <col min="5667" max="5674" width="12.140625" bestFit="1" customWidth="1"/>
    <col min="5675" max="5678" width="13.140625" bestFit="1" customWidth="1"/>
    <col min="5679" max="5683" width="12.140625" bestFit="1" customWidth="1"/>
    <col min="5684" max="5684" width="13.140625" bestFit="1" customWidth="1"/>
    <col min="5685" max="5685" width="12.140625" bestFit="1" customWidth="1"/>
    <col min="5686" max="5686" width="13.140625" bestFit="1" customWidth="1"/>
    <col min="5687" max="5690" width="12.140625" bestFit="1" customWidth="1"/>
    <col min="5691" max="5691" width="13.140625" bestFit="1" customWidth="1"/>
    <col min="5692" max="5692" width="12.140625" bestFit="1" customWidth="1"/>
    <col min="5889" max="5889" width="30.85546875" customWidth="1"/>
    <col min="5899" max="5899" width="12.140625" bestFit="1" customWidth="1"/>
    <col min="5901" max="5910" width="12.140625" bestFit="1" customWidth="1"/>
    <col min="5911" max="5911" width="22.28515625" customWidth="1"/>
    <col min="5912" max="5912" width="12.140625" bestFit="1" customWidth="1"/>
    <col min="5913" max="5913" width="12.5703125" bestFit="1" customWidth="1"/>
    <col min="5914" max="5918" width="12.140625" bestFit="1" customWidth="1"/>
    <col min="5919" max="5922" width="11.5703125" bestFit="1" customWidth="1"/>
    <col min="5923" max="5930" width="12.140625" bestFit="1" customWidth="1"/>
    <col min="5931" max="5934" width="13.140625" bestFit="1" customWidth="1"/>
    <col min="5935" max="5939" width="12.140625" bestFit="1" customWidth="1"/>
    <col min="5940" max="5940" width="13.140625" bestFit="1" customWidth="1"/>
    <col min="5941" max="5941" width="12.140625" bestFit="1" customWidth="1"/>
    <col min="5942" max="5942" width="13.140625" bestFit="1" customWidth="1"/>
    <col min="5943" max="5946" width="12.140625" bestFit="1" customWidth="1"/>
    <col min="5947" max="5947" width="13.140625" bestFit="1" customWidth="1"/>
    <col min="5948" max="5948" width="12.140625" bestFit="1" customWidth="1"/>
    <col min="6145" max="6145" width="30.85546875" customWidth="1"/>
    <col min="6155" max="6155" width="12.140625" bestFit="1" customWidth="1"/>
    <col min="6157" max="6166" width="12.140625" bestFit="1" customWidth="1"/>
    <col min="6167" max="6167" width="22.28515625" customWidth="1"/>
    <col min="6168" max="6168" width="12.140625" bestFit="1" customWidth="1"/>
    <col min="6169" max="6169" width="12.5703125" bestFit="1" customWidth="1"/>
    <col min="6170" max="6174" width="12.140625" bestFit="1" customWidth="1"/>
    <col min="6175" max="6178" width="11.5703125" bestFit="1" customWidth="1"/>
    <col min="6179" max="6186" width="12.140625" bestFit="1" customWidth="1"/>
    <col min="6187" max="6190" width="13.140625" bestFit="1" customWidth="1"/>
    <col min="6191" max="6195" width="12.140625" bestFit="1" customWidth="1"/>
    <col min="6196" max="6196" width="13.140625" bestFit="1" customWidth="1"/>
    <col min="6197" max="6197" width="12.140625" bestFit="1" customWidth="1"/>
    <col min="6198" max="6198" width="13.140625" bestFit="1" customWidth="1"/>
    <col min="6199" max="6202" width="12.140625" bestFit="1" customWidth="1"/>
    <col min="6203" max="6203" width="13.140625" bestFit="1" customWidth="1"/>
    <col min="6204" max="6204" width="12.140625" bestFit="1" customWidth="1"/>
    <col min="6401" max="6401" width="30.85546875" customWidth="1"/>
    <col min="6411" max="6411" width="12.140625" bestFit="1" customWidth="1"/>
    <col min="6413" max="6422" width="12.140625" bestFit="1" customWidth="1"/>
    <col min="6423" max="6423" width="22.28515625" customWidth="1"/>
    <col min="6424" max="6424" width="12.140625" bestFit="1" customWidth="1"/>
    <col min="6425" max="6425" width="12.5703125" bestFit="1" customWidth="1"/>
    <col min="6426" max="6430" width="12.140625" bestFit="1" customWidth="1"/>
    <col min="6431" max="6434" width="11.5703125" bestFit="1" customWidth="1"/>
    <col min="6435" max="6442" width="12.140625" bestFit="1" customWidth="1"/>
    <col min="6443" max="6446" width="13.140625" bestFit="1" customWidth="1"/>
    <col min="6447" max="6451" width="12.140625" bestFit="1" customWidth="1"/>
    <col min="6452" max="6452" width="13.140625" bestFit="1" customWidth="1"/>
    <col min="6453" max="6453" width="12.140625" bestFit="1" customWidth="1"/>
    <col min="6454" max="6454" width="13.140625" bestFit="1" customWidth="1"/>
    <col min="6455" max="6458" width="12.140625" bestFit="1" customWidth="1"/>
    <col min="6459" max="6459" width="13.140625" bestFit="1" customWidth="1"/>
    <col min="6460" max="6460" width="12.140625" bestFit="1" customWidth="1"/>
    <col min="6657" max="6657" width="30.85546875" customWidth="1"/>
    <col min="6667" max="6667" width="12.140625" bestFit="1" customWidth="1"/>
    <col min="6669" max="6678" width="12.140625" bestFit="1" customWidth="1"/>
    <col min="6679" max="6679" width="22.28515625" customWidth="1"/>
    <col min="6680" max="6680" width="12.140625" bestFit="1" customWidth="1"/>
    <col min="6681" max="6681" width="12.5703125" bestFit="1" customWidth="1"/>
    <col min="6682" max="6686" width="12.140625" bestFit="1" customWidth="1"/>
    <col min="6687" max="6690" width="11.5703125" bestFit="1" customWidth="1"/>
    <col min="6691" max="6698" width="12.140625" bestFit="1" customWidth="1"/>
    <col min="6699" max="6702" width="13.140625" bestFit="1" customWidth="1"/>
    <col min="6703" max="6707" width="12.140625" bestFit="1" customWidth="1"/>
    <col min="6708" max="6708" width="13.140625" bestFit="1" customWidth="1"/>
    <col min="6709" max="6709" width="12.140625" bestFit="1" customWidth="1"/>
    <col min="6710" max="6710" width="13.140625" bestFit="1" customWidth="1"/>
    <col min="6711" max="6714" width="12.140625" bestFit="1" customWidth="1"/>
    <col min="6715" max="6715" width="13.140625" bestFit="1" customWidth="1"/>
    <col min="6716" max="6716" width="12.140625" bestFit="1" customWidth="1"/>
    <col min="6913" max="6913" width="30.85546875" customWidth="1"/>
    <col min="6923" max="6923" width="12.140625" bestFit="1" customWidth="1"/>
    <col min="6925" max="6934" width="12.140625" bestFit="1" customWidth="1"/>
    <col min="6935" max="6935" width="22.28515625" customWidth="1"/>
    <col min="6936" max="6936" width="12.140625" bestFit="1" customWidth="1"/>
    <col min="6937" max="6937" width="12.5703125" bestFit="1" customWidth="1"/>
    <col min="6938" max="6942" width="12.140625" bestFit="1" customWidth="1"/>
    <col min="6943" max="6946" width="11.5703125" bestFit="1" customWidth="1"/>
    <col min="6947" max="6954" width="12.140625" bestFit="1" customWidth="1"/>
    <col min="6955" max="6958" width="13.140625" bestFit="1" customWidth="1"/>
    <col min="6959" max="6963" width="12.140625" bestFit="1" customWidth="1"/>
    <col min="6964" max="6964" width="13.140625" bestFit="1" customWidth="1"/>
    <col min="6965" max="6965" width="12.140625" bestFit="1" customWidth="1"/>
    <col min="6966" max="6966" width="13.140625" bestFit="1" customWidth="1"/>
    <col min="6967" max="6970" width="12.140625" bestFit="1" customWidth="1"/>
    <col min="6971" max="6971" width="13.140625" bestFit="1" customWidth="1"/>
    <col min="6972" max="6972" width="12.140625" bestFit="1" customWidth="1"/>
    <col min="7169" max="7169" width="30.85546875" customWidth="1"/>
    <col min="7179" max="7179" width="12.140625" bestFit="1" customWidth="1"/>
    <col min="7181" max="7190" width="12.140625" bestFit="1" customWidth="1"/>
    <col min="7191" max="7191" width="22.28515625" customWidth="1"/>
    <col min="7192" max="7192" width="12.140625" bestFit="1" customWidth="1"/>
    <col min="7193" max="7193" width="12.5703125" bestFit="1" customWidth="1"/>
    <col min="7194" max="7198" width="12.140625" bestFit="1" customWidth="1"/>
    <col min="7199" max="7202" width="11.5703125" bestFit="1" customWidth="1"/>
    <col min="7203" max="7210" width="12.140625" bestFit="1" customWidth="1"/>
    <col min="7211" max="7214" width="13.140625" bestFit="1" customWidth="1"/>
    <col min="7215" max="7219" width="12.140625" bestFit="1" customWidth="1"/>
    <col min="7220" max="7220" width="13.140625" bestFit="1" customWidth="1"/>
    <col min="7221" max="7221" width="12.140625" bestFit="1" customWidth="1"/>
    <col min="7222" max="7222" width="13.140625" bestFit="1" customWidth="1"/>
    <col min="7223" max="7226" width="12.140625" bestFit="1" customWidth="1"/>
    <col min="7227" max="7227" width="13.140625" bestFit="1" customWidth="1"/>
    <col min="7228" max="7228" width="12.140625" bestFit="1" customWidth="1"/>
    <col min="7425" max="7425" width="30.85546875" customWidth="1"/>
    <col min="7435" max="7435" width="12.140625" bestFit="1" customWidth="1"/>
    <col min="7437" max="7446" width="12.140625" bestFit="1" customWidth="1"/>
    <col min="7447" max="7447" width="22.28515625" customWidth="1"/>
    <col min="7448" max="7448" width="12.140625" bestFit="1" customWidth="1"/>
    <col min="7449" max="7449" width="12.5703125" bestFit="1" customWidth="1"/>
    <col min="7450" max="7454" width="12.140625" bestFit="1" customWidth="1"/>
    <col min="7455" max="7458" width="11.5703125" bestFit="1" customWidth="1"/>
    <col min="7459" max="7466" width="12.140625" bestFit="1" customWidth="1"/>
    <col min="7467" max="7470" width="13.140625" bestFit="1" customWidth="1"/>
    <col min="7471" max="7475" width="12.140625" bestFit="1" customWidth="1"/>
    <col min="7476" max="7476" width="13.140625" bestFit="1" customWidth="1"/>
    <col min="7477" max="7477" width="12.140625" bestFit="1" customWidth="1"/>
    <col min="7478" max="7478" width="13.140625" bestFit="1" customWidth="1"/>
    <col min="7479" max="7482" width="12.140625" bestFit="1" customWidth="1"/>
    <col min="7483" max="7483" width="13.140625" bestFit="1" customWidth="1"/>
    <col min="7484" max="7484" width="12.140625" bestFit="1" customWidth="1"/>
    <col min="7681" max="7681" width="30.85546875" customWidth="1"/>
    <col min="7691" max="7691" width="12.140625" bestFit="1" customWidth="1"/>
    <col min="7693" max="7702" width="12.140625" bestFit="1" customWidth="1"/>
    <col min="7703" max="7703" width="22.28515625" customWidth="1"/>
    <col min="7704" max="7704" width="12.140625" bestFit="1" customWidth="1"/>
    <col min="7705" max="7705" width="12.5703125" bestFit="1" customWidth="1"/>
    <col min="7706" max="7710" width="12.140625" bestFit="1" customWidth="1"/>
    <col min="7711" max="7714" width="11.5703125" bestFit="1" customWidth="1"/>
    <col min="7715" max="7722" width="12.140625" bestFit="1" customWidth="1"/>
    <col min="7723" max="7726" width="13.140625" bestFit="1" customWidth="1"/>
    <col min="7727" max="7731" width="12.140625" bestFit="1" customWidth="1"/>
    <col min="7732" max="7732" width="13.140625" bestFit="1" customWidth="1"/>
    <col min="7733" max="7733" width="12.140625" bestFit="1" customWidth="1"/>
    <col min="7734" max="7734" width="13.140625" bestFit="1" customWidth="1"/>
    <col min="7735" max="7738" width="12.140625" bestFit="1" customWidth="1"/>
    <col min="7739" max="7739" width="13.140625" bestFit="1" customWidth="1"/>
    <col min="7740" max="7740" width="12.140625" bestFit="1" customWidth="1"/>
    <col min="7937" max="7937" width="30.85546875" customWidth="1"/>
    <col min="7947" max="7947" width="12.140625" bestFit="1" customWidth="1"/>
    <col min="7949" max="7958" width="12.140625" bestFit="1" customWidth="1"/>
    <col min="7959" max="7959" width="22.28515625" customWidth="1"/>
    <col min="7960" max="7960" width="12.140625" bestFit="1" customWidth="1"/>
    <col min="7961" max="7961" width="12.5703125" bestFit="1" customWidth="1"/>
    <col min="7962" max="7966" width="12.140625" bestFit="1" customWidth="1"/>
    <col min="7967" max="7970" width="11.5703125" bestFit="1" customWidth="1"/>
    <col min="7971" max="7978" width="12.140625" bestFit="1" customWidth="1"/>
    <col min="7979" max="7982" width="13.140625" bestFit="1" customWidth="1"/>
    <col min="7983" max="7987" width="12.140625" bestFit="1" customWidth="1"/>
    <col min="7988" max="7988" width="13.140625" bestFit="1" customWidth="1"/>
    <col min="7989" max="7989" width="12.140625" bestFit="1" customWidth="1"/>
    <col min="7990" max="7990" width="13.140625" bestFit="1" customWidth="1"/>
    <col min="7991" max="7994" width="12.140625" bestFit="1" customWidth="1"/>
    <col min="7995" max="7995" width="13.140625" bestFit="1" customWidth="1"/>
    <col min="7996" max="7996" width="12.140625" bestFit="1" customWidth="1"/>
    <col min="8193" max="8193" width="30.85546875" customWidth="1"/>
    <col min="8203" max="8203" width="12.140625" bestFit="1" customWidth="1"/>
    <col min="8205" max="8214" width="12.140625" bestFit="1" customWidth="1"/>
    <col min="8215" max="8215" width="22.28515625" customWidth="1"/>
    <col min="8216" max="8216" width="12.140625" bestFit="1" customWidth="1"/>
    <col min="8217" max="8217" width="12.5703125" bestFit="1" customWidth="1"/>
    <col min="8218" max="8222" width="12.140625" bestFit="1" customWidth="1"/>
    <col min="8223" max="8226" width="11.5703125" bestFit="1" customWidth="1"/>
    <col min="8227" max="8234" width="12.140625" bestFit="1" customWidth="1"/>
    <col min="8235" max="8238" width="13.140625" bestFit="1" customWidth="1"/>
    <col min="8239" max="8243" width="12.140625" bestFit="1" customWidth="1"/>
    <col min="8244" max="8244" width="13.140625" bestFit="1" customWidth="1"/>
    <col min="8245" max="8245" width="12.140625" bestFit="1" customWidth="1"/>
    <col min="8246" max="8246" width="13.140625" bestFit="1" customWidth="1"/>
    <col min="8247" max="8250" width="12.140625" bestFit="1" customWidth="1"/>
    <col min="8251" max="8251" width="13.140625" bestFit="1" customWidth="1"/>
    <col min="8252" max="8252" width="12.140625" bestFit="1" customWidth="1"/>
    <col min="8449" max="8449" width="30.85546875" customWidth="1"/>
    <col min="8459" max="8459" width="12.140625" bestFit="1" customWidth="1"/>
    <col min="8461" max="8470" width="12.140625" bestFit="1" customWidth="1"/>
    <col min="8471" max="8471" width="22.28515625" customWidth="1"/>
    <col min="8472" max="8472" width="12.140625" bestFit="1" customWidth="1"/>
    <col min="8473" max="8473" width="12.5703125" bestFit="1" customWidth="1"/>
    <col min="8474" max="8478" width="12.140625" bestFit="1" customWidth="1"/>
    <col min="8479" max="8482" width="11.5703125" bestFit="1" customWidth="1"/>
    <col min="8483" max="8490" width="12.140625" bestFit="1" customWidth="1"/>
    <col min="8491" max="8494" width="13.140625" bestFit="1" customWidth="1"/>
    <col min="8495" max="8499" width="12.140625" bestFit="1" customWidth="1"/>
    <col min="8500" max="8500" width="13.140625" bestFit="1" customWidth="1"/>
    <col min="8501" max="8501" width="12.140625" bestFit="1" customWidth="1"/>
    <col min="8502" max="8502" width="13.140625" bestFit="1" customWidth="1"/>
    <col min="8503" max="8506" width="12.140625" bestFit="1" customWidth="1"/>
    <col min="8507" max="8507" width="13.140625" bestFit="1" customWidth="1"/>
    <col min="8508" max="8508" width="12.140625" bestFit="1" customWidth="1"/>
    <col min="8705" max="8705" width="30.85546875" customWidth="1"/>
    <col min="8715" max="8715" width="12.140625" bestFit="1" customWidth="1"/>
    <col min="8717" max="8726" width="12.140625" bestFit="1" customWidth="1"/>
    <col min="8727" max="8727" width="22.28515625" customWidth="1"/>
    <col min="8728" max="8728" width="12.140625" bestFit="1" customWidth="1"/>
    <col min="8729" max="8729" width="12.5703125" bestFit="1" customWidth="1"/>
    <col min="8730" max="8734" width="12.140625" bestFit="1" customWidth="1"/>
    <col min="8735" max="8738" width="11.5703125" bestFit="1" customWidth="1"/>
    <col min="8739" max="8746" width="12.140625" bestFit="1" customWidth="1"/>
    <col min="8747" max="8750" width="13.140625" bestFit="1" customWidth="1"/>
    <col min="8751" max="8755" width="12.140625" bestFit="1" customWidth="1"/>
    <col min="8756" max="8756" width="13.140625" bestFit="1" customWidth="1"/>
    <col min="8757" max="8757" width="12.140625" bestFit="1" customWidth="1"/>
    <col min="8758" max="8758" width="13.140625" bestFit="1" customWidth="1"/>
    <col min="8759" max="8762" width="12.140625" bestFit="1" customWidth="1"/>
    <col min="8763" max="8763" width="13.140625" bestFit="1" customWidth="1"/>
    <col min="8764" max="8764" width="12.140625" bestFit="1" customWidth="1"/>
    <col min="8961" max="8961" width="30.85546875" customWidth="1"/>
    <col min="8971" max="8971" width="12.140625" bestFit="1" customWidth="1"/>
    <col min="8973" max="8982" width="12.140625" bestFit="1" customWidth="1"/>
    <col min="8983" max="8983" width="22.28515625" customWidth="1"/>
    <col min="8984" max="8984" width="12.140625" bestFit="1" customWidth="1"/>
    <col min="8985" max="8985" width="12.5703125" bestFit="1" customWidth="1"/>
    <col min="8986" max="8990" width="12.140625" bestFit="1" customWidth="1"/>
    <col min="8991" max="8994" width="11.5703125" bestFit="1" customWidth="1"/>
    <col min="8995" max="9002" width="12.140625" bestFit="1" customWidth="1"/>
    <col min="9003" max="9006" width="13.140625" bestFit="1" customWidth="1"/>
    <col min="9007" max="9011" width="12.140625" bestFit="1" customWidth="1"/>
    <col min="9012" max="9012" width="13.140625" bestFit="1" customWidth="1"/>
    <col min="9013" max="9013" width="12.140625" bestFit="1" customWidth="1"/>
    <col min="9014" max="9014" width="13.140625" bestFit="1" customWidth="1"/>
    <col min="9015" max="9018" width="12.140625" bestFit="1" customWidth="1"/>
    <col min="9019" max="9019" width="13.140625" bestFit="1" customWidth="1"/>
    <col min="9020" max="9020" width="12.140625" bestFit="1" customWidth="1"/>
    <col min="9217" max="9217" width="30.85546875" customWidth="1"/>
    <col min="9227" max="9227" width="12.140625" bestFit="1" customWidth="1"/>
    <col min="9229" max="9238" width="12.140625" bestFit="1" customWidth="1"/>
    <col min="9239" max="9239" width="22.28515625" customWidth="1"/>
    <col min="9240" max="9240" width="12.140625" bestFit="1" customWidth="1"/>
    <col min="9241" max="9241" width="12.5703125" bestFit="1" customWidth="1"/>
    <col min="9242" max="9246" width="12.140625" bestFit="1" customWidth="1"/>
    <col min="9247" max="9250" width="11.5703125" bestFit="1" customWidth="1"/>
    <col min="9251" max="9258" width="12.140625" bestFit="1" customWidth="1"/>
    <col min="9259" max="9262" width="13.140625" bestFit="1" customWidth="1"/>
    <col min="9263" max="9267" width="12.140625" bestFit="1" customWidth="1"/>
    <col min="9268" max="9268" width="13.140625" bestFit="1" customWidth="1"/>
    <col min="9269" max="9269" width="12.140625" bestFit="1" customWidth="1"/>
    <col min="9270" max="9270" width="13.140625" bestFit="1" customWidth="1"/>
    <col min="9271" max="9274" width="12.140625" bestFit="1" customWidth="1"/>
    <col min="9275" max="9275" width="13.140625" bestFit="1" customWidth="1"/>
    <col min="9276" max="9276" width="12.140625" bestFit="1" customWidth="1"/>
    <col min="9473" max="9473" width="30.85546875" customWidth="1"/>
    <col min="9483" max="9483" width="12.140625" bestFit="1" customWidth="1"/>
    <col min="9485" max="9494" width="12.140625" bestFit="1" customWidth="1"/>
    <col min="9495" max="9495" width="22.28515625" customWidth="1"/>
    <col min="9496" max="9496" width="12.140625" bestFit="1" customWidth="1"/>
    <col min="9497" max="9497" width="12.5703125" bestFit="1" customWidth="1"/>
    <col min="9498" max="9502" width="12.140625" bestFit="1" customWidth="1"/>
    <col min="9503" max="9506" width="11.5703125" bestFit="1" customWidth="1"/>
    <col min="9507" max="9514" width="12.140625" bestFit="1" customWidth="1"/>
    <col min="9515" max="9518" width="13.140625" bestFit="1" customWidth="1"/>
    <col min="9519" max="9523" width="12.140625" bestFit="1" customWidth="1"/>
    <col min="9524" max="9524" width="13.140625" bestFit="1" customWidth="1"/>
    <col min="9525" max="9525" width="12.140625" bestFit="1" customWidth="1"/>
    <col min="9526" max="9526" width="13.140625" bestFit="1" customWidth="1"/>
    <col min="9527" max="9530" width="12.140625" bestFit="1" customWidth="1"/>
    <col min="9531" max="9531" width="13.140625" bestFit="1" customWidth="1"/>
    <col min="9532" max="9532" width="12.140625" bestFit="1" customWidth="1"/>
    <col min="9729" max="9729" width="30.85546875" customWidth="1"/>
    <col min="9739" max="9739" width="12.140625" bestFit="1" customWidth="1"/>
    <col min="9741" max="9750" width="12.140625" bestFit="1" customWidth="1"/>
    <col min="9751" max="9751" width="22.28515625" customWidth="1"/>
    <col min="9752" max="9752" width="12.140625" bestFit="1" customWidth="1"/>
    <col min="9753" max="9753" width="12.5703125" bestFit="1" customWidth="1"/>
    <col min="9754" max="9758" width="12.140625" bestFit="1" customWidth="1"/>
    <col min="9759" max="9762" width="11.5703125" bestFit="1" customWidth="1"/>
    <col min="9763" max="9770" width="12.140625" bestFit="1" customWidth="1"/>
    <col min="9771" max="9774" width="13.140625" bestFit="1" customWidth="1"/>
    <col min="9775" max="9779" width="12.140625" bestFit="1" customWidth="1"/>
    <col min="9780" max="9780" width="13.140625" bestFit="1" customWidth="1"/>
    <col min="9781" max="9781" width="12.140625" bestFit="1" customWidth="1"/>
    <col min="9782" max="9782" width="13.140625" bestFit="1" customWidth="1"/>
    <col min="9783" max="9786" width="12.140625" bestFit="1" customWidth="1"/>
    <col min="9787" max="9787" width="13.140625" bestFit="1" customWidth="1"/>
    <col min="9788" max="9788" width="12.140625" bestFit="1" customWidth="1"/>
    <col min="9985" max="9985" width="30.85546875" customWidth="1"/>
    <col min="9995" max="9995" width="12.140625" bestFit="1" customWidth="1"/>
    <col min="9997" max="10006" width="12.140625" bestFit="1" customWidth="1"/>
    <col min="10007" max="10007" width="22.28515625" customWidth="1"/>
    <col min="10008" max="10008" width="12.140625" bestFit="1" customWidth="1"/>
    <col min="10009" max="10009" width="12.5703125" bestFit="1" customWidth="1"/>
    <col min="10010" max="10014" width="12.140625" bestFit="1" customWidth="1"/>
    <col min="10015" max="10018" width="11.5703125" bestFit="1" customWidth="1"/>
    <col min="10019" max="10026" width="12.140625" bestFit="1" customWidth="1"/>
    <col min="10027" max="10030" width="13.140625" bestFit="1" customWidth="1"/>
    <col min="10031" max="10035" width="12.140625" bestFit="1" customWidth="1"/>
    <col min="10036" max="10036" width="13.140625" bestFit="1" customWidth="1"/>
    <col min="10037" max="10037" width="12.140625" bestFit="1" customWidth="1"/>
    <col min="10038" max="10038" width="13.140625" bestFit="1" customWidth="1"/>
    <col min="10039" max="10042" width="12.140625" bestFit="1" customWidth="1"/>
    <col min="10043" max="10043" width="13.140625" bestFit="1" customWidth="1"/>
    <col min="10044" max="10044" width="12.140625" bestFit="1" customWidth="1"/>
    <col min="10241" max="10241" width="30.85546875" customWidth="1"/>
    <col min="10251" max="10251" width="12.140625" bestFit="1" customWidth="1"/>
    <col min="10253" max="10262" width="12.140625" bestFit="1" customWidth="1"/>
    <col min="10263" max="10263" width="22.28515625" customWidth="1"/>
    <col min="10264" max="10264" width="12.140625" bestFit="1" customWidth="1"/>
    <col min="10265" max="10265" width="12.5703125" bestFit="1" customWidth="1"/>
    <col min="10266" max="10270" width="12.140625" bestFit="1" customWidth="1"/>
    <col min="10271" max="10274" width="11.5703125" bestFit="1" customWidth="1"/>
    <col min="10275" max="10282" width="12.140625" bestFit="1" customWidth="1"/>
    <col min="10283" max="10286" width="13.140625" bestFit="1" customWidth="1"/>
    <col min="10287" max="10291" width="12.140625" bestFit="1" customWidth="1"/>
    <col min="10292" max="10292" width="13.140625" bestFit="1" customWidth="1"/>
    <col min="10293" max="10293" width="12.140625" bestFit="1" customWidth="1"/>
    <col min="10294" max="10294" width="13.140625" bestFit="1" customWidth="1"/>
    <col min="10295" max="10298" width="12.140625" bestFit="1" customWidth="1"/>
    <col min="10299" max="10299" width="13.140625" bestFit="1" customWidth="1"/>
    <col min="10300" max="10300" width="12.140625" bestFit="1" customWidth="1"/>
    <col min="10497" max="10497" width="30.85546875" customWidth="1"/>
    <col min="10507" max="10507" width="12.140625" bestFit="1" customWidth="1"/>
    <col min="10509" max="10518" width="12.140625" bestFit="1" customWidth="1"/>
    <col min="10519" max="10519" width="22.28515625" customWidth="1"/>
    <col min="10520" max="10520" width="12.140625" bestFit="1" customWidth="1"/>
    <col min="10521" max="10521" width="12.5703125" bestFit="1" customWidth="1"/>
    <col min="10522" max="10526" width="12.140625" bestFit="1" customWidth="1"/>
    <col min="10527" max="10530" width="11.5703125" bestFit="1" customWidth="1"/>
    <col min="10531" max="10538" width="12.140625" bestFit="1" customWidth="1"/>
    <col min="10539" max="10542" width="13.140625" bestFit="1" customWidth="1"/>
    <col min="10543" max="10547" width="12.140625" bestFit="1" customWidth="1"/>
    <col min="10548" max="10548" width="13.140625" bestFit="1" customWidth="1"/>
    <col min="10549" max="10549" width="12.140625" bestFit="1" customWidth="1"/>
    <col min="10550" max="10550" width="13.140625" bestFit="1" customWidth="1"/>
    <col min="10551" max="10554" width="12.140625" bestFit="1" customWidth="1"/>
    <col min="10555" max="10555" width="13.140625" bestFit="1" customWidth="1"/>
    <col min="10556" max="10556" width="12.140625" bestFit="1" customWidth="1"/>
    <col min="10753" max="10753" width="30.85546875" customWidth="1"/>
    <col min="10763" max="10763" width="12.140625" bestFit="1" customWidth="1"/>
    <col min="10765" max="10774" width="12.140625" bestFit="1" customWidth="1"/>
    <col min="10775" max="10775" width="22.28515625" customWidth="1"/>
    <col min="10776" max="10776" width="12.140625" bestFit="1" customWidth="1"/>
    <col min="10777" max="10777" width="12.5703125" bestFit="1" customWidth="1"/>
    <col min="10778" max="10782" width="12.140625" bestFit="1" customWidth="1"/>
    <col min="10783" max="10786" width="11.5703125" bestFit="1" customWidth="1"/>
    <col min="10787" max="10794" width="12.140625" bestFit="1" customWidth="1"/>
    <col min="10795" max="10798" width="13.140625" bestFit="1" customWidth="1"/>
    <col min="10799" max="10803" width="12.140625" bestFit="1" customWidth="1"/>
    <col min="10804" max="10804" width="13.140625" bestFit="1" customWidth="1"/>
    <col min="10805" max="10805" width="12.140625" bestFit="1" customWidth="1"/>
    <col min="10806" max="10806" width="13.140625" bestFit="1" customWidth="1"/>
    <col min="10807" max="10810" width="12.140625" bestFit="1" customWidth="1"/>
    <col min="10811" max="10811" width="13.140625" bestFit="1" customWidth="1"/>
    <col min="10812" max="10812" width="12.140625" bestFit="1" customWidth="1"/>
    <col min="11009" max="11009" width="30.85546875" customWidth="1"/>
    <col min="11019" max="11019" width="12.140625" bestFit="1" customWidth="1"/>
    <col min="11021" max="11030" width="12.140625" bestFit="1" customWidth="1"/>
    <col min="11031" max="11031" width="22.28515625" customWidth="1"/>
    <col min="11032" max="11032" width="12.140625" bestFit="1" customWidth="1"/>
    <col min="11033" max="11033" width="12.5703125" bestFit="1" customWidth="1"/>
    <col min="11034" max="11038" width="12.140625" bestFit="1" customWidth="1"/>
    <col min="11039" max="11042" width="11.5703125" bestFit="1" customWidth="1"/>
    <col min="11043" max="11050" width="12.140625" bestFit="1" customWidth="1"/>
    <col min="11051" max="11054" width="13.140625" bestFit="1" customWidth="1"/>
    <col min="11055" max="11059" width="12.140625" bestFit="1" customWidth="1"/>
    <col min="11060" max="11060" width="13.140625" bestFit="1" customWidth="1"/>
    <col min="11061" max="11061" width="12.140625" bestFit="1" customWidth="1"/>
    <col min="11062" max="11062" width="13.140625" bestFit="1" customWidth="1"/>
    <col min="11063" max="11066" width="12.140625" bestFit="1" customWidth="1"/>
    <col min="11067" max="11067" width="13.140625" bestFit="1" customWidth="1"/>
    <col min="11068" max="11068" width="12.140625" bestFit="1" customWidth="1"/>
    <col min="11265" max="11265" width="30.85546875" customWidth="1"/>
    <col min="11275" max="11275" width="12.140625" bestFit="1" customWidth="1"/>
    <col min="11277" max="11286" width="12.140625" bestFit="1" customWidth="1"/>
    <col min="11287" max="11287" width="22.28515625" customWidth="1"/>
    <col min="11288" max="11288" width="12.140625" bestFit="1" customWidth="1"/>
    <col min="11289" max="11289" width="12.5703125" bestFit="1" customWidth="1"/>
    <col min="11290" max="11294" width="12.140625" bestFit="1" customWidth="1"/>
    <col min="11295" max="11298" width="11.5703125" bestFit="1" customWidth="1"/>
    <col min="11299" max="11306" width="12.140625" bestFit="1" customWidth="1"/>
    <col min="11307" max="11310" width="13.140625" bestFit="1" customWidth="1"/>
    <col min="11311" max="11315" width="12.140625" bestFit="1" customWidth="1"/>
    <col min="11316" max="11316" width="13.140625" bestFit="1" customWidth="1"/>
    <col min="11317" max="11317" width="12.140625" bestFit="1" customWidth="1"/>
    <col min="11318" max="11318" width="13.140625" bestFit="1" customWidth="1"/>
    <col min="11319" max="11322" width="12.140625" bestFit="1" customWidth="1"/>
    <col min="11323" max="11323" width="13.140625" bestFit="1" customWidth="1"/>
    <col min="11324" max="11324" width="12.140625" bestFit="1" customWidth="1"/>
    <col min="11521" max="11521" width="30.85546875" customWidth="1"/>
    <col min="11531" max="11531" width="12.140625" bestFit="1" customWidth="1"/>
    <col min="11533" max="11542" width="12.140625" bestFit="1" customWidth="1"/>
    <col min="11543" max="11543" width="22.28515625" customWidth="1"/>
    <col min="11544" max="11544" width="12.140625" bestFit="1" customWidth="1"/>
    <col min="11545" max="11545" width="12.5703125" bestFit="1" customWidth="1"/>
    <col min="11546" max="11550" width="12.140625" bestFit="1" customWidth="1"/>
    <col min="11551" max="11554" width="11.5703125" bestFit="1" customWidth="1"/>
    <col min="11555" max="11562" width="12.140625" bestFit="1" customWidth="1"/>
    <col min="11563" max="11566" width="13.140625" bestFit="1" customWidth="1"/>
    <col min="11567" max="11571" width="12.140625" bestFit="1" customWidth="1"/>
    <col min="11572" max="11572" width="13.140625" bestFit="1" customWidth="1"/>
    <col min="11573" max="11573" width="12.140625" bestFit="1" customWidth="1"/>
    <col min="11574" max="11574" width="13.140625" bestFit="1" customWidth="1"/>
    <col min="11575" max="11578" width="12.140625" bestFit="1" customWidth="1"/>
    <col min="11579" max="11579" width="13.140625" bestFit="1" customWidth="1"/>
    <col min="11580" max="11580" width="12.140625" bestFit="1" customWidth="1"/>
    <col min="11777" max="11777" width="30.85546875" customWidth="1"/>
    <col min="11787" max="11787" width="12.140625" bestFit="1" customWidth="1"/>
    <col min="11789" max="11798" width="12.140625" bestFit="1" customWidth="1"/>
    <col min="11799" max="11799" width="22.28515625" customWidth="1"/>
    <col min="11800" max="11800" width="12.140625" bestFit="1" customWidth="1"/>
    <col min="11801" max="11801" width="12.5703125" bestFit="1" customWidth="1"/>
    <col min="11802" max="11806" width="12.140625" bestFit="1" customWidth="1"/>
    <col min="11807" max="11810" width="11.5703125" bestFit="1" customWidth="1"/>
    <col min="11811" max="11818" width="12.140625" bestFit="1" customWidth="1"/>
    <col min="11819" max="11822" width="13.140625" bestFit="1" customWidth="1"/>
    <col min="11823" max="11827" width="12.140625" bestFit="1" customWidth="1"/>
    <col min="11828" max="11828" width="13.140625" bestFit="1" customWidth="1"/>
    <col min="11829" max="11829" width="12.140625" bestFit="1" customWidth="1"/>
    <col min="11830" max="11830" width="13.140625" bestFit="1" customWidth="1"/>
    <col min="11831" max="11834" width="12.140625" bestFit="1" customWidth="1"/>
    <col min="11835" max="11835" width="13.140625" bestFit="1" customWidth="1"/>
    <col min="11836" max="11836" width="12.140625" bestFit="1" customWidth="1"/>
    <col min="12033" max="12033" width="30.85546875" customWidth="1"/>
    <col min="12043" max="12043" width="12.140625" bestFit="1" customWidth="1"/>
    <col min="12045" max="12054" width="12.140625" bestFit="1" customWidth="1"/>
    <col min="12055" max="12055" width="22.28515625" customWidth="1"/>
    <col min="12056" max="12056" width="12.140625" bestFit="1" customWidth="1"/>
    <col min="12057" max="12057" width="12.5703125" bestFit="1" customWidth="1"/>
    <col min="12058" max="12062" width="12.140625" bestFit="1" customWidth="1"/>
    <col min="12063" max="12066" width="11.5703125" bestFit="1" customWidth="1"/>
    <col min="12067" max="12074" width="12.140625" bestFit="1" customWidth="1"/>
    <col min="12075" max="12078" width="13.140625" bestFit="1" customWidth="1"/>
    <col min="12079" max="12083" width="12.140625" bestFit="1" customWidth="1"/>
    <col min="12084" max="12084" width="13.140625" bestFit="1" customWidth="1"/>
    <col min="12085" max="12085" width="12.140625" bestFit="1" customWidth="1"/>
    <col min="12086" max="12086" width="13.140625" bestFit="1" customWidth="1"/>
    <col min="12087" max="12090" width="12.140625" bestFit="1" customWidth="1"/>
    <col min="12091" max="12091" width="13.140625" bestFit="1" customWidth="1"/>
    <col min="12092" max="12092" width="12.140625" bestFit="1" customWidth="1"/>
    <col min="12289" max="12289" width="30.85546875" customWidth="1"/>
    <col min="12299" max="12299" width="12.140625" bestFit="1" customWidth="1"/>
    <col min="12301" max="12310" width="12.140625" bestFit="1" customWidth="1"/>
    <col min="12311" max="12311" width="22.28515625" customWidth="1"/>
    <col min="12312" max="12312" width="12.140625" bestFit="1" customWidth="1"/>
    <col min="12313" max="12313" width="12.5703125" bestFit="1" customWidth="1"/>
    <col min="12314" max="12318" width="12.140625" bestFit="1" customWidth="1"/>
    <col min="12319" max="12322" width="11.5703125" bestFit="1" customWidth="1"/>
    <col min="12323" max="12330" width="12.140625" bestFit="1" customWidth="1"/>
    <col min="12331" max="12334" width="13.140625" bestFit="1" customWidth="1"/>
    <col min="12335" max="12339" width="12.140625" bestFit="1" customWidth="1"/>
    <col min="12340" max="12340" width="13.140625" bestFit="1" customWidth="1"/>
    <col min="12341" max="12341" width="12.140625" bestFit="1" customWidth="1"/>
    <col min="12342" max="12342" width="13.140625" bestFit="1" customWidth="1"/>
    <col min="12343" max="12346" width="12.140625" bestFit="1" customWidth="1"/>
    <col min="12347" max="12347" width="13.140625" bestFit="1" customWidth="1"/>
    <col min="12348" max="12348" width="12.140625" bestFit="1" customWidth="1"/>
    <col min="12545" max="12545" width="30.85546875" customWidth="1"/>
    <col min="12555" max="12555" width="12.140625" bestFit="1" customWidth="1"/>
    <col min="12557" max="12566" width="12.140625" bestFit="1" customWidth="1"/>
    <col min="12567" max="12567" width="22.28515625" customWidth="1"/>
    <col min="12568" max="12568" width="12.140625" bestFit="1" customWidth="1"/>
    <col min="12569" max="12569" width="12.5703125" bestFit="1" customWidth="1"/>
    <col min="12570" max="12574" width="12.140625" bestFit="1" customWidth="1"/>
    <col min="12575" max="12578" width="11.5703125" bestFit="1" customWidth="1"/>
    <col min="12579" max="12586" width="12.140625" bestFit="1" customWidth="1"/>
    <col min="12587" max="12590" width="13.140625" bestFit="1" customWidth="1"/>
    <col min="12591" max="12595" width="12.140625" bestFit="1" customWidth="1"/>
    <col min="12596" max="12596" width="13.140625" bestFit="1" customWidth="1"/>
    <col min="12597" max="12597" width="12.140625" bestFit="1" customWidth="1"/>
    <col min="12598" max="12598" width="13.140625" bestFit="1" customWidth="1"/>
    <col min="12599" max="12602" width="12.140625" bestFit="1" customWidth="1"/>
    <col min="12603" max="12603" width="13.140625" bestFit="1" customWidth="1"/>
    <col min="12604" max="12604" width="12.140625" bestFit="1" customWidth="1"/>
    <col min="12801" max="12801" width="30.85546875" customWidth="1"/>
    <col min="12811" max="12811" width="12.140625" bestFit="1" customWidth="1"/>
    <col min="12813" max="12822" width="12.140625" bestFit="1" customWidth="1"/>
    <col min="12823" max="12823" width="22.28515625" customWidth="1"/>
    <col min="12824" max="12824" width="12.140625" bestFit="1" customWidth="1"/>
    <col min="12825" max="12825" width="12.5703125" bestFit="1" customWidth="1"/>
    <col min="12826" max="12830" width="12.140625" bestFit="1" customWidth="1"/>
    <col min="12831" max="12834" width="11.5703125" bestFit="1" customWidth="1"/>
    <col min="12835" max="12842" width="12.140625" bestFit="1" customWidth="1"/>
    <col min="12843" max="12846" width="13.140625" bestFit="1" customWidth="1"/>
    <col min="12847" max="12851" width="12.140625" bestFit="1" customWidth="1"/>
    <col min="12852" max="12852" width="13.140625" bestFit="1" customWidth="1"/>
    <col min="12853" max="12853" width="12.140625" bestFit="1" customWidth="1"/>
    <col min="12854" max="12854" width="13.140625" bestFit="1" customWidth="1"/>
    <col min="12855" max="12858" width="12.140625" bestFit="1" customWidth="1"/>
    <col min="12859" max="12859" width="13.140625" bestFit="1" customWidth="1"/>
    <col min="12860" max="12860" width="12.140625" bestFit="1" customWidth="1"/>
    <col min="13057" max="13057" width="30.85546875" customWidth="1"/>
    <col min="13067" max="13067" width="12.140625" bestFit="1" customWidth="1"/>
    <col min="13069" max="13078" width="12.140625" bestFit="1" customWidth="1"/>
    <col min="13079" max="13079" width="22.28515625" customWidth="1"/>
    <col min="13080" max="13080" width="12.140625" bestFit="1" customWidth="1"/>
    <col min="13081" max="13081" width="12.5703125" bestFit="1" customWidth="1"/>
    <col min="13082" max="13086" width="12.140625" bestFit="1" customWidth="1"/>
    <col min="13087" max="13090" width="11.5703125" bestFit="1" customWidth="1"/>
    <col min="13091" max="13098" width="12.140625" bestFit="1" customWidth="1"/>
    <col min="13099" max="13102" width="13.140625" bestFit="1" customWidth="1"/>
    <col min="13103" max="13107" width="12.140625" bestFit="1" customWidth="1"/>
    <col min="13108" max="13108" width="13.140625" bestFit="1" customWidth="1"/>
    <col min="13109" max="13109" width="12.140625" bestFit="1" customWidth="1"/>
    <col min="13110" max="13110" width="13.140625" bestFit="1" customWidth="1"/>
    <col min="13111" max="13114" width="12.140625" bestFit="1" customWidth="1"/>
    <col min="13115" max="13115" width="13.140625" bestFit="1" customWidth="1"/>
    <col min="13116" max="13116" width="12.140625" bestFit="1" customWidth="1"/>
    <col min="13313" max="13313" width="30.85546875" customWidth="1"/>
    <col min="13323" max="13323" width="12.140625" bestFit="1" customWidth="1"/>
    <col min="13325" max="13334" width="12.140625" bestFit="1" customWidth="1"/>
    <col min="13335" max="13335" width="22.28515625" customWidth="1"/>
    <col min="13336" max="13336" width="12.140625" bestFit="1" customWidth="1"/>
    <col min="13337" max="13337" width="12.5703125" bestFit="1" customWidth="1"/>
    <col min="13338" max="13342" width="12.140625" bestFit="1" customWidth="1"/>
    <col min="13343" max="13346" width="11.5703125" bestFit="1" customWidth="1"/>
    <col min="13347" max="13354" width="12.140625" bestFit="1" customWidth="1"/>
    <col min="13355" max="13358" width="13.140625" bestFit="1" customWidth="1"/>
    <col min="13359" max="13363" width="12.140625" bestFit="1" customWidth="1"/>
    <col min="13364" max="13364" width="13.140625" bestFit="1" customWidth="1"/>
    <col min="13365" max="13365" width="12.140625" bestFit="1" customWidth="1"/>
    <col min="13366" max="13366" width="13.140625" bestFit="1" customWidth="1"/>
    <col min="13367" max="13370" width="12.140625" bestFit="1" customWidth="1"/>
    <col min="13371" max="13371" width="13.140625" bestFit="1" customWidth="1"/>
    <col min="13372" max="13372" width="12.140625" bestFit="1" customWidth="1"/>
    <col min="13569" max="13569" width="30.85546875" customWidth="1"/>
    <col min="13579" max="13579" width="12.140625" bestFit="1" customWidth="1"/>
    <col min="13581" max="13590" width="12.140625" bestFit="1" customWidth="1"/>
    <col min="13591" max="13591" width="22.28515625" customWidth="1"/>
    <col min="13592" max="13592" width="12.140625" bestFit="1" customWidth="1"/>
    <col min="13593" max="13593" width="12.5703125" bestFit="1" customWidth="1"/>
    <col min="13594" max="13598" width="12.140625" bestFit="1" customWidth="1"/>
    <col min="13599" max="13602" width="11.5703125" bestFit="1" customWidth="1"/>
    <col min="13603" max="13610" width="12.140625" bestFit="1" customWidth="1"/>
    <col min="13611" max="13614" width="13.140625" bestFit="1" customWidth="1"/>
    <col min="13615" max="13619" width="12.140625" bestFit="1" customWidth="1"/>
    <col min="13620" max="13620" width="13.140625" bestFit="1" customWidth="1"/>
    <col min="13621" max="13621" width="12.140625" bestFit="1" customWidth="1"/>
    <col min="13622" max="13622" width="13.140625" bestFit="1" customWidth="1"/>
    <col min="13623" max="13626" width="12.140625" bestFit="1" customWidth="1"/>
    <col min="13627" max="13627" width="13.140625" bestFit="1" customWidth="1"/>
    <col min="13628" max="13628" width="12.140625" bestFit="1" customWidth="1"/>
    <col min="13825" max="13825" width="30.85546875" customWidth="1"/>
    <col min="13835" max="13835" width="12.140625" bestFit="1" customWidth="1"/>
    <col min="13837" max="13846" width="12.140625" bestFit="1" customWidth="1"/>
    <col min="13847" max="13847" width="22.28515625" customWidth="1"/>
    <col min="13848" max="13848" width="12.140625" bestFit="1" customWidth="1"/>
    <col min="13849" max="13849" width="12.5703125" bestFit="1" customWidth="1"/>
    <col min="13850" max="13854" width="12.140625" bestFit="1" customWidth="1"/>
    <col min="13855" max="13858" width="11.5703125" bestFit="1" customWidth="1"/>
    <col min="13859" max="13866" width="12.140625" bestFit="1" customWidth="1"/>
    <col min="13867" max="13870" width="13.140625" bestFit="1" customWidth="1"/>
    <col min="13871" max="13875" width="12.140625" bestFit="1" customWidth="1"/>
    <col min="13876" max="13876" width="13.140625" bestFit="1" customWidth="1"/>
    <col min="13877" max="13877" width="12.140625" bestFit="1" customWidth="1"/>
    <col min="13878" max="13878" width="13.140625" bestFit="1" customWidth="1"/>
    <col min="13879" max="13882" width="12.140625" bestFit="1" customWidth="1"/>
    <col min="13883" max="13883" width="13.140625" bestFit="1" customWidth="1"/>
    <col min="13884" max="13884" width="12.140625" bestFit="1" customWidth="1"/>
    <col min="14081" max="14081" width="30.85546875" customWidth="1"/>
    <col min="14091" max="14091" width="12.140625" bestFit="1" customWidth="1"/>
    <col min="14093" max="14102" width="12.140625" bestFit="1" customWidth="1"/>
    <col min="14103" max="14103" width="22.28515625" customWidth="1"/>
    <col min="14104" max="14104" width="12.140625" bestFit="1" customWidth="1"/>
    <col min="14105" max="14105" width="12.5703125" bestFit="1" customWidth="1"/>
    <col min="14106" max="14110" width="12.140625" bestFit="1" customWidth="1"/>
    <col min="14111" max="14114" width="11.5703125" bestFit="1" customWidth="1"/>
    <col min="14115" max="14122" width="12.140625" bestFit="1" customWidth="1"/>
    <col min="14123" max="14126" width="13.140625" bestFit="1" customWidth="1"/>
    <col min="14127" max="14131" width="12.140625" bestFit="1" customWidth="1"/>
    <col min="14132" max="14132" width="13.140625" bestFit="1" customWidth="1"/>
    <col min="14133" max="14133" width="12.140625" bestFit="1" customWidth="1"/>
    <col min="14134" max="14134" width="13.140625" bestFit="1" customWidth="1"/>
    <col min="14135" max="14138" width="12.140625" bestFit="1" customWidth="1"/>
    <col min="14139" max="14139" width="13.140625" bestFit="1" customWidth="1"/>
    <col min="14140" max="14140" width="12.140625" bestFit="1" customWidth="1"/>
    <col min="14337" max="14337" width="30.85546875" customWidth="1"/>
    <col min="14347" max="14347" width="12.140625" bestFit="1" customWidth="1"/>
    <col min="14349" max="14358" width="12.140625" bestFit="1" customWidth="1"/>
    <col min="14359" max="14359" width="22.28515625" customWidth="1"/>
    <col min="14360" max="14360" width="12.140625" bestFit="1" customWidth="1"/>
    <col min="14361" max="14361" width="12.5703125" bestFit="1" customWidth="1"/>
    <col min="14362" max="14366" width="12.140625" bestFit="1" customWidth="1"/>
    <col min="14367" max="14370" width="11.5703125" bestFit="1" customWidth="1"/>
    <col min="14371" max="14378" width="12.140625" bestFit="1" customWidth="1"/>
    <col min="14379" max="14382" width="13.140625" bestFit="1" customWidth="1"/>
    <col min="14383" max="14387" width="12.140625" bestFit="1" customWidth="1"/>
    <col min="14388" max="14388" width="13.140625" bestFit="1" customWidth="1"/>
    <col min="14389" max="14389" width="12.140625" bestFit="1" customWidth="1"/>
    <col min="14390" max="14390" width="13.140625" bestFit="1" customWidth="1"/>
    <col min="14391" max="14394" width="12.140625" bestFit="1" customWidth="1"/>
    <col min="14395" max="14395" width="13.140625" bestFit="1" customWidth="1"/>
    <col min="14396" max="14396" width="12.140625" bestFit="1" customWidth="1"/>
    <col min="14593" max="14593" width="30.85546875" customWidth="1"/>
    <col min="14603" max="14603" width="12.140625" bestFit="1" customWidth="1"/>
    <col min="14605" max="14614" width="12.140625" bestFit="1" customWidth="1"/>
    <col min="14615" max="14615" width="22.28515625" customWidth="1"/>
    <col min="14616" max="14616" width="12.140625" bestFit="1" customWidth="1"/>
    <col min="14617" max="14617" width="12.5703125" bestFit="1" customWidth="1"/>
    <col min="14618" max="14622" width="12.140625" bestFit="1" customWidth="1"/>
    <col min="14623" max="14626" width="11.5703125" bestFit="1" customWidth="1"/>
    <col min="14627" max="14634" width="12.140625" bestFit="1" customWidth="1"/>
    <col min="14635" max="14638" width="13.140625" bestFit="1" customWidth="1"/>
    <col min="14639" max="14643" width="12.140625" bestFit="1" customWidth="1"/>
    <col min="14644" max="14644" width="13.140625" bestFit="1" customWidth="1"/>
    <col min="14645" max="14645" width="12.140625" bestFit="1" customWidth="1"/>
    <col min="14646" max="14646" width="13.140625" bestFit="1" customWidth="1"/>
    <col min="14647" max="14650" width="12.140625" bestFit="1" customWidth="1"/>
    <col min="14651" max="14651" width="13.140625" bestFit="1" customWidth="1"/>
    <col min="14652" max="14652" width="12.140625" bestFit="1" customWidth="1"/>
    <col min="14849" max="14849" width="30.85546875" customWidth="1"/>
    <col min="14859" max="14859" width="12.140625" bestFit="1" customWidth="1"/>
    <col min="14861" max="14870" width="12.140625" bestFit="1" customWidth="1"/>
    <col min="14871" max="14871" width="22.28515625" customWidth="1"/>
    <col min="14872" max="14872" width="12.140625" bestFit="1" customWidth="1"/>
    <col min="14873" max="14873" width="12.5703125" bestFit="1" customWidth="1"/>
    <col min="14874" max="14878" width="12.140625" bestFit="1" customWidth="1"/>
    <col min="14879" max="14882" width="11.5703125" bestFit="1" customWidth="1"/>
    <col min="14883" max="14890" width="12.140625" bestFit="1" customWidth="1"/>
    <col min="14891" max="14894" width="13.140625" bestFit="1" customWidth="1"/>
    <col min="14895" max="14899" width="12.140625" bestFit="1" customWidth="1"/>
    <col min="14900" max="14900" width="13.140625" bestFit="1" customWidth="1"/>
    <col min="14901" max="14901" width="12.140625" bestFit="1" customWidth="1"/>
    <col min="14902" max="14902" width="13.140625" bestFit="1" customWidth="1"/>
    <col min="14903" max="14906" width="12.140625" bestFit="1" customWidth="1"/>
    <col min="14907" max="14907" width="13.140625" bestFit="1" customWidth="1"/>
    <col min="14908" max="14908" width="12.140625" bestFit="1" customWidth="1"/>
    <col min="15105" max="15105" width="30.85546875" customWidth="1"/>
    <col min="15115" max="15115" width="12.140625" bestFit="1" customWidth="1"/>
    <col min="15117" max="15126" width="12.140625" bestFit="1" customWidth="1"/>
    <col min="15127" max="15127" width="22.28515625" customWidth="1"/>
    <col min="15128" max="15128" width="12.140625" bestFit="1" customWidth="1"/>
    <col min="15129" max="15129" width="12.5703125" bestFit="1" customWidth="1"/>
    <col min="15130" max="15134" width="12.140625" bestFit="1" customWidth="1"/>
    <col min="15135" max="15138" width="11.5703125" bestFit="1" customWidth="1"/>
    <col min="15139" max="15146" width="12.140625" bestFit="1" customWidth="1"/>
    <col min="15147" max="15150" width="13.140625" bestFit="1" customWidth="1"/>
    <col min="15151" max="15155" width="12.140625" bestFit="1" customWidth="1"/>
    <col min="15156" max="15156" width="13.140625" bestFit="1" customWidth="1"/>
    <col min="15157" max="15157" width="12.140625" bestFit="1" customWidth="1"/>
    <col min="15158" max="15158" width="13.140625" bestFit="1" customWidth="1"/>
    <col min="15159" max="15162" width="12.140625" bestFit="1" customWidth="1"/>
    <col min="15163" max="15163" width="13.140625" bestFit="1" customWidth="1"/>
    <col min="15164" max="15164" width="12.140625" bestFit="1" customWidth="1"/>
    <col min="15361" max="15361" width="30.85546875" customWidth="1"/>
    <col min="15371" max="15371" width="12.140625" bestFit="1" customWidth="1"/>
    <col min="15373" max="15382" width="12.140625" bestFit="1" customWidth="1"/>
    <col min="15383" max="15383" width="22.28515625" customWidth="1"/>
    <col min="15384" max="15384" width="12.140625" bestFit="1" customWidth="1"/>
    <col min="15385" max="15385" width="12.5703125" bestFit="1" customWidth="1"/>
    <col min="15386" max="15390" width="12.140625" bestFit="1" customWidth="1"/>
    <col min="15391" max="15394" width="11.5703125" bestFit="1" customWidth="1"/>
    <col min="15395" max="15402" width="12.140625" bestFit="1" customWidth="1"/>
    <col min="15403" max="15406" width="13.140625" bestFit="1" customWidth="1"/>
    <col min="15407" max="15411" width="12.140625" bestFit="1" customWidth="1"/>
    <col min="15412" max="15412" width="13.140625" bestFit="1" customWidth="1"/>
    <col min="15413" max="15413" width="12.140625" bestFit="1" customWidth="1"/>
    <col min="15414" max="15414" width="13.140625" bestFit="1" customWidth="1"/>
    <col min="15415" max="15418" width="12.140625" bestFit="1" customWidth="1"/>
    <col min="15419" max="15419" width="13.140625" bestFit="1" customWidth="1"/>
    <col min="15420" max="15420" width="12.140625" bestFit="1" customWidth="1"/>
    <col min="15617" max="15617" width="30.85546875" customWidth="1"/>
    <col min="15627" max="15627" width="12.140625" bestFit="1" customWidth="1"/>
    <col min="15629" max="15638" width="12.140625" bestFit="1" customWidth="1"/>
    <col min="15639" max="15639" width="22.28515625" customWidth="1"/>
    <col min="15640" max="15640" width="12.140625" bestFit="1" customWidth="1"/>
    <col min="15641" max="15641" width="12.5703125" bestFit="1" customWidth="1"/>
    <col min="15642" max="15646" width="12.140625" bestFit="1" customWidth="1"/>
    <col min="15647" max="15650" width="11.5703125" bestFit="1" customWidth="1"/>
    <col min="15651" max="15658" width="12.140625" bestFit="1" customWidth="1"/>
    <col min="15659" max="15662" width="13.140625" bestFit="1" customWidth="1"/>
    <col min="15663" max="15667" width="12.140625" bestFit="1" customWidth="1"/>
    <col min="15668" max="15668" width="13.140625" bestFit="1" customWidth="1"/>
    <col min="15669" max="15669" width="12.140625" bestFit="1" customWidth="1"/>
    <col min="15670" max="15670" width="13.140625" bestFit="1" customWidth="1"/>
    <col min="15671" max="15674" width="12.140625" bestFit="1" customWidth="1"/>
    <col min="15675" max="15675" width="13.140625" bestFit="1" customWidth="1"/>
    <col min="15676" max="15676" width="12.140625" bestFit="1" customWidth="1"/>
    <col min="15873" max="15873" width="30.85546875" customWidth="1"/>
    <col min="15883" max="15883" width="12.140625" bestFit="1" customWidth="1"/>
    <col min="15885" max="15894" width="12.140625" bestFit="1" customWidth="1"/>
    <col min="15895" max="15895" width="22.28515625" customWidth="1"/>
    <col min="15896" max="15896" width="12.140625" bestFit="1" customWidth="1"/>
    <col min="15897" max="15897" width="12.5703125" bestFit="1" customWidth="1"/>
    <col min="15898" max="15902" width="12.140625" bestFit="1" customWidth="1"/>
    <col min="15903" max="15906" width="11.5703125" bestFit="1" customWidth="1"/>
    <col min="15907" max="15914" width="12.140625" bestFit="1" customWidth="1"/>
    <col min="15915" max="15918" width="13.140625" bestFit="1" customWidth="1"/>
    <col min="15919" max="15923" width="12.140625" bestFit="1" customWidth="1"/>
    <col min="15924" max="15924" width="13.140625" bestFit="1" customWidth="1"/>
    <col min="15925" max="15925" width="12.140625" bestFit="1" customWidth="1"/>
    <col min="15926" max="15926" width="13.140625" bestFit="1" customWidth="1"/>
    <col min="15927" max="15930" width="12.140625" bestFit="1" customWidth="1"/>
    <col min="15931" max="15931" width="13.140625" bestFit="1" customWidth="1"/>
    <col min="15932" max="15932" width="12.140625" bestFit="1" customWidth="1"/>
    <col min="16129" max="16129" width="30.85546875" customWidth="1"/>
    <col min="16139" max="16139" width="12.140625" bestFit="1" customWidth="1"/>
    <col min="16141" max="16150" width="12.140625" bestFit="1" customWidth="1"/>
    <col min="16151" max="16151" width="22.28515625" customWidth="1"/>
    <col min="16152" max="16152" width="12.140625" bestFit="1" customWidth="1"/>
    <col min="16153" max="16153" width="12.5703125" bestFit="1" customWidth="1"/>
    <col min="16154" max="16158" width="12.140625" bestFit="1" customWidth="1"/>
    <col min="16159" max="16162" width="11.5703125" bestFit="1" customWidth="1"/>
    <col min="16163" max="16170" width="12.140625" bestFit="1" customWidth="1"/>
    <col min="16171" max="16174" width="13.140625" bestFit="1" customWidth="1"/>
    <col min="16175" max="16179" width="12.140625" bestFit="1" customWidth="1"/>
    <col min="16180" max="16180" width="13.140625" bestFit="1" customWidth="1"/>
    <col min="16181" max="16181" width="12.140625" bestFit="1" customWidth="1"/>
    <col min="16182" max="16182" width="13.140625" bestFit="1" customWidth="1"/>
    <col min="16183" max="16186" width="12.140625" bestFit="1" customWidth="1"/>
    <col min="16187" max="16187" width="13.140625" bestFit="1" customWidth="1"/>
    <col min="16188" max="16188" width="12.140625" bestFit="1" customWidth="1"/>
  </cols>
  <sheetData>
    <row r="1" spans="1:27" ht="25.5" x14ac:dyDescent="0.2">
      <c r="A1" s="78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25.5" x14ac:dyDescent="0.2">
      <c r="A2" s="78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38.25" x14ac:dyDescent="0.2">
      <c r="A3" s="29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x14ac:dyDescent="0.2">
      <c r="A4" s="65"/>
      <c r="B4" s="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x14ac:dyDescent="0.2">
      <c r="A5" s="65"/>
      <c r="B5" s="65" t="s">
        <v>3</v>
      </c>
      <c r="C5" s="65" t="s">
        <v>26</v>
      </c>
      <c r="D5" s="65" t="s">
        <v>27</v>
      </c>
      <c r="E5" s="65" t="s">
        <v>28</v>
      </c>
      <c r="F5" s="65" t="s">
        <v>29</v>
      </c>
      <c r="G5" s="65" t="s">
        <v>30</v>
      </c>
      <c r="H5" s="65" t="s">
        <v>31</v>
      </c>
      <c r="I5" s="65" t="s">
        <v>32</v>
      </c>
      <c r="J5" s="65" t="s">
        <v>33</v>
      </c>
      <c r="K5" s="65" t="s">
        <v>34</v>
      </c>
      <c r="L5" s="65" t="s">
        <v>35</v>
      </c>
      <c r="M5" s="65" t="s">
        <v>36</v>
      </c>
      <c r="N5" s="65" t="s">
        <v>37</v>
      </c>
      <c r="O5" s="65" t="s">
        <v>38</v>
      </c>
      <c r="P5" s="65" t="s">
        <v>39</v>
      </c>
      <c r="Q5" s="65" t="s">
        <v>40</v>
      </c>
      <c r="R5" s="65" t="s">
        <v>41</v>
      </c>
      <c r="S5" s="65" t="s">
        <v>42</v>
      </c>
      <c r="T5" s="65" t="s">
        <v>43</v>
      </c>
      <c r="U5" s="65" t="s">
        <v>44</v>
      </c>
      <c r="V5" s="65"/>
      <c r="W5" s="65"/>
      <c r="X5" s="65"/>
      <c r="Y5" s="65"/>
      <c r="Z5" s="65"/>
      <c r="AA5" s="65"/>
    </row>
    <row r="6" spans="1:27" x14ac:dyDescent="0.2">
      <c r="A6" s="65"/>
      <c r="B6" s="9">
        <v>36220</v>
      </c>
      <c r="C6" s="1">
        <v>237</v>
      </c>
      <c r="D6" s="1">
        <v>80</v>
      </c>
      <c r="E6" s="1">
        <v>23</v>
      </c>
      <c r="F6" s="1">
        <v>4216</v>
      </c>
      <c r="G6" s="1">
        <v>51</v>
      </c>
      <c r="H6" s="1">
        <v>3489</v>
      </c>
      <c r="I6" s="1">
        <v>6054</v>
      </c>
      <c r="J6" s="1">
        <v>2968</v>
      </c>
      <c r="K6" s="1">
        <v>1025</v>
      </c>
      <c r="L6" s="1">
        <v>237</v>
      </c>
      <c r="M6" s="1">
        <v>4434</v>
      </c>
      <c r="N6" s="1">
        <v>1321</v>
      </c>
      <c r="O6" s="1">
        <v>647</v>
      </c>
      <c r="P6" s="1">
        <v>1136</v>
      </c>
      <c r="Q6" s="1">
        <v>1855</v>
      </c>
      <c r="R6" s="1">
        <v>237</v>
      </c>
      <c r="S6" s="1">
        <v>3</v>
      </c>
      <c r="T6" s="1">
        <v>8886</v>
      </c>
      <c r="U6" s="1">
        <v>36899</v>
      </c>
      <c r="V6" s="1"/>
      <c r="W6" s="65"/>
      <c r="X6" s="65"/>
      <c r="Y6" s="65"/>
      <c r="Z6" s="65"/>
      <c r="AA6" s="65"/>
    </row>
    <row r="7" spans="1:27" x14ac:dyDescent="0.2">
      <c r="A7" s="65"/>
      <c r="B7" s="9">
        <v>36251</v>
      </c>
      <c r="C7" s="1">
        <v>238</v>
      </c>
      <c r="D7" s="1">
        <v>75</v>
      </c>
      <c r="E7" s="1">
        <v>21</v>
      </c>
      <c r="F7" s="1">
        <v>4168</v>
      </c>
      <c r="G7" s="1">
        <v>50</v>
      </c>
      <c r="H7" s="1">
        <v>3452</v>
      </c>
      <c r="I7" s="1">
        <v>5928</v>
      </c>
      <c r="J7" s="1">
        <v>2855</v>
      </c>
      <c r="K7" s="1">
        <v>1032</v>
      </c>
      <c r="L7" s="1">
        <v>223</v>
      </c>
      <c r="M7" s="1">
        <v>4304</v>
      </c>
      <c r="N7" s="1">
        <v>1310</v>
      </c>
      <c r="O7" s="1">
        <v>627</v>
      </c>
      <c r="P7" s="1">
        <v>1177</v>
      </c>
      <c r="Q7" s="1">
        <v>2357</v>
      </c>
      <c r="R7" s="1">
        <v>235</v>
      </c>
      <c r="S7" s="1">
        <v>4</v>
      </c>
      <c r="T7" s="1">
        <v>8705</v>
      </c>
      <c r="U7" s="1">
        <v>36761</v>
      </c>
      <c r="V7" s="1"/>
      <c r="W7" s="65"/>
      <c r="X7" s="65"/>
      <c r="Y7" s="65"/>
      <c r="Z7" s="65"/>
      <c r="AA7" s="65"/>
    </row>
    <row r="8" spans="1:27" x14ac:dyDescent="0.2">
      <c r="A8" s="65"/>
      <c r="B8" s="9">
        <v>36281</v>
      </c>
      <c r="C8" s="1">
        <v>251</v>
      </c>
      <c r="D8" s="1">
        <v>67</v>
      </c>
      <c r="E8" s="1">
        <v>18</v>
      </c>
      <c r="F8" s="1">
        <v>4058</v>
      </c>
      <c r="G8" s="1">
        <v>51</v>
      </c>
      <c r="H8" s="1">
        <v>3330</v>
      </c>
      <c r="I8" s="1">
        <v>5704</v>
      </c>
      <c r="J8" s="1">
        <v>2724</v>
      </c>
      <c r="K8" s="1">
        <v>979</v>
      </c>
      <c r="L8" s="1">
        <v>221</v>
      </c>
      <c r="M8" s="1">
        <v>4133</v>
      </c>
      <c r="N8" s="1">
        <v>1263</v>
      </c>
      <c r="O8" s="1">
        <v>644</v>
      </c>
      <c r="P8" s="1">
        <v>1179</v>
      </c>
      <c r="Q8" s="1">
        <v>2173</v>
      </c>
      <c r="R8" s="1">
        <v>224</v>
      </c>
      <c r="S8" s="1">
        <v>4</v>
      </c>
      <c r="T8" s="1">
        <v>8462</v>
      </c>
      <c r="U8" s="1">
        <v>35485</v>
      </c>
      <c r="V8" s="1"/>
      <c r="W8" s="65"/>
      <c r="X8" s="65"/>
      <c r="Y8" s="65"/>
      <c r="Z8" s="65"/>
      <c r="AA8" s="65"/>
    </row>
    <row r="9" spans="1:27" x14ac:dyDescent="0.2">
      <c r="A9" s="65"/>
      <c r="B9" s="9">
        <v>36312</v>
      </c>
      <c r="C9" s="1">
        <v>267</v>
      </c>
      <c r="D9" s="1">
        <v>62</v>
      </c>
      <c r="E9" s="1">
        <v>15</v>
      </c>
      <c r="F9" s="1">
        <v>3978</v>
      </c>
      <c r="G9" s="1">
        <v>51</v>
      </c>
      <c r="H9" s="1">
        <v>3243</v>
      </c>
      <c r="I9" s="1">
        <v>5597</v>
      </c>
      <c r="J9" s="1">
        <v>2639</v>
      </c>
      <c r="K9" s="1">
        <v>970</v>
      </c>
      <c r="L9" s="1">
        <v>217</v>
      </c>
      <c r="M9" s="1">
        <v>4121</v>
      </c>
      <c r="N9" s="1">
        <v>1248</v>
      </c>
      <c r="O9" s="1">
        <v>699</v>
      </c>
      <c r="P9" s="1">
        <v>1160</v>
      </c>
      <c r="Q9" s="1">
        <v>2064</v>
      </c>
      <c r="R9" s="1">
        <v>209</v>
      </c>
      <c r="S9" s="1">
        <v>3</v>
      </c>
      <c r="T9" s="1">
        <v>8345</v>
      </c>
      <c r="U9" s="1">
        <v>34888</v>
      </c>
      <c r="V9" s="1"/>
      <c r="W9" s="65"/>
      <c r="X9" s="65"/>
      <c r="Y9" s="65"/>
      <c r="Z9" s="65"/>
      <c r="AA9" s="65"/>
    </row>
    <row r="10" spans="1:27" x14ac:dyDescent="0.2">
      <c r="A10" s="65"/>
      <c r="B10" s="9">
        <v>36342</v>
      </c>
      <c r="C10" s="1">
        <v>259</v>
      </c>
      <c r="D10" s="1">
        <v>59</v>
      </c>
      <c r="E10" s="1">
        <v>18</v>
      </c>
      <c r="F10" s="1">
        <v>3836</v>
      </c>
      <c r="G10" s="1">
        <v>49</v>
      </c>
      <c r="H10" s="1">
        <v>3186</v>
      </c>
      <c r="I10" s="1">
        <v>5347</v>
      </c>
      <c r="J10" s="1">
        <v>2481</v>
      </c>
      <c r="K10" s="1">
        <v>857</v>
      </c>
      <c r="L10" s="1">
        <v>210</v>
      </c>
      <c r="M10" s="1">
        <v>3931</v>
      </c>
      <c r="N10" s="1">
        <v>1178</v>
      </c>
      <c r="O10" s="1">
        <v>761</v>
      </c>
      <c r="P10" s="1">
        <v>865</v>
      </c>
      <c r="Q10" s="1">
        <v>1944</v>
      </c>
      <c r="R10" s="1">
        <v>207</v>
      </c>
      <c r="S10" s="1">
        <v>3</v>
      </c>
      <c r="T10" s="1">
        <v>7982</v>
      </c>
      <c r="U10" s="1">
        <v>33173</v>
      </c>
      <c r="V10" s="1"/>
      <c r="W10" s="65"/>
      <c r="X10" s="65"/>
      <c r="Y10" s="65"/>
      <c r="Z10" s="65"/>
      <c r="AA10" s="65"/>
    </row>
    <row r="11" spans="1:27" x14ac:dyDescent="0.2">
      <c r="A11" s="65"/>
      <c r="B11" s="9">
        <v>36373</v>
      </c>
      <c r="C11" s="1">
        <v>238</v>
      </c>
      <c r="D11" s="1">
        <v>62</v>
      </c>
      <c r="E11" s="1">
        <v>15</v>
      </c>
      <c r="F11" s="1">
        <v>3824</v>
      </c>
      <c r="G11" s="1">
        <v>49</v>
      </c>
      <c r="H11" s="1">
        <v>3220</v>
      </c>
      <c r="I11" s="1">
        <v>5238</v>
      </c>
      <c r="J11" s="1">
        <v>2416</v>
      </c>
      <c r="K11" s="1">
        <v>848</v>
      </c>
      <c r="L11" s="1">
        <v>209</v>
      </c>
      <c r="M11" s="1">
        <v>3815</v>
      </c>
      <c r="N11" s="1">
        <v>1156</v>
      </c>
      <c r="O11" s="1">
        <v>768</v>
      </c>
      <c r="P11" s="1">
        <v>835</v>
      </c>
      <c r="Q11" s="1">
        <v>1935</v>
      </c>
      <c r="R11" s="1">
        <v>195</v>
      </c>
      <c r="S11" s="1">
        <v>3</v>
      </c>
      <c r="T11" s="1">
        <v>7484</v>
      </c>
      <c r="U11" s="1">
        <v>32310</v>
      </c>
      <c r="V11" s="1"/>
      <c r="W11" s="65"/>
      <c r="X11" s="65"/>
      <c r="Y11" s="65"/>
      <c r="Z11" s="65"/>
      <c r="AA11" s="65"/>
    </row>
    <row r="12" spans="1:27" x14ac:dyDescent="0.2">
      <c r="A12" s="65"/>
      <c r="B12" s="9">
        <v>36404</v>
      </c>
      <c r="C12" s="1">
        <v>245</v>
      </c>
      <c r="D12" s="1">
        <v>56</v>
      </c>
      <c r="E12" s="1">
        <v>16</v>
      </c>
      <c r="F12" s="1">
        <v>3760</v>
      </c>
      <c r="G12" s="1">
        <v>47</v>
      </c>
      <c r="H12" s="1">
        <v>3110</v>
      </c>
      <c r="I12" s="1">
        <v>5258</v>
      </c>
      <c r="J12" s="1">
        <v>2514</v>
      </c>
      <c r="K12" s="1">
        <v>871</v>
      </c>
      <c r="L12" s="1">
        <v>217</v>
      </c>
      <c r="M12" s="1">
        <v>3923</v>
      </c>
      <c r="N12" s="1">
        <v>1221</v>
      </c>
      <c r="O12" s="1">
        <v>714</v>
      </c>
      <c r="P12" s="1">
        <v>983</v>
      </c>
      <c r="Q12" s="1">
        <v>1974</v>
      </c>
      <c r="R12" s="1">
        <v>215</v>
      </c>
      <c r="S12" s="1">
        <v>2</v>
      </c>
      <c r="T12" s="1">
        <v>7622</v>
      </c>
      <c r="U12" s="1">
        <v>32748</v>
      </c>
      <c r="V12" s="1"/>
      <c r="W12" s="65"/>
      <c r="X12" s="1"/>
      <c r="Y12" s="1"/>
      <c r="Z12" s="2"/>
      <c r="AA12" s="3"/>
    </row>
    <row r="13" spans="1:27" x14ac:dyDescent="0.2">
      <c r="A13" s="65"/>
      <c r="B13" s="9">
        <v>36434</v>
      </c>
      <c r="C13" s="1">
        <v>257</v>
      </c>
      <c r="D13" s="1">
        <v>58</v>
      </c>
      <c r="E13" s="1">
        <v>15</v>
      </c>
      <c r="F13" s="1">
        <v>3792</v>
      </c>
      <c r="G13" s="1">
        <v>49</v>
      </c>
      <c r="H13" s="1">
        <v>3145</v>
      </c>
      <c r="I13" s="1">
        <v>5374</v>
      </c>
      <c r="J13" s="1">
        <v>2678</v>
      </c>
      <c r="K13" s="1">
        <v>966</v>
      </c>
      <c r="L13" s="1">
        <v>220</v>
      </c>
      <c r="M13" s="1">
        <v>4132</v>
      </c>
      <c r="N13" s="1">
        <v>1214</v>
      </c>
      <c r="O13" s="1">
        <v>657</v>
      </c>
      <c r="P13" s="1">
        <v>1197</v>
      </c>
      <c r="Q13" s="1">
        <v>2087</v>
      </c>
      <c r="R13" s="1">
        <v>215</v>
      </c>
      <c r="S13" s="1">
        <v>2</v>
      </c>
      <c r="T13" s="1">
        <v>7719</v>
      </c>
      <c r="U13" s="1">
        <v>33777</v>
      </c>
      <c r="V13" s="1"/>
      <c r="W13" s="65"/>
      <c r="X13" s="1"/>
      <c r="Y13" s="1"/>
      <c r="Z13" s="2"/>
      <c r="AA13" s="3"/>
    </row>
    <row r="14" spans="1:27" x14ac:dyDescent="0.2">
      <c r="A14" s="65"/>
      <c r="B14" s="9">
        <v>36465</v>
      </c>
      <c r="C14" s="1">
        <v>247</v>
      </c>
      <c r="D14" s="1">
        <v>62</v>
      </c>
      <c r="E14" s="1">
        <v>23</v>
      </c>
      <c r="F14" s="1">
        <v>3724</v>
      </c>
      <c r="G14" s="1">
        <v>51</v>
      </c>
      <c r="H14" s="1">
        <v>3129</v>
      </c>
      <c r="I14" s="1">
        <v>5426</v>
      </c>
      <c r="J14" s="1">
        <v>2901</v>
      </c>
      <c r="K14" s="1">
        <v>1001</v>
      </c>
      <c r="L14" s="1">
        <v>229</v>
      </c>
      <c r="M14" s="1">
        <v>4250</v>
      </c>
      <c r="N14" s="1">
        <v>1234</v>
      </c>
      <c r="O14" s="1">
        <v>682</v>
      </c>
      <c r="P14" s="1">
        <v>1143</v>
      </c>
      <c r="Q14" s="1">
        <v>2101</v>
      </c>
      <c r="R14" s="1">
        <v>208</v>
      </c>
      <c r="S14" s="1">
        <v>2</v>
      </c>
      <c r="T14" s="1">
        <v>7879</v>
      </c>
      <c r="U14" s="1">
        <v>34292</v>
      </c>
      <c r="V14" s="1"/>
      <c r="W14" s="65"/>
      <c r="X14" s="1"/>
      <c r="Y14" s="1"/>
      <c r="Z14" s="2"/>
      <c r="AA14" s="3"/>
    </row>
    <row r="15" spans="1:27" x14ac:dyDescent="0.2">
      <c r="A15" s="65"/>
      <c r="B15" s="9">
        <v>36495</v>
      </c>
      <c r="C15" s="1">
        <v>231</v>
      </c>
      <c r="D15" s="1">
        <v>63</v>
      </c>
      <c r="E15" s="1">
        <v>21</v>
      </c>
      <c r="F15" s="1">
        <v>3642</v>
      </c>
      <c r="G15" s="1">
        <v>47</v>
      </c>
      <c r="H15" s="1">
        <v>3064</v>
      </c>
      <c r="I15" s="1">
        <v>5171</v>
      </c>
      <c r="J15" s="1">
        <v>2847</v>
      </c>
      <c r="K15" s="1">
        <v>1011</v>
      </c>
      <c r="L15" s="1">
        <v>233</v>
      </c>
      <c r="M15" s="1">
        <v>4094</v>
      </c>
      <c r="N15" s="1">
        <v>1120</v>
      </c>
      <c r="O15" s="1">
        <v>688</v>
      </c>
      <c r="P15" s="1">
        <v>984</v>
      </c>
      <c r="Q15" s="1">
        <v>1860</v>
      </c>
      <c r="R15" s="1">
        <v>198</v>
      </c>
      <c r="S15" s="1">
        <v>2</v>
      </c>
      <c r="T15" s="1">
        <v>7436</v>
      </c>
      <c r="U15" s="1">
        <v>32712</v>
      </c>
      <c r="V15" s="1"/>
      <c r="W15" s="65"/>
      <c r="X15" s="1"/>
      <c r="Y15" s="1"/>
      <c r="Z15" s="2"/>
      <c r="AA15" s="3"/>
    </row>
    <row r="16" spans="1:27" x14ac:dyDescent="0.2">
      <c r="A16" s="65"/>
      <c r="B16" s="9">
        <v>36526</v>
      </c>
      <c r="C16" s="1">
        <v>224</v>
      </c>
      <c r="D16" s="1">
        <v>61</v>
      </c>
      <c r="E16" s="1">
        <v>22</v>
      </c>
      <c r="F16" s="1">
        <v>3656</v>
      </c>
      <c r="G16" s="1">
        <v>48</v>
      </c>
      <c r="H16" s="1">
        <v>3110</v>
      </c>
      <c r="I16" s="1">
        <v>5443</v>
      </c>
      <c r="J16" s="1">
        <v>2890</v>
      </c>
      <c r="K16" s="1">
        <v>1058</v>
      </c>
      <c r="L16" s="1">
        <v>237</v>
      </c>
      <c r="M16" s="1">
        <v>4251</v>
      </c>
      <c r="N16" s="1">
        <v>1262</v>
      </c>
      <c r="O16" s="1">
        <v>704</v>
      </c>
      <c r="P16" s="1">
        <v>1164</v>
      </c>
      <c r="Q16" s="1">
        <v>1922</v>
      </c>
      <c r="R16" s="1">
        <v>197</v>
      </c>
      <c r="S16" s="1">
        <v>2</v>
      </c>
      <c r="T16" s="1">
        <v>7507</v>
      </c>
      <c r="U16" s="1">
        <v>33758</v>
      </c>
      <c r="V16" s="1"/>
      <c r="W16" s="65"/>
      <c r="X16" s="1"/>
      <c r="Y16" s="1"/>
      <c r="Z16" s="2"/>
      <c r="AA16" s="3"/>
    </row>
    <row r="17" spans="2:27" x14ac:dyDescent="0.2">
      <c r="B17" s="9">
        <v>36557</v>
      </c>
      <c r="C17" s="1">
        <v>219</v>
      </c>
      <c r="D17" s="1">
        <v>60</v>
      </c>
      <c r="E17" s="1">
        <v>21</v>
      </c>
      <c r="F17" s="1">
        <v>3664</v>
      </c>
      <c r="G17" s="1">
        <v>41</v>
      </c>
      <c r="H17" s="1">
        <v>2971</v>
      </c>
      <c r="I17" s="1">
        <v>5465</v>
      </c>
      <c r="J17" s="1">
        <v>2809</v>
      </c>
      <c r="K17" s="1">
        <v>1057</v>
      </c>
      <c r="L17" s="1">
        <v>236</v>
      </c>
      <c r="M17" s="1">
        <v>4208</v>
      </c>
      <c r="N17" s="1">
        <v>1214</v>
      </c>
      <c r="O17" s="1">
        <v>712</v>
      </c>
      <c r="P17" s="1">
        <v>1178</v>
      </c>
      <c r="Q17" s="1">
        <v>1888</v>
      </c>
      <c r="R17" s="1">
        <v>204</v>
      </c>
      <c r="S17" s="1">
        <v>2</v>
      </c>
      <c r="T17" s="1">
        <v>7652</v>
      </c>
      <c r="U17" s="1">
        <v>33601</v>
      </c>
      <c r="V17" s="1"/>
      <c r="W17" s="65"/>
      <c r="X17" s="27"/>
      <c r="Y17" s="27"/>
      <c r="Z17" s="2"/>
      <c r="AA17" s="3"/>
    </row>
    <row r="18" spans="2:27" x14ac:dyDescent="0.2">
      <c r="B18" s="9">
        <v>36586</v>
      </c>
      <c r="C18" s="1">
        <v>233</v>
      </c>
      <c r="D18" s="1">
        <v>64</v>
      </c>
      <c r="E18" s="1">
        <v>20</v>
      </c>
      <c r="F18" s="1">
        <v>3672</v>
      </c>
      <c r="G18" s="1">
        <v>44</v>
      </c>
      <c r="H18" s="1">
        <v>2990</v>
      </c>
      <c r="I18" s="1">
        <v>5450</v>
      </c>
      <c r="J18" s="1">
        <v>2718</v>
      </c>
      <c r="K18" s="1">
        <v>1020</v>
      </c>
      <c r="L18" s="1">
        <v>236</v>
      </c>
      <c r="M18" s="1">
        <v>4258</v>
      </c>
      <c r="N18" s="1">
        <v>1210</v>
      </c>
      <c r="O18" s="1">
        <v>677</v>
      </c>
      <c r="P18" s="1">
        <v>1171</v>
      </c>
      <c r="Q18" s="1">
        <v>1859</v>
      </c>
      <c r="R18" s="1">
        <v>198</v>
      </c>
      <c r="S18" s="1">
        <v>2</v>
      </c>
      <c r="T18" s="1">
        <v>7808</v>
      </c>
      <c r="U18" s="1">
        <v>33630</v>
      </c>
      <c r="V18" s="1"/>
      <c r="W18" s="65"/>
      <c r="X18" s="1"/>
      <c r="Y18" s="1"/>
      <c r="Z18" s="2"/>
      <c r="AA18" s="3"/>
    </row>
    <row r="19" spans="2:27" x14ac:dyDescent="0.2">
      <c r="B19" s="9">
        <v>36617</v>
      </c>
      <c r="C19" s="1">
        <v>219</v>
      </c>
      <c r="D19" s="1">
        <v>64</v>
      </c>
      <c r="E19" s="1">
        <v>18</v>
      </c>
      <c r="F19" s="1">
        <v>3601</v>
      </c>
      <c r="G19" s="1">
        <v>43</v>
      </c>
      <c r="H19" s="1">
        <v>2925</v>
      </c>
      <c r="I19" s="1">
        <v>5286</v>
      </c>
      <c r="J19" s="1">
        <v>2566</v>
      </c>
      <c r="K19" s="1">
        <v>990</v>
      </c>
      <c r="L19" s="1">
        <v>234</v>
      </c>
      <c r="M19" s="1">
        <v>4170</v>
      </c>
      <c r="N19" s="1">
        <v>1697</v>
      </c>
      <c r="O19" s="1">
        <v>665</v>
      </c>
      <c r="P19" s="1">
        <v>1127</v>
      </c>
      <c r="Q19" s="1">
        <v>1754</v>
      </c>
      <c r="R19" s="1">
        <v>208</v>
      </c>
      <c r="S19" s="1">
        <v>2</v>
      </c>
      <c r="T19" s="1">
        <v>7621</v>
      </c>
      <c r="U19" s="1">
        <v>33190</v>
      </c>
      <c r="V19" s="1"/>
      <c r="W19" s="65"/>
      <c r="X19" s="1"/>
      <c r="Y19" s="1"/>
      <c r="Z19" s="2"/>
      <c r="AA19" s="3"/>
    </row>
    <row r="20" spans="2:27" x14ac:dyDescent="0.2">
      <c r="B20" s="9">
        <v>36647</v>
      </c>
      <c r="C20" s="1">
        <v>223</v>
      </c>
      <c r="D20" s="1">
        <v>63</v>
      </c>
      <c r="E20" s="1">
        <v>19</v>
      </c>
      <c r="F20" s="1">
        <v>3583</v>
      </c>
      <c r="G20" s="1">
        <v>44</v>
      </c>
      <c r="H20" s="1">
        <v>2866</v>
      </c>
      <c r="I20" s="1">
        <v>5119</v>
      </c>
      <c r="J20" s="1">
        <v>2487</v>
      </c>
      <c r="K20" s="1">
        <v>968</v>
      </c>
      <c r="L20" s="1">
        <v>228</v>
      </c>
      <c r="M20" s="1">
        <v>4074</v>
      </c>
      <c r="N20" s="1">
        <v>1679</v>
      </c>
      <c r="O20" s="1">
        <v>646</v>
      </c>
      <c r="P20" s="1">
        <v>1099</v>
      </c>
      <c r="Q20" s="1">
        <v>1693</v>
      </c>
      <c r="R20" s="1">
        <v>207</v>
      </c>
      <c r="S20" s="1">
        <v>1</v>
      </c>
      <c r="T20" s="1">
        <v>7479</v>
      </c>
      <c r="U20" s="1">
        <v>32478</v>
      </c>
      <c r="V20" s="1"/>
      <c r="W20" s="65"/>
      <c r="X20" s="1"/>
      <c r="Y20" s="1"/>
      <c r="Z20" s="2"/>
      <c r="AA20" s="3"/>
    </row>
    <row r="21" spans="2:27" x14ac:dyDescent="0.2">
      <c r="B21" s="9">
        <v>36678</v>
      </c>
      <c r="C21" s="1">
        <v>210</v>
      </c>
      <c r="D21" s="1">
        <v>56</v>
      </c>
      <c r="E21" s="1">
        <v>17</v>
      </c>
      <c r="F21" s="1">
        <v>3463</v>
      </c>
      <c r="G21" s="1">
        <v>47</v>
      </c>
      <c r="H21" s="1">
        <v>2768</v>
      </c>
      <c r="I21" s="1">
        <v>4963</v>
      </c>
      <c r="J21" s="1">
        <v>2452</v>
      </c>
      <c r="K21" s="1">
        <v>933</v>
      </c>
      <c r="L21" s="1">
        <v>237</v>
      </c>
      <c r="M21" s="1">
        <v>3980</v>
      </c>
      <c r="N21" s="1">
        <v>1580</v>
      </c>
      <c r="O21" s="1">
        <v>720</v>
      </c>
      <c r="P21" s="1">
        <v>1038</v>
      </c>
      <c r="Q21" s="1">
        <v>1647</v>
      </c>
      <c r="R21" s="1">
        <v>193</v>
      </c>
      <c r="S21" s="1"/>
      <c r="T21" s="1">
        <v>7343</v>
      </c>
      <c r="U21" s="1">
        <v>31647</v>
      </c>
      <c r="V21" s="1"/>
      <c r="W21" s="65"/>
      <c r="X21" s="1"/>
      <c r="Y21" s="1"/>
      <c r="Z21" s="2"/>
      <c r="AA21" s="3"/>
    </row>
    <row r="22" spans="2:27" x14ac:dyDescent="0.2">
      <c r="B22" s="9">
        <v>36708</v>
      </c>
      <c r="C22" s="1">
        <v>226</v>
      </c>
      <c r="D22" s="1">
        <v>56</v>
      </c>
      <c r="E22" s="1">
        <v>15</v>
      </c>
      <c r="F22" s="1">
        <v>3370</v>
      </c>
      <c r="G22" s="1">
        <v>48</v>
      </c>
      <c r="H22" s="1">
        <v>2773</v>
      </c>
      <c r="I22" s="1">
        <v>4858</v>
      </c>
      <c r="J22" s="1">
        <v>2340</v>
      </c>
      <c r="K22" s="1">
        <v>929</v>
      </c>
      <c r="L22" s="1">
        <v>226</v>
      </c>
      <c r="M22" s="1">
        <v>3906</v>
      </c>
      <c r="N22" s="1">
        <v>1482</v>
      </c>
      <c r="O22" s="1">
        <v>826</v>
      </c>
      <c r="P22" s="1">
        <v>814</v>
      </c>
      <c r="Q22" s="1">
        <v>1631</v>
      </c>
      <c r="R22" s="1">
        <v>185</v>
      </c>
      <c r="S22" s="1">
        <v>1</v>
      </c>
      <c r="T22" s="1">
        <v>7191</v>
      </c>
      <c r="U22" s="1">
        <v>30877</v>
      </c>
      <c r="V22" s="1"/>
      <c r="W22" s="60"/>
      <c r="X22" s="27"/>
      <c r="Y22" s="27"/>
      <c r="Z22" s="2"/>
      <c r="AA22" s="3"/>
    </row>
    <row r="23" spans="2:27" x14ac:dyDescent="0.2">
      <c r="B23" s="9">
        <v>36739</v>
      </c>
      <c r="C23" s="1">
        <v>208</v>
      </c>
      <c r="D23" s="1">
        <v>51</v>
      </c>
      <c r="E23" s="1">
        <v>14</v>
      </c>
      <c r="F23" s="1">
        <v>3352</v>
      </c>
      <c r="G23" s="1">
        <v>44</v>
      </c>
      <c r="H23" s="1">
        <v>2830</v>
      </c>
      <c r="I23" s="1">
        <v>4750</v>
      </c>
      <c r="J23" s="1">
        <v>2250</v>
      </c>
      <c r="K23" s="1">
        <v>880</v>
      </c>
      <c r="L23" s="1">
        <v>223</v>
      </c>
      <c r="M23" s="1">
        <v>3867</v>
      </c>
      <c r="N23" s="1">
        <v>1480</v>
      </c>
      <c r="O23" s="1">
        <v>804</v>
      </c>
      <c r="P23" s="1">
        <v>731</v>
      </c>
      <c r="Q23" s="1">
        <v>1590</v>
      </c>
      <c r="R23" s="1">
        <v>169</v>
      </c>
      <c r="S23" s="1">
        <v>1</v>
      </c>
      <c r="T23" s="1">
        <v>6845</v>
      </c>
      <c r="U23" s="1">
        <v>30089</v>
      </c>
      <c r="V23" s="1"/>
      <c r="W23" s="65"/>
      <c r="X23" s="1"/>
      <c r="Y23" s="1"/>
      <c r="Z23" s="2"/>
      <c r="AA23" s="3"/>
    </row>
    <row r="24" spans="2:27" x14ac:dyDescent="0.2">
      <c r="B24" s="9">
        <v>36770</v>
      </c>
      <c r="C24" s="1">
        <v>202</v>
      </c>
      <c r="D24" s="1">
        <v>50</v>
      </c>
      <c r="E24" s="1">
        <v>12</v>
      </c>
      <c r="F24" s="1">
        <v>3368</v>
      </c>
      <c r="G24" s="1">
        <v>42</v>
      </c>
      <c r="H24" s="1">
        <v>2781</v>
      </c>
      <c r="I24" s="1">
        <v>4831</v>
      </c>
      <c r="J24" s="1">
        <v>2326</v>
      </c>
      <c r="K24" s="1">
        <v>856</v>
      </c>
      <c r="L24" s="1">
        <v>223</v>
      </c>
      <c r="M24" s="1">
        <v>3909</v>
      </c>
      <c r="N24" s="1">
        <v>1588</v>
      </c>
      <c r="O24" s="1">
        <v>708</v>
      </c>
      <c r="P24" s="1">
        <v>891</v>
      </c>
      <c r="Q24" s="1">
        <v>1604</v>
      </c>
      <c r="R24" s="1">
        <v>184</v>
      </c>
      <c r="S24" s="1">
        <v>1</v>
      </c>
      <c r="T24" s="1">
        <v>6942</v>
      </c>
      <c r="U24" s="1">
        <v>30518</v>
      </c>
      <c r="V24" s="1"/>
      <c r="W24" s="65"/>
      <c r="X24" s="1"/>
      <c r="Y24" s="1"/>
      <c r="Z24" s="2"/>
      <c r="AA24" s="3"/>
    </row>
    <row r="25" spans="2:27" x14ac:dyDescent="0.2">
      <c r="B25" s="9">
        <v>36800</v>
      </c>
      <c r="C25" s="1">
        <v>197</v>
      </c>
      <c r="D25" s="1">
        <v>53</v>
      </c>
      <c r="E25" s="1">
        <v>12</v>
      </c>
      <c r="F25" s="1">
        <v>3371</v>
      </c>
      <c r="G25" s="1">
        <v>49</v>
      </c>
      <c r="H25" s="1">
        <v>2825</v>
      </c>
      <c r="I25" s="1">
        <v>4921</v>
      </c>
      <c r="J25" s="1">
        <v>2522</v>
      </c>
      <c r="K25" s="1">
        <v>909</v>
      </c>
      <c r="L25" s="1">
        <v>245</v>
      </c>
      <c r="M25" s="1">
        <v>4030</v>
      </c>
      <c r="N25" s="1">
        <v>1568</v>
      </c>
      <c r="O25" s="1">
        <v>642</v>
      </c>
      <c r="P25" s="1">
        <v>1103</v>
      </c>
      <c r="Q25" s="1">
        <v>1679</v>
      </c>
      <c r="R25" s="1">
        <v>186</v>
      </c>
      <c r="S25" s="1">
        <v>1</v>
      </c>
      <c r="T25" s="1">
        <v>6948</v>
      </c>
      <c r="U25" s="1">
        <v>31261</v>
      </c>
      <c r="V25" s="1"/>
      <c r="W25" s="65"/>
      <c r="X25" s="1"/>
      <c r="Y25" s="1"/>
      <c r="Z25" s="2"/>
      <c r="AA25" s="3"/>
    </row>
    <row r="26" spans="2:27" x14ac:dyDescent="0.2">
      <c r="B26" s="9">
        <v>36831</v>
      </c>
      <c r="C26" s="1">
        <v>186</v>
      </c>
      <c r="D26" s="1">
        <v>52</v>
      </c>
      <c r="E26" s="1">
        <v>11</v>
      </c>
      <c r="F26" s="1">
        <v>3355</v>
      </c>
      <c r="G26" s="1">
        <v>37</v>
      </c>
      <c r="H26" s="1">
        <v>2817</v>
      </c>
      <c r="I26" s="1">
        <v>4926</v>
      </c>
      <c r="J26" s="1">
        <v>2792</v>
      </c>
      <c r="K26" s="1">
        <v>958</v>
      </c>
      <c r="L26" s="1">
        <v>245</v>
      </c>
      <c r="M26" s="1">
        <v>4098</v>
      </c>
      <c r="N26" s="1">
        <v>1512</v>
      </c>
      <c r="O26" s="1">
        <v>646</v>
      </c>
      <c r="P26" s="1">
        <v>1068</v>
      </c>
      <c r="Q26" s="1">
        <v>1655</v>
      </c>
      <c r="R26" s="1">
        <v>189</v>
      </c>
      <c r="S26" s="1"/>
      <c r="T26" s="1">
        <v>6871</v>
      </c>
      <c r="U26" s="1">
        <v>31418</v>
      </c>
      <c r="V26" s="1"/>
      <c r="W26" s="65"/>
      <c r="X26" s="1"/>
      <c r="Y26" s="1"/>
      <c r="Z26" s="2"/>
      <c r="AA26" s="3"/>
    </row>
    <row r="27" spans="2:27" x14ac:dyDescent="0.2">
      <c r="B27" s="9">
        <v>36861</v>
      </c>
      <c r="C27" s="1">
        <v>192</v>
      </c>
      <c r="D27" s="1">
        <v>51</v>
      </c>
      <c r="E27" s="1">
        <v>10</v>
      </c>
      <c r="F27" s="1">
        <v>3323</v>
      </c>
      <c r="G27" s="1">
        <v>26</v>
      </c>
      <c r="H27" s="1">
        <v>2903</v>
      </c>
      <c r="I27" s="1">
        <v>4710</v>
      </c>
      <c r="J27" s="1">
        <v>2775</v>
      </c>
      <c r="K27" s="1">
        <v>985</v>
      </c>
      <c r="L27" s="1">
        <v>243</v>
      </c>
      <c r="M27" s="1">
        <v>4033</v>
      </c>
      <c r="N27" s="1">
        <v>1418</v>
      </c>
      <c r="O27" s="1">
        <v>649</v>
      </c>
      <c r="P27" s="1">
        <v>1000</v>
      </c>
      <c r="Q27" s="1">
        <v>1625</v>
      </c>
      <c r="R27" s="1">
        <v>183</v>
      </c>
      <c r="S27" s="1">
        <v>2</v>
      </c>
      <c r="T27" s="1">
        <v>6509</v>
      </c>
      <c r="U27" s="1">
        <v>30637</v>
      </c>
      <c r="V27" s="1"/>
      <c r="W27" s="65"/>
      <c r="X27" s="1"/>
      <c r="Y27" s="1"/>
      <c r="Z27" s="2"/>
      <c r="AA27" s="3"/>
    </row>
    <row r="28" spans="2:27" x14ac:dyDescent="0.2">
      <c r="B28" s="9">
        <v>36892</v>
      </c>
      <c r="C28" s="1">
        <v>198</v>
      </c>
      <c r="D28" s="1">
        <v>46</v>
      </c>
      <c r="E28" s="1">
        <v>12</v>
      </c>
      <c r="F28" s="1">
        <v>3380</v>
      </c>
      <c r="G28" s="1">
        <v>30</v>
      </c>
      <c r="H28" s="1">
        <v>2869</v>
      </c>
      <c r="I28" s="1">
        <v>5031</v>
      </c>
      <c r="J28" s="1">
        <v>2889</v>
      </c>
      <c r="K28" s="1">
        <v>1023</v>
      </c>
      <c r="L28" s="1">
        <v>252</v>
      </c>
      <c r="M28" s="1">
        <v>4165</v>
      </c>
      <c r="N28" s="1">
        <v>1529</v>
      </c>
      <c r="O28" s="1">
        <v>653</v>
      </c>
      <c r="P28" s="1">
        <v>1141</v>
      </c>
      <c r="Q28" s="1">
        <v>1740</v>
      </c>
      <c r="R28" s="1">
        <v>189</v>
      </c>
      <c r="S28" s="1">
        <v>4</v>
      </c>
      <c r="T28" s="1">
        <v>6532</v>
      </c>
      <c r="U28" s="1">
        <v>31683</v>
      </c>
      <c r="V28" s="1"/>
      <c r="W28" s="65"/>
      <c r="X28" s="1"/>
      <c r="Y28" s="1"/>
      <c r="Z28" s="2"/>
      <c r="AA28" s="12"/>
    </row>
    <row r="29" spans="2:27" x14ac:dyDescent="0.2">
      <c r="B29" s="9">
        <v>36923</v>
      </c>
      <c r="C29" s="1">
        <v>209</v>
      </c>
      <c r="D29" s="1">
        <v>59</v>
      </c>
      <c r="E29" s="1">
        <v>14</v>
      </c>
      <c r="F29" s="1">
        <v>3325</v>
      </c>
      <c r="G29" s="1">
        <v>31</v>
      </c>
      <c r="H29" s="1">
        <v>2842</v>
      </c>
      <c r="I29" s="1">
        <v>4997</v>
      </c>
      <c r="J29" s="1">
        <v>2783</v>
      </c>
      <c r="K29" s="1">
        <v>1039</v>
      </c>
      <c r="L29" s="1">
        <v>260</v>
      </c>
      <c r="M29" s="1">
        <v>4135</v>
      </c>
      <c r="N29" s="1">
        <v>1483</v>
      </c>
      <c r="O29" s="1">
        <v>651</v>
      </c>
      <c r="P29" s="1">
        <v>1120</v>
      </c>
      <c r="Q29" s="1">
        <v>1704</v>
      </c>
      <c r="R29" s="1">
        <v>194</v>
      </c>
      <c r="S29" s="1">
        <v>2</v>
      </c>
      <c r="T29" s="1">
        <v>6503</v>
      </c>
      <c r="U29" s="1">
        <v>31351</v>
      </c>
      <c r="V29" s="1"/>
      <c r="W29" s="65"/>
      <c r="X29" s="1"/>
      <c r="Y29" s="1"/>
      <c r="Z29" s="2"/>
      <c r="AA29" s="3"/>
    </row>
    <row r="30" spans="2:27" x14ac:dyDescent="0.2">
      <c r="B30" s="9">
        <v>36951</v>
      </c>
      <c r="C30" s="1">
        <v>202</v>
      </c>
      <c r="D30" s="1">
        <v>58</v>
      </c>
      <c r="E30" s="1">
        <v>13</v>
      </c>
      <c r="F30" s="1">
        <v>3322</v>
      </c>
      <c r="G30" s="1">
        <v>28</v>
      </c>
      <c r="H30" s="1">
        <v>2875</v>
      </c>
      <c r="I30" s="1">
        <v>5066</v>
      </c>
      <c r="J30" s="1">
        <v>2705</v>
      </c>
      <c r="K30" s="1">
        <v>1047</v>
      </c>
      <c r="L30" s="1">
        <v>241</v>
      </c>
      <c r="M30" s="1">
        <v>4155</v>
      </c>
      <c r="N30" s="1">
        <v>1457</v>
      </c>
      <c r="O30" s="1">
        <v>653</v>
      </c>
      <c r="P30" s="1">
        <v>1089</v>
      </c>
      <c r="Q30" s="1">
        <v>1639</v>
      </c>
      <c r="R30" s="1">
        <v>191</v>
      </c>
      <c r="S30" s="1">
        <v>2</v>
      </c>
      <c r="T30" s="1">
        <v>6537</v>
      </c>
      <c r="U30" s="1">
        <v>31280</v>
      </c>
      <c r="V30" s="1"/>
      <c r="W30" s="5"/>
      <c r="X30" s="6"/>
      <c r="Y30" s="6"/>
      <c r="Z30" s="6"/>
      <c r="AA30" s="8"/>
    </row>
    <row r="31" spans="2:27" x14ac:dyDescent="0.2">
      <c r="B31" s="9">
        <v>36982</v>
      </c>
      <c r="C31" s="1">
        <v>187</v>
      </c>
      <c r="D31" s="1">
        <v>57</v>
      </c>
      <c r="E31" s="1">
        <v>15</v>
      </c>
      <c r="F31" s="1">
        <v>3285</v>
      </c>
      <c r="G31" s="1">
        <v>29</v>
      </c>
      <c r="H31" s="1">
        <v>2855</v>
      </c>
      <c r="I31" s="1">
        <v>5012</v>
      </c>
      <c r="J31" s="1">
        <v>2553</v>
      </c>
      <c r="K31" s="1">
        <v>1000</v>
      </c>
      <c r="L31" s="1">
        <v>224</v>
      </c>
      <c r="M31" s="1">
        <v>4143</v>
      </c>
      <c r="N31" s="1">
        <v>1291</v>
      </c>
      <c r="O31" s="1">
        <v>635</v>
      </c>
      <c r="P31" s="1">
        <v>1072</v>
      </c>
      <c r="Q31" s="1">
        <v>1599</v>
      </c>
      <c r="R31" s="1">
        <v>178</v>
      </c>
      <c r="S31" s="1">
        <v>1</v>
      </c>
      <c r="T31" s="1">
        <v>6404</v>
      </c>
      <c r="U31" s="1">
        <v>30540</v>
      </c>
      <c r="V31" s="1"/>
      <c r="W31" s="65"/>
      <c r="X31" s="65"/>
      <c r="Y31" s="65"/>
      <c r="Z31" s="65"/>
      <c r="AA31" s="65"/>
    </row>
    <row r="32" spans="2:27" x14ac:dyDescent="0.2">
      <c r="B32" s="9">
        <v>37012</v>
      </c>
      <c r="C32" s="1">
        <v>192</v>
      </c>
      <c r="D32" s="1">
        <v>53</v>
      </c>
      <c r="E32" s="1">
        <v>16</v>
      </c>
      <c r="F32" s="1">
        <v>3239</v>
      </c>
      <c r="G32" s="1">
        <v>25</v>
      </c>
      <c r="H32" s="1">
        <v>2780</v>
      </c>
      <c r="I32" s="1">
        <v>4807</v>
      </c>
      <c r="J32" s="1">
        <v>2423</v>
      </c>
      <c r="K32" s="1">
        <v>963</v>
      </c>
      <c r="L32" s="1">
        <v>213</v>
      </c>
      <c r="M32" s="1">
        <v>4094</v>
      </c>
      <c r="N32" s="1">
        <v>1263</v>
      </c>
      <c r="O32" s="1">
        <v>621</v>
      </c>
      <c r="P32" s="1">
        <v>1060</v>
      </c>
      <c r="Q32" s="1">
        <v>1498</v>
      </c>
      <c r="R32" s="1">
        <v>179</v>
      </c>
      <c r="S32" s="1"/>
      <c r="T32" s="1">
        <v>6218</v>
      </c>
      <c r="U32" s="1">
        <v>29644</v>
      </c>
      <c r="V32" s="1"/>
      <c r="W32" s="65"/>
      <c r="X32" s="65"/>
      <c r="Y32" s="65"/>
      <c r="Z32" s="65"/>
      <c r="AA32" s="65"/>
    </row>
    <row r="33" spans="2:22" x14ac:dyDescent="0.2">
      <c r="B33" s="9">
        <v>37043</v>
      </c>
      <c r="C33" s="1">
        <v>198</v>
      </c>
      <c r="D33" s="1">
        <v>43</v>
      </c>
      <c r="E33" s="1">
        <v>13</v>
      </c>
      <c r="F33" s="1">
        <v>3111</v>
      </c>
      <c r="G33" s="1">
        <v>27</v>
      </c>
      <c r="H33" s="1">
        <v>2747</v>
      </c>
      <c r="I33" s="1">
        <v>4703</v>
      </c>
      <c r="J33" s="1">
        <v>2346</v>
      </c>
      <c r="K33" s="1">
        <v>954</v>
      </c>
      <c r="L33" s="1">
        <v>212</v>
      </c>
      <c r="M33" s="1">
        <v>3955</v>
      </c>
      <c r="N33" s="1">
        <v>1201</v>
      </c>
      <c r="O33" s="1">
        <v>668</v>
      </c>
      <c r="P33" s="1">
        <v>997</v>
      </c>
      <c r="Q33" s="1">
        <v>1456</v>
      </c>
      <c r="R33" s="1">
        <v>179</v>
      </c>
      <c r="S33" s="1">
        <v>1</v>
      </c>
      <c r="T33" s="1">
        <v>6078</v>
      </c>
      <c r="U33" s="1">
        <v>28889</v>
      </c>
      <c r="V33" s="1"/>
    </row>
    <row r="34" spans="2:22" x14ac:dyDescent="0.2">
      <c r="B34" s="9">
        <v>37073</v>
      </c>
      <c r="C34" s="1">
        <v>189</v>
      </c>
      <c r="D34" s="1">
        <v>40</v>
      </c>
      <c r="E34" s="1">
        <v>11</v>
      </c>
      <c r="F34" s="1">
        <v>3031</v>
      </c>
      <c r="G34" s="1">
        <v>26</v>
      </c>
      <c r="H34" s="1">
        <v>2831</v>
      </c>
      <c r="I34" s="1">
        <v>4494</v>
      </c>
      <c r="J34" s="1">
        <v>2278</v>
      </c>
      <c r="K34" s="1">
        <v>904</v>
      </c>
      <c r="L34" s="1">
        <v>194</v>
      </c>
      <c r="M34" s="1">
        <v>3833</v>
      </c>
      <c r="N34" s="1">
        <v>1310</v>
      </c>
      <c r="O34" s="1">
        <v>801</v>
      </c>
      <c r="P34" s="1">
        <v>807</v>
      </c>
      <c r="Q34" s="1">
        <v>1457</v>
      </c>
      <c r="R34" s="1">
        <v>167</v>
      </c>
      <c r="S34" s="1">
        <v>1</v>
      </c>
      <c r="T34" s="1">
        <v>5754</v>
      </c>
      <c r="U34" s="1">
        <v>28128</v>
      </c>
      <c r="V34" s="1"/>
    </row>
    <row r="35" spans="2:22" x14ac:dyDescent="0.2">
      <c r="B35" s="9">
        <v>37104</v>
      </c>
      <c r="C35" s="1">
        <v>179</v>
      </c>
      <c r="D35" s="1">
        <v>34</v>
      </c>
      <c r="E35" s="1">
        <v>13</v>
      </c>
      <c r="F35" s="1">
        <v>3035</v>
      </c>
      <c r="G35" s="1">
        <v>28</v>
      </c>
      <c r="H35" s="1">
        <v>2929</v>
      </c>
      <c r="I35" s="1">
        <v>4466</v>
      </c>
      <c r="J35" s="1">
        <v>2216</v>
      </c>
      <c r="K35" s="1">
        <v>929</v>
      </c>
      <c r="L35" s="1">
        <v>201</v>
      </c>
      <c r="M35" s="1">
        <v>3830</v>
      </c>
      <c r="N35" s="1">
        <v>1296</v>
      </c>
      <c r="O35" s="1">
        <v>820</v>
      </c>
      <c r="P35" s="1">
        <v>731</v>
      </c>
      <c r="Q35" s="1">
        <v>1472</v>
      </c>
      <c r="R35" s="1">
        <v>171</v>
      </c>
      <c r="S35" s="1">
        <v>1</v>
      </c>
      <c r="T35" s="1">
        <v>5454</v>
      </c>
      <c r="U35" s="1">
        <v>27805</v>
      </c>
      <c r="V35" s="1"/>
    </row>
    <row r="36" spans="2:22" x14ac:dyDescent="0.2">
      <c r="B36" s="9">
        <v>37135</v>
      </c>
      <c r="C36" s="1">
        <v>186</v>
      </c>
      <c r="D36" s="1">
        <v>37</v>
      </c>
      <c r="E36" s="1">
        <v>14</v>
      </c>
      <c r="F36" s="1">
        <v>3043</v>
      </c>
      <c r="G36" s="1">
        <v>27</v>
      </c>
      <c r="H36" s="1">
        <v>2894</v>
      </c>
      <c r="I36" s="1">
        <v>4590</v>
      </c>
      <c r="J36" s="1">
        <v>2319</v>
      </c>
      <c r="K36" s="1">
        <v>913</v>
      </c>
      <c r="L36" s="1">
        <v>223</v>
      </c>
      <c r="M36" s="1">
        <v>3844</v>
      </c>
      <c r="N36" s="1">
        <v>1355</v>
      </c>
      <c r="O36" s="1">
        <v>735</v>
      </c>
      <c r="P36" s="1">
        <v>826</v>
      </c>
      <c r="Q36" s="1">
        <v>1556</v>
      </c>
      <c r="R36" s="1">
        <v>189</v>
      </c>
      <c r="S36" s="1">
        <v>1</v>
      </c>
      <c r="T36" s="1">
        <v>5620</v>
      </c>
      <c r="U36" s="1">
        <v>28372</v>
      </c>
      <c r="V36" s="1"/>
    </row>
    <row r="37" spans="2:22" x14ac:dyDescent="0.2">
      <c r="B37" s="9">
        <v>37165</v>
      </c>
      <c r="C37" s="1">
        <v>209</v>
      </c>
      <c r="D37" s="1">
        <v>35</v>
      </c>
      <c r="E37" s="1">
        <v>14</v>
      </c>
      <c r="F37" s="1">
        <v>3239</v>
      </c>
      <c r="G37" s="1">
        <v>32</v>
      </c>
      <c r="H37" s="1">
        <v>2961</v>
      </c>
      <c r="I37" s="1">
        <v>4756</v>
      </c>
      <c r="J37" s="1">
        <v>2638</v>
      </c>
      <c r="K37" s="1">
        <v>971</v>
      </c>
      <c r="L37" s="1">
        <v>229</v>
      </c>
      <c r="M37" s="1">
        <v>4248</v>
      </c>
      <c r="N37" s="1">
        <v>1423</v>
      </c>
      <c r="O37" s="1">
        <v>692</v>
      </c>
      <c r="P37" s="1">
        <v>1039</v>
      </c>
      <c r="Q37" s="1">
        <v>1674</v>
      </c>
      <c r="R37" s="1">
        <v>193</v>
      </c>
      <c r="S37" s="1">
        <v>2</v>
      </c>
      <c r="T37" s="1">
        <v>5795</v>
      </c>
      <c r="U37" s="1">
        <v>30150</v>
      </c>
      <c r="V37" s="1"/>
    </row>
    <row r="38" spans="2:22" x14ac:dyDescent="0.2">
      <c r="B38" s="9">
        <v>37196</v>
      </c>
      <c r="C38" s="1">
        <v>218</v>
      </c>
      <c r="D38" s="1">
        <v>38</v>
      </c>
      <c r="E38" s="1">
        <v>14</v>
      </c>
      <c r="F38" s="1">
        <v>3306</v>
      </c>
      <c r="G38" s="1">
        <v>31</v>
      </c>
      <c r="H38" s="1">
        <v>3012</v>
      </c>
      <c r="I38" s="1">
        <v>4668</v>
      </c>
      <c r="J38" s="1">
        <v>3018</v>
      </c>
      <c r="K38" s="1">
        <v>1021</v>
      </c>
      <c r="L38" s="1">
        <v>231</v>
      </c>
      <c r="M38" s="1">
        <v>4310</v>
      </c>
      <c r="N38" s="1">
        <v>1341</v>
      </c>
      <c r="O38" s="1">
        <v>663</v>
      </c>
      <c r="P38" s="1">
        <v>970</v>
      </c>
      <c r="Q38" s="1">
        <v>1694</v>
      </c>
      <c r="R38" s="1">
        <v>209</v>
      </c>
      <c r="S38" s="1">
        <v>2</v>
      </c>
      <c r="T38" s="1">
        <v>5868</v>
      </c>
      <c r="U38" s="1">
        <v>30614</v>
      </c>
      <c r="V38" s="1"/>
    </row>
    <row r="39" spans="2:22" x14ac:dyDescent="0.2">
      <c r="B39" s="9">
        <v>37226</v>
      </c>
      <c r="C39" s="1">
        <v>202</v>
      </c>
      <c r="D39" s="1">
        <v>37</v>
      </c>
      <c r="E39" s="1">
        <v>16</v>
      </c>
      <c r="F39" s="1">
        <v>3290</v>
      </c>
      <c r="G39" s="1">
        <v>33</v>
      </c>
      <c r="H39" s="1">
        <v>3145</v>
      </c>
      <c r="I39" s="1">
        <v>4560</v>
      </c>
      <c r="J39" s="1">
        <v>3001</v>
      </c>
      <c r="K39" s="1">
        <v>1048</v>
      </c>
      <c r="L39" s="1">
        <v>210</v>
      </c>
      <c r="M39" s="1">
        <v>4215</v>
      </c>
      <c r="N39" s="1">
        <v>1264</v>
      </c>
      <c r="O39" s="1">
        <v>659</v>
      </c>
      <c r="P39" s="1">
        <v>927</v>
      </c>
      <c r="Q39" s="1">
        <v>1655</v>
      </c>
      <c r="R39" s="1">
        <v>198</v>
      </c>
      <c r="S39" s="1">
        <v>4</v>
      </c>
      <c r="T39" s="1">
        <v>5637</v>
      </c>
      <c r="U39" s="1">
        <v>30101</v>
      </c>
      <c r="V39" s="1"/>
    </row>
    <row r="40" spans="2:22" x14ac:dyDescent="0.2">
      <c r="B40" s="9">
        <v>37257</v>
      </c>
      <c r="C40" s="1">
        <v>200</v>
      </c>
      <c r="D40" s="1">
        <v>50</v>
      </c>
      <c r="E40" s="1">
        <v>16</v>
      </c>
      <c r="F40" s="1">
        <v>3437</v>
      </c>
      <c r="G40" s="1">
        <v>32</v>
      </c>
      <c r="H40" s="1">
        <v>3096</v>
      </c>
      <c r="I40" s="1">
        <v>4874</v>
      </c>
      <c r="J40" s="1">
        <v>3043</v>
      </c>
      <c r="K40" s="1">
        <v>1126</v>
      </c>
      <c r="L40" s="1">
        <v>214</v>
      </c>
      <c r="M40" s="1">
        <v>4396</v>
      </c>
      <c r="N40" s="1">
        <v>1472</v>
      </c>
      <c r="O40" s="1">
        <v>650</v>
      </c>
      <c r="P40" s="1">
        <v>1012</v>
      </c>
      <c r="Q40" s="1">
        <v>1732</v>
      </c>
      <c r="R40" s="1">
        <v>198</v>
      </c>
      <c r="S40" s="1">
        <v>4</v>
      </c>
      <c r="T40" s="1">
        <v>5581</v>
      </c>
      <c r="U40" s="1">
        <v>31133</v>
      </c>
      <c r="V40" s="1"/>
    </row>
    <row r="41" spans="2:22" x14ac:dyDescent="0.2">
      <c r="B41" s="9">
        <v>37288</v>
      </c>
      <c r="C41" s="1">
        <v>201</v>
      </c>
      <c r="D41" s="1">
        <v>52</v>
      </c>
      <c r="E41" s="1">
        <v>15</v>
      </c>
      <c r="F41" s="1">
        <v>3446</v>
      </c>
      <c r="G41" s="1">
        <v>32</v>
      </c>
      <c r="H41" s="1">
        <v>3055</v>
      </c>
      <c r="I41" s="1">
        <v>4885</v>
      </c>
      <c r="J41" s="1">
        <v>2862</v>
      </c>
      <c r="K41" s="1">
        <v>1069</v>
      </c>
      <c r="L41" s="1">
        <v>228</v>
      </c>
      <c r="M41" s="1">
        <v>4455</v>
      </c>
      <c r="N41" s="1">
        <v>1498</v>
      </c>
      <c r="O41" s="1">
        <v>653</v>
      </c>
      <c r="P41" s="1">
        <v>1015</v>
      </c>
      <c r="Q41" s="1">
        <v>1726</v>
      </c>
      <c r="R41" s="1">
        <v>197</v>
      </c>
      <c r="S41" s="1">
        <v>4</v>
      </c>
      <c r="T41" s="1">
        <v>5747</v>
      </c>
      <c r="U41" s="1">
        <v>31140</v>
      </c>
      <c r="V41" s="1"/>
    </row>
    <row r="42" spans="2:22" x14ac:dyDescent="0.2">
      <c r="B42" s="9">
        <v>37316</v>
      </c>
      <c r="C42" s="1">
        <v>203</v>
      </c>
      <c r="D42" s="1">
        <v>63</v>
      </c>
      <c r="E42" s="1">
        <v>16</v>
      </c>
      <c r="F42" s="1">
        <v>3425</v>
      </c>
      <c r="G42" s="1">
        <v>31</v>
      </c>
      <c r="H42" s="1">
        <v>3109</v>
      </c>
      <c r="I42" s="1">
        <v>4905</v>
      </c>
      <c r="J42" s="1">
        <v>2654</v>
      </c>
      <c r="K42" s="1">
        <v>1013</v>
      </c>
      <c r="L42" s="1">
        <v>221</v>
      </c>
      <c r="M42" s="1">
        <v>4427</v>
      </c>
      <c r="N42" s="1">
        <v>1384</v>
      </c>
      <c r="O42" s="1">
        <v>622</v>
      </c>
      <c r="P42" s="1">
        <v>975</v>
      </c>
      <c r="Q42" s="1">
        <v>1637</v>
      </c>
      <c r="R42" s="1">
        <v>187</v>
      </c>
      <c r="S42" s="1">
        <v>3</v>
      </c>
      <c r="T42" s="1">
        <v>5792</v>
      </c>
      <c r="U42" s="1">
        <v>30667</v>
      </c>
      <c r="V42" s="1"/>
    </row>
    <row r="43" spans="2:22" x14ac:dyDescent="0.2">
      <c r="B43" s="9">
        <v>37347</v>
      </c>
      <c r="C43" s="1">
        <v>200</v>
      </c>
      <c r="D43" s="1">
        <v>78</v>
      </c>
      <c r="E43" s="1">
        <v>17</v>
      </c>
      <c r="F43" s="1">
        <v>3389</v>
      </c>
      <c r="G43" s="1">
        <v>29</v>
      </c>
      <c r="H43" s="1">
        <v>3095</v>
      </c>
      <c r="I43" s="1">
        <v>4900</v>
      </c>
      <c r="J43" s="1">
        <v>2621</v>
      </c>
      <c r="K43" s="1">
        <v>990</v>
      </c>
      <c r="L43" s="1">
        <v>214</v>
      </c>
      <c r="M43" s="1">
        <v>4481</v>
      </c>
      <c r="N43" s="1">
        <v>1417</v>
      </c>
      <c r="O43" s="1">
        <v>602</v>
      </c>
      <c r="P43" s="1">
        <v>979</v>
      </c>
      <c r="Q43" s="1">
        <v>1704</v>
      </c>
      <c r="R43" s="1">
        <v>185</v>
      </c>
      <c r="S43" s="1">
        <v>3</v>
      </c>
      <c r="T43" s="1">
        <v>5956</v>
      </c>
      <c r="U43" s="1">
        <v>30860</v>
      </c>
      <c r="V43" s="1"/>
    </row>
    <row r="44" spans="2:22" x14ac:dyDescent="0.2">
      <c r="B44" s="9">
        <v>37377</v>
      </c>
      <c r="C44" s="1">
        <v>195</v>
      </c>
      <c r="D44" s="1">
        <v>61</v>
      </c>
      <c r="E44" s="1">
        <v>15</v>
      </c>
      <c r="F44" s="1">
        <v>3368</v>
      </c>
      <c r="G44" s="1">
        <v>29</v>
      </c>
      <c r="H44" s="1">
        <v>3031</v>
      </c>
      <c r="I44" s="1">
        <v>4842</v>
      </c>
      <c r="J44" s="1">
        <v>2507</v>
      </c>
      <c r="K44" s="1">
        <v>946</v>
      </c>
      <c r="L44" s="1">
        <v>205</v>
      </c>
      <c r="M44" s="1">
        <v>4448</v>
      </c>
      <c r="N44" s="1">
        <v>1381</v>
      </c>
      <c r="O44" s="1">
        <v>604</v>
      </c>
      <c r="P44" s="1">
        <v>1011</v>
      </c>
      <c r="Q44" s="1">
        <v>1607</v>
      </c>
      <c r="R44" s="1">
        <v>175</v>
      </c>
      <c r="S44" s="1">
        <v>3</v>
      </c>
      <c r="T44" s="1">
        <v>5874</v>
      </c>
      <c r="U44" s="1">
        <v>30302</v>
      </c>
      <c r="V44" s="1"/>
    </row>
    <row r="45" spans="2:22" x14ac:dyDescent="0.2">
      <c r="B45" s="9">
        <v>37408</v>
      </c>
      <c r="C45" s="1">
        <v>196</v>
      </c>
      <c r="D45" s="1">
        <v>40</v>
      </c>
      <c r="E45" s="1">
        <v>13</v>
      </c>
      <c r="F45" s="1">
        <v>3335</v>
      </c>
      <c r="G45" s="1">
        <v>30</v>
      </c>
      <c r="H45" s="1">
        <v>2982</v>
      </c>
      <c r="I45" s="1">
        <v>4799</v>
      </c>
      <c r="J45" s="1">
        <v>2500</v>
      </c>
      <c r="K45" s="1">
        <v>930</v>
      </c>
      <c r="L45" s="1">
        <v>199</v>
      </c>
      <c r="M45" s="1">
        <v>4302</v>
      </c>
      <c r="N45" s="1">
        <v>1308</v>
      </c>
      <c r="O45" s="1">
        <v>671</v>
      </c>
      <c r="P45" s="1">
        <v>1005</v>
      </c>
      <c r="Q45" s="1">
        <v>1589</v>
      </c>
      <c r="R45" s="1">
        <v>173</v>
      </c>
      <c r="S45" s="1">
        <v>2</v>
      </c>
      <c r="T45" s="1">
        <v>5963</v>
      </c>
      <c r="U45" s="1">
        <v>30037</v>
      </c>
      <c r="V45" s="1"/>
    </row>
    <row r="46" spans="2:22" x14ac:dyDescent="0.2">
      <c r="B46" s="9">
        <v>37438</v>
      </c>
      <c r="C46" s="1">
        <v>186</v>
      </c>
      <c r="D46" s="1">
        <v>37</v>
      </c>
      <c r="E46" s="1">
        <v>14</v>
      </c>
      <c r="F46" s="1">
        <v>3265</v>
      </c>
      <c r="G46" s="1">
        <v>28</v>
      </c>
      <c r="H46" s="1">
        <v>2955</v>
      </c>
      <c r="I46" s="1">
        <v>4663</v>
      </c>
      <c r="J46" s="1">
        <v>2361</v>
      </c>
      <c r="K46" s="1">
        <v>970</v>
      </c>
      <c r="L46" s="1">
        <v>183</v>
      </c>
      <c r="M46" s="1">
        <v>4284</v>
      </c>
      <c r="N46" s="1">
        <v>1214</v>
      </c>
      <c r="O46" s="1">
        <v>884</v>
      </c>
      <c r="P46" s="1">
        <v>842</v>
      </c>
      <c r="Q46" s="1">
        <v>1554</v>
      </c>
      <c r="R46" s="1">
        <v>176</v>
      </c>
      <c r="S46" s="1">
        <v>2</v>
      </c>
      <c r="T46" s="1">
        <v>5823</v>
      </c>
      <c r="U46" s="1">
        <v>29441</v>
      </c>
      <c r="V46" s="1"/>
    </row>
    <row r="47" spans="2:22" x14ac:dyDescent="0.2">
      <c r="B47" s="9">
        <v>37469</v>
      </c>
      <c r="C47" s="1">
        <v>173</v>
      </c>
      <c r="D47" s="1">
        <v>34</v>
      </c>
      <c r="E47" s="1">
        <v>12</v>
      </c>
      <c r="F47" s="1">
        <v>3289</v>
      </c>
      <c r="G47" s="1">
        <v>29</v>
      </c>
      <c r="H47" s="1">
        <v>3025</v>
      </c>
      <c r="I47" s="1">
        <v>4608</v>
      </c>
      <c r="J47" s="1">
        <v>2314</v>
      </c>
      <c r="K47" s="1">
        <v>966</v>
      </c>
      <c r="L47" s="1">
        <v>198</v>
      </c>
      <c r="M47" s="1">
        <v>4141</v>
      </c>
      <c r="N47" s="1">
        <v>1179</v>
      </c>
      <c r="O47" s="1">
        <v>897</v>
      </c>
      <c r="P47" s="1">
        <v>793</v>
      </c>
      <c r="Q47" s="1">
        <v>1565</v>
      </c>
      <c r="R47" s="1">
        <v>171</v>
      </c>
      <c r="S47" s="1">
        <v>2</v>
      </c>
      <c r="T47" s="1">
        <v>5487</v>
      </c>
      <c r="U47" s="1">
        <v>28883</v>
      </c>
      <c r="V47" s="1"/>
    </row>
    <row r="48" spans="2:22" x14ac:dyDescent="0.2">
      <c r="B48" s="9">
        <v>37500</v>
      </c>
      <c r="C48" s="1">
        <v>166</v>
      </c>
      <c r="D48" s="1">
        <v>36</v>
      </c>
      <c r="E48" s="1">
        <v>12</v>
      </c>
      <c r="F48" s="1">
        <v>3292</v>
      </c>
      <c r="G48" s="1">
        <v>30</v>
      </c>
      <c r="H48" s="1">
        <v>2971</v>
      </c>
      <c r="I48" s="1">
        <v>4746</v>
      </c>
      <c r="J48" s="1">
        <v>2365</v>
      </c>
      <c r="K48" s="1">
        <v>967</v>
      </c>
      <c r="L48" s="1">
        <v>203</v>
      </c>
      <c r="M48" s="1">
        <v>4229</v>
      </c>
      <c r="N48" s="1">
        <v>1272</v>
      </c>
      <c r="O48" s="1">
        <v>767</v>
      </c>
      <c r="P48" s="1">
        <v>859</v>
      </c>
      <c r="Q48" s="1">
        <v>1657</v>
      </c>
      <c r="R48" s="1">
        <v>177</v>
      </c>
      <c r="S48" s="1">
        <v>2</v>
      </c>
      <c r="T48" s="1">
        <v>5678</v>
      </c>
      <c r="U48" s="1">
        <v>29429</v>
      </c>
      <c r="V48" s="1"/>
    </row>
    <row r="49" spans="2:22" x14ac:dyDescent="0.2">
      <c r="B49" s="9">
        <v>37530</v>
      </c>
      <c r="C49" s="1">
        <v>183</v>
      </c>
      <c r="D49" s="1">
        <v>35</v>
      </c>
      <c r="E49" s="1">
        <v>10</v>
      </c>
      <c r="F49" s="1">
        <v>3353</v>
      </c>
      <c r="G49" s="1">
        <v>35</v>
      </c>
      <c r="H49" s="1">
        <v>2988</v>
      </c>
      <c r="I49" s="1">
        <v>4866</v>
      </c>
      <c r="J49" s="1">
        <v>2642</v>
      </c>
      <c r="K49" s="1">
        <v>973</v>
      </c>
      <c r="L49" s="1">
        <v>218</v>
      </c>
      <c r="M49" s="1">
        <v>4361</v>
      </c>
      <c r="N49" s="1">
        <v>1252</v>
      </c>
      <c r="O49" s="1">
        <v>682</v>
      </c>
      <c r="P49" s="1">
        <v>1021</v>
      </c>
      <c r="Q49" s="1">
        <v>1745</v>
      </c>
      <c r="R49" s="1">
        <v>184</v>
      </c>
      <c r="S49" s="1">
        <v>2</v>
      </c>
      <c r="T49" s="1">
        <v>5957</v>
      </c>
      <c r="U49" s="1">
        <v>30507</v>
      </c>
      <c r="V49" s="1"/>
    </row>
    <row r="50" spans="2:22" x14ac:dyDescent="0.2">
      <c r="B50" s="9">
        <v>37561</v>
      </c>
      <c r="C50" s="1">
        <v>187</v>
      </c>
      <c r="D50" s="1">
        <v>36</v>
      </c>
      <c r="E50" s="1">
        <v>14</v>
      </c>
      <c r="F50" s="1">
        <v>3291</v>
      </c>
      <c r="G50" s="1">
        <v>32</v>
      </c>
      <c r="H50" s="1">
        <v>2988</v>
      </c>
      <c r="I50" s="1">
        <v>4849</v>
      </c>
      <c r="J50" s="1">
        <v>2992</v>
      </c>
      <c r="K50" s="1">
        <v>984</v>
      </c>
      <c r="L50" s="1">
        <v>230</v>
      </c>
      <c r="M50" s="1">
        <v>4445</v>
      </c>
      <c r="N50" s="1">
        <v>1220</v>
      </c>
      <c r="O50" s="1">
        <v>662</v>
      </c>
      <c r="P50" s="1">
        <v>972</v>
      </c>
      <c r="Q50" s="1">
        <v>1770</v>
      </c>
      <c r="R50" s="1">
        <v>185</v>
      </c>
      <c r="S50" s="1">
        <v>2</v>
      </c>
      <c r="T50" s="1">
        <v>6066</v>
      </c>
      <c r="U50" s="1">
        <v>30925</v>
      </c>
      <c r="V50" s="1"/>
    </row>
    <row r="51" spans="2:22" x14ac:dyDescent="0.2">
      <c r="B51" s="9">
        <v>37591</v>
      </c>
      <c r="C51" s="1">
        <v>198</v>
      </c>
      <c r="D51" s="1">
        <v>36</v>
      </c>
      <c r="E51" s="1">
        <v>14</v>
      </c>
      <c r="F51" s="1">
        <v>3272</v>
      </c>
      <c r="G51" s="1">
        <v>30</v>
      </c>
      <c r="H51" s="1">
        <v>3184</v>
      </c>
      <c r="I51" s="1">
        <v>4644</v>
      </c>
      <c r="J51" s="1">
        <v>2929</v>
      </c>
      <c r="K51" s="1">
        <v>976</v>
      </c>
      <c r="L51" s="1">
        <v>236</v>
      </c>
      <c r="M51" s="1">
        <v>4332</v>
      </c>
      <c r="N51" s="1">
        <v>1126</v>
      </c>
      <c r="O51" s="1">
        <v>698</v>
      </c>
      <c r="P51" s="1">
        <v>914</v>
      </c>
      <c r="Q51" s="1">
        <v>1727</v>
      </c>
      <c r="R51" s="1">
        <v>190</v>
      </c>
      <c r="S51" s="1">
        <v>1</v>
      </c>
      <c r="T51" s="1">
        <v>5773</v>
      </c>
      <c r="U51" s="1">
        <v>30280</v>
      </c>
      <c r="V51" s="1"/>
    </row>
    <row r="52" spans="2:22" x14ac:dyDescent="0.2">
      <c r="B52" s="9">
        <v>37622</v>
      </c>
      <c r="C52" s="1">
        <v>200</v>
      </c>
      <c r="D52" s="1">
        <v>33</v>
      </c>
      <c r="E52" s="1">
        <v>14</v>
      </c>
      <c r="F52" s="1">
        <v>3350</v>
      </c>
      <c r="G52" s="1">
        <v>26</v>
      </c>
      <c r="H52" s="1">
        <v>3205</v>
      </c>
      <c r="I52" s="1">
        <v>4996</v>
      </c>
      <c r="J52" s="1">
        <v>2986</v>
      </c>
      <c r="K52" s="1">
        <v>1027</v>
      </c>
      <c r="L52" s="1">
        <v>226</v>
      </c>
      <c r="M52" s="1">
        <v>4473</v>
      </c>
      <c r="N52" s="1">
        <v>1244</v>
      </c>
      <c r="O52" s="1">
        <v>740</v>
      </c>
      <c r="P52" s="1">
        <v>973</v>
      </c>
      <c r="Q52" s="1">
        <v>1831</v>
      </c>
      <c r="R52" s="1">
        <v>187</v>
      </c>
      <c r="S52" s="1">
        <v>2</v>
      </c>
      <c r="T52" s="1">
        <v>5817</v>
      </c>
      <c r="U52" s="1">
        <v>31330</v>
      </c>
      <c r="V52" s="1"/>
    </row>
    <row r="53" spans="2:22" x14ac:dyDescent="0.2">
      <c r="B53" s="9">
        <v>37653</v>
      </c>
      <c r="C53" s="1">
        <v>216</v>
      </c>
      <c r="D53" s="1">
        <v>34</v>
      </c>
      <c r="E53" s="1">
        <v>14</v>
      </c>
      <c r="F53" s="1">
        <v>3321</v>
      </c>
      <c r="G53" s="1">
        <v>24</v>
      </c>
      <c r="H53" s="1">
        <v>3204</v>
      </c>
      <c r="I53" s="1">
        <v>5124</v>
      </c>
      <c r="J53" s="1">
        <v>2916</v>
      </c>
      <c r="K53" s="1">
        <v>999</v>
      </c>
      <c r="L53" s="1">
        <v>225</v>
      </c>
      <c r="M53" s="1">
        <v>4515</v>
      </c>
      <c r="N53" s="1">
        <v>1204</v>
      </c>
      <c r="O53" s="1">
        <v>726</v>
      </c>
      <c r="P53" s="1">
        <v>940</v>
      </c>
      <c r="Q53" s="1">
        <v>1834</v>
      </c>
      <c r="R53" s="1">
        <v>189</v>
      </c>
      <c r="S53" s="1">
        <v>2</v>
      </c>
      <c r="T53" s="1">
        <v>5991</v>
      </c>
      <c r="U53" s="1">
        <v>31478</v>
      </c>
      <c r="V53" s="1"/>
    </row>
    <row r="54" spans="2:22" x14ac:dyDescent="0.2">
      <c r="B54" s="9">
        <v>37681</v>
      </c>
      <c r="C54" s="1">
        <v>222</v>
      </c>
      <c r="D54" s="1">
        <v>49</v>
      </c>
      <c r="E54" s="1">
        <v>13</v>
      </c>
      <c r="F54" s="1">
        <v>3306</v>
      </c>
      <c r="G54" s="1">
        <v>29</v>
      </c>
      <c r="H54" s="1">
        <v>3222</v>
      </c>
      <c r="I54" s="1">
        <v>5135</v>
      </c>
      <c r="J54" s="1">
        <v>2869</v>
      </c>
      <c r="K54" s="1">
        <v>983</v>
      </c>
      <c r="L54" s="1">
        <v>224</v>
      </c>
      <c r="M54" s="1">
        <v>4562</v>
      </c>
      <c r="N54" s="1">
        <v>1217</v>
      </c>
      <c r="O54" s="1">
        <v>712</v>
      </c>
      <c r="P54" s="1">
        <v>962</v>
      </c>
      <c r="Q54" s="1">
        <v>1846</v>
      </c>
      <c r="R54" s="1">
        <v>194</v>
      </c>
      <c r="S54" s="1">
        <v>2</v>
      </c>
      <c r="T54" s="1">
        <v>6159</v>
      </c>
      <c r="U54" s="1">
        <v>31706</v>
      </c>
      <c r="V54" s="1"/>
    </row>
    <row r="55" spans="2:22" x14ac:dyDescent="0.2">
      <c r="B55" s="9">
        <v>37712</v>
      </c>
      <c r="C55" s="1">
        <v>208</v>
      </c>
      <c r="D55" s="1">
        <v>73</v>
      </c>
      <c r="E55" s="1">
        <v>13</v>
      </c>
      <c r="F55" s="1">
        <v>3248</v>
      </c>
      <c r="G55" s="1">
        <v>41</v>
      </c>
      <c r="H55" s="1">
        <v>3221</v>
      </c>
      <c r="I55" s="1">
        <v>4972</v>
      </c>
      <c r="J55" s="1">
        <v>2681</v>
      </c>
      <c r="K55" s="1">
        <v>952</v>
      </c>
      <c r="L55" s="1">
        <v>206</v>
      </c>
      <c r="M55" s="1">
        <v>4444</v>
      </c>
      <c r="N55" s="1">
        <v>1134</v>
      </c>
      <c r="O55" s="1">
        <v>683</v>
      </c>
      <c r="P55" s="1">
        <v>941</v>
      </c>
      <c r="Q55" s="1">
        <v>1765</v>
      </c>
      <c r="R55" s="1">
        <v>194</v>
      </c>
      <c r="S55" s="1">
        <v>2</v>
      </c>
      <c r="T55" s="1">
        <v>6163</v>
      </c>
      <c r="U55" s="1">
        <v>30941</v>
      </c>
      <c r="V55" s="1"/>
    </row>
    <row r="56" spans="2:22" x14ac:dyDescent="0.2">
      <c r="B56" s="9">
        <v>37742</v>
      </c>
      <c r="C56" s="1">
        <v>210</v>
      </c>
      <c r="D56" s="1">
        <v>62</v>
      </c>
      <c r="E56" s="1">
        <v>10</v>
      </c>
      <c r="F56" s="1">
        <v>3115</v>
      </c>
      <c r="G56" s="1">
        <v>33</v>
      </c>
      <c r="H56" s="1">
        <v>3093</v>
      </c>
      <c r="I56" s="1">
        <v>4802</v>
      </c>
      <c r="J56" s="1">
        <v>2534</v>
      </c>
      <c r="K56" s="1">
        <v>906</v>
      </c>
      <c r="L56" s="1">
        <v>184</v>
      </c>
      <c r="M56" s="1">
        <v>4270</v>
      </c>
      <c r="N56" s="1">
        <v>1142</v>
      </c>
      <c r="O56" s="1">
        <v>670</v>
      </c>
      <c r="P56" s="1">
        <v>924</v>
      </c>
      <c r="Q56" s="1">
        <v>1715</v>
      </c>
      <c r="R56" s="1">
        <v>198</v>
      </c>
      <c r="S56" s="1">
        <v>2</v>
      </c>
      <c r="T56" s="1">
        <v>5899</v>
      </c>
      <c r="U56" s="1">
        <v>29769</v>
      </c>
      <c r="V56" s="1"/>
    </row>
    <row r="57" spans="2:22" x14ac:dyDescent="0.2">
      <c r="B57" s="9">
        <v>37773</v>
      </c>
      <c r="C57" s="1">
        <v>218</v>
      </c>
      <c r="D57" s="1">
        <v>37</v>
      </c>
      <c r="E57" s="1">
        <v>12</v>
      </c>
      <c r="F57" s="1">
        <v>3021</v>
      </c>
      <c r="G57" s="1">
        <v>28</v>
      </c>
      <c r="H57" s="1">
        <v>3072</v>
      </c>
      <c r="I57" s="1">
        <v>4702</v>
      </c>
      <c r="J57" s="1">
        <v>2467</v>
      </c>
      <c r="K57" s="1">
        <v>885</v>
      </c>
      <c r="L57" s="1">
        <v>177</v>
      </c>
      <c r="M57" s="1">
        <v>4200</v>
      </c>
      <c r="N57" s="1">
        <v>1098</v>
      </c>
      <c r="O57" s="1">
        <v>715</v>
      </c>
      <c r="P57" s="1">
        <v>922</v>
      </c>
      <c r="Q57" s="1">
        <v>1668</v>
      </c>
      <c r="R57" s="1">
        <v>188</v>
      </c>
      <c r="S57" s="1">
        <v>3</v>
      </c>
      <c r="T57" s="1">
        <v>5839</v>
      </c>
      <c r="U57" s="1">
        <v>29252</v>
      </c>
      <c r="V57" s="1"/>
    </row>
    <row r="58" spans="2:22" x14ac:dyDescent="0.2">
      <c r="B58" s="9">
        <v>37803</v>
      </c>
      <c r="C58" s="1">
        <v>205</v>
      </c>
      <c r="D58" s="1">
        <v>27</v>
      </c>
      <c r="E58" s="1">
        <v>13</v>
      </c>
      <c r="F58" s="1">
        <v>2926</v>
      </c>
      <c r="G58" s="1">
        <v>25</v>
      </c>
      <c r="H58" s="1">
        <v>3030</v>
      </c>
      <c r="I58" s="1">
        <v>4581</v>
      </c>
      <c r="J58" s="1">
        <v>2334</v>
      </c>
      <c r="K58" s="1">
        <v>856</v>
      </c>
      <c r="L58" s="1">
        <v>166</v>
      </c>
      <c r="M58" s="1">
        <v>4155</v>
      </c>
      <c r="N58" s="1">
        <v>1026</v>
      </c>
      <c r="O58" s="1">
        <v>868</v>
      </c>
      <c r="P58" s="1">
        <v>833</v>
      </c>
      <c r="Q58" s="1">
        <v>1636</v>
      </c>
      <c r="R58" s="1">
        <v>181</v>
      </c>
      <c r="S58" s="1">
        <v>2</v>
      </c>
      <c r="T58" s="1">
        <v>5577</v>
      </c>
      <c r="U58" s="1">
        <v>28441</v>
      </c>
      <c r="V58" s="1"/>
    </row>
    <row r="59" spans="2:22" x14ac:dyDescent="0.2">
      <c r="B59" s="9">
        <v>37834</v>
      </c>
      <c r="C59" s="1">
        <v>198</v>
      </c>
      <c r="D59" s="1">
        <v>26</v>
      </c>
      <c r="E59" s="1">
        <v>10</v>
      </c>
      <c r="F59" s="1">
        <v>2876</v>
      </c>
      <c r="G59" s="1">
        <v>22</v>
      </c>
      <c r="H59" s="1">
        <v>3216</v>
      </c>
      <c r="I59" s="1">
        <v>4466</v>
      </c>
      <c r="J59" s="1">
        <v>2235</v>
      </c>
      <c r="K59" s="1">
        <v>825</v>
      </c>
      <c r="L59" s="1">
        <v>174</v>
      </c>
      <c r="M59" s="1">
        <v>4039</v>
      </c>
      <c r="N59" s="1">
        <v>1012</v>
      </c>
      <c r="O59" s="1">
        <v>866</v>
      </c>
      <c r="P59" s="1">
        <v>792</v>
      </c>
      <c r="Q59" s="1">
        <v>1597</v>
      </c>
      <c r="R59" s="1">
        <v>173</v>
      </c>
      <c r="S59" s="1">
        <v>2</v>
      </c>
      <c r="T59" s="1">
        <v>5326</v>
      </c>
      <c r="U59" s="1">
        <v>27855</v>
      </c>
      <c r="V59" s="1"/>
    </row>
    <row r="60" spans="2:22" x14ac:dyDescent="0.2">
      <c r="B60" s="9">
        <v>37865</v>
      </c>
      <c r="C60" s="1">
        <v>213</v>
      </c>
      <c r="D60" s="1">
        <v>32</v>
      </c>
      <c r="E60" s="1">
        <v>12</v>
      </c>
      <c r="F60" s="1">
        <v>2882</v>
      </c>
      <c r="G60" s="1">
        <v>28</v>
      </c>
      <c r="H60" s="1">
        <v>3104</v>
      </c>
      <c r="I60" s="1">
        <v>4566</v>
      </c>
      <c r="J60" s="1">
        <v>2382</v>
      </c>
      <c r="K60" s="1">
        <v>824</v>
      </c>
      <c r="L60" s="1">
        <v>183</v>
      </c>
      <c r="M60" s="1">
        <v>4173</v>
      </c>
      <c r="N60" s="1">
        <v>1089</v>
      </c>
      <c r="O60" s="1">
        <v>806</v>
      </c>
      <c r="P60" s="1">
        <v>855</v>
      </c>
      <c r="Q60" s="1">
        <v>1699</v>
      </c>
      <c r="R60" s="1">
        <v>188</v>
      </c>
      <c r="S60" s="1"/>
      <c r="T60" s="1">
        <v>5653</v>
      </c>
      <c r="U60" s="1">
        <v>28689</v>
      </c>
      <c r="V60" s="1"/>
    </row>
    <row r="61" spans="2:22" x14ac:dyDescent="0.2">
      <c r="B61" s="9">
        <v>37895</v>
      </c>
      <c r="C61" s="1">
        <v>220</v>
      </c>
      <c r="D61" s="1">
        <v>33</v>
      </c>
      <c r="E61" s="1">
        <v>11</v>
      </c>
      <c r="F61" s="1">
        <v>2876</v>
      </c>
      <c r="G61" s="1">
        <v>28</v>
      </c>
      <c r="H61" s="1">
        <v>3136</v>
      </c>
      <c r="I61" s="1">
        <v>4669</v>
      </c>
      <c r="J61" s="1">
        <v>2660</v>
      </c>
      <c r="K61" s="1">
        <v>847</v>
      </c>
      <c r="L61" s="1">
        <v>193</v>
      </c>
      <c r="M61" s="1">
        <v>4450</v>
      </c>
      <c r="N61" s="1">
        <v>1086</v>
      </c>
      <c r="O61" s="1">
        <v>710</v>
      </c>
      <c r="P61" s="1">
        <v>969</v>
      </c>
      <c r="Q61" s="1">
        <v>1722</v>
      </c>
      <c r="R61" s="1">
        <v>192</v>
      </c>
      <c r="S61" s="1"/>
      <c r="T61" s="1">
        <v>5705</v>
      </c>
      <c r="U61" s="1">
        <v>29507</v>
      </c>
      <c r="V61" s="1"/>
    </row>
    <row r="62" spans="2:22" x14ac:dyDescent="0.2">
      <c r="B62" s="9">
        <v>37926</v>
      </c>
      <c r="C62" s="1">
        <v>228</v>
      </c>
      <c r="D62" s="1">
        <v>30</v>
      </c>
      <c r="E62" s="1">
        <v>10</v>
      </c>
      <c r="F62" s="1">
        <v>2892</v>
      </c>
      <c r="G62" s="1">
        <v>22</v>
      </c>
      <c r="H62" s="1">
        <v>3153</v>
      </c>
      <c r="I62" s="1">
        <v>4714</v>
      </c>
      <c r="J62" s="1">
        <v>3070</v>
      </c>
      <c r="K62" s="1">
        <v>968</v>
      </c>
      <c r="L62" s="1">
        <v>193</v>
      </c>
      <c r="M62" s="1">
        <v>4590</v>
      </c>
      <c r="N62" s="1">
        <v>1111</v>
      </c>
      <c r="O62" s="1">
        <v>686</v>
      </c>
      <c r="P62" s="1">
        <v>966</v>
      </c>
      <c r="Q62" s="1">
        <v>1751</v>
      </c>
      <c r="R62" s="1">
        <v>184</v>
      </c>
      <c r="S62" s="1"/>
      <c r="T62" s="1">
        <v>5805</v>
      </c>
      <c r="U62" s="1">
        <v>30373</v>
      </c>
      <c r="V62" s="1"/>
    </row>
    <row r="63" spans="2:22" x14ac:dyDescent="0.2">
      <c r="B63" s="9">
        <v>37956</v>
      </c>
      <c r="C63" s="1">
        <v>218</v>
      </c>
      <c r="D63" s="1">
        <v>29</v>
      </c>
      <c r="E63" s="1">
        <v>10</v>
      </c>
      <c r="F63" s="1">
        <v>2872</v>
      </c>
      <c r="G63" s="1">
        <v>25</v>
      </c>
      <c r="H63" s="1">
        <v>3405</v>
      </c>
      <c r="I63" s="1">
        <v>4501</v>
      </c>
      <c r="J63" s="1">
        <v>2965</v>
      </c>
      <c r="K63" s="1">
        <v>961</v>
      </c>
      <c r="L63" s="1">
        <v>178</v>
      </c>
      <c r="M63" s="1">
        <v>4435</v>
      </c>
      <c r="N63" s="1">
        <v>995</v>
      </c>
      <c r="O63" s="1">
        <v>669</v>
      </c>
      <c r="P63" s="1">
        <v>881</v>
      </c>
      <c r="Q63" s="1">
        <v>1674</v>
      </c>
      <c r="R63" s="1">
        <v>174</v>
      </c>
      <c r="S63" s="1"/>
      <c r="T63" s="1">
        <v>5495</v>
      </c>
      <c r="U63" s="1">
        <v>29487</v>
      </c>
      <c r="V63" s="1"/>
    </row>
    <row r="64" spans="2:22" x14ac:dyDescent="0.2">
      <c r="B64" s="9">
        <v>37987</v>
      </c>
      <c r="C64" s="1">
        <v>230</v>
      </c>
      <c r="D64" s="1">
        <v>28</v>
      </c>
      <c r="E64" s="1">
        <v>11</v>
      </c>
      <c r="F64" s="1">
        <v>2940</v>
      </c>
      <c r="G64" s="1">
        <v>27</v>
      </c>
      <c r="H64" s="1">
        <v>3189</v>
      </c>
      <c r="I64" s="1">
        <v>4697</v>
      </c>
      <c r="J64" s="1">
        <v>2929</v>
      </c>
      <c r="K64" s="1">
        <v>959</v>
      </c>
      <c r="L64" s="1">
        <v>170</v>
      </c>
      <c r="M64" s="1">
        <v>4580</v>
      </c>
      <c r="N64" s="1">
        <v>1089</v>
      </c>
      <c r="O64" s="1">
        <v>671</v>
      </c>
      <c r="P64" s="1">
        <v>951</v>
      </c>
      <c r="Q64" s="1">
        <v>1743</v>
      </c>
      <c r="R64" s="1">
        <v>183</v>
      </c>
      <c r="S64" s="1">
        <v>1</v>
      </c>
      <c r="T64" s="1">
        <v>5474</v>
      </c>
      <c r="U64" s="1">
        <v>29872</v>
      </c>
      <c r="V64" s="1"/>
    </row>
    <row r="65" spans="2:22" x14ac:dyDescent="0.2">
      <c r="B65" s="9">
        <v>38018</v>
      </c>
      <c r="C65" s="1">
        <v>239</v>
      </c>
      <c r="D65" s="1">
        <v>30</v>
      </c>
      <c r="E65" s="1">
        <v>12</v>
      </c>
      <c r="F65" s="1">
        <v>2879</v>
      </c>
      <c r="G65" s="1">
        <v>25</v>
      </c>
      <c r="H65" s="1">
        <v>3090</v>
      </c>
      <c r="I65" s="1">
        <v>4722</v>
      </c>
      <c r="J65" s="1">
        <v>2761</v>
      </c>
      <c r="K65" s="1">
        <v>910</v>
      </c>
      <c r="L65" s="1">
        <v>166</v>
      </c>
      <c r="M65" s="1">
        <v>4630</v>
      </c>
      <c r="N65" s="1">
        <v>1068</v>
      </c>
      <c r="O65" s="1">
        <v>621</v>
      </c>
      <c r="P65" s="1">
        <v>920</v>
      </c>
      <c r="Q65" s="1">
        <v>1738</v>
      </c>
      <c r="R65" s="1">
        <v>186</v>
      </c>
      <c r="S65" s="1">
        <v>1</v>
      </c>
      <c r="T65" s="1">
        <v>5490</v>
      </c>
      <c r="U65" s="1">
        <v>29488</v>
      </c>
      <c r="V65" s="1"/>
    </row>
    <row r="66" spans="2:22" x14ac:dyDescent="0.2">
      <c r="B66" s="9">
        <v>38047</v>
      </c>
      <c r="C66" s="1">
        <v>223</v>
      </c>
      <c r="D66" s="1">
        <v>47</v>
      </c>
      <c r="E66" s="1">
        <v>15</v>
      </c>
      <c r="F66" s="1">
        <v>2855</v>
      </c>
      <c r="G66" s="1">
        <v>29</v>
      </c>
      <c r="H66" s="1">
        <v>3136</v>
      </c>
      <c r="I66" s="1">
        <v>4622</v>
      </c>
      <c r="J66" s="1">
        <v>2631</v>
      </c>
      <c r="K66" s="1">
        <v>886</v>
      </c>
      <c r="L66" s="1">
        <v>172</v>
      </c>
      <c r="M66" s="1">
        <v>4462</v>
      </c>
      <c r="N66" s="1">
        <v>1040</v>
      </c>
      <c r="O66" s="1">
        <v>636</v>
      </c>
      <c r="P66" s="1">
        <v>931</v>
      </c>
      <c r="Q66" s="1">
        <v>1669</v>
      </c>
      <c r="R66" s="1">
        <v>176</v>
      </c>
      <c r="S66" s="1">
        <v>1</v>
      </c>
      <c r="T66" s="1">
        <v>5615</v>
      </c>
      <c r="U66" s="1">
        <v>29146</v>
      </c>
      <c r="V66" s="1"/>
    </row>
    <row r="67" spans="2:22" x14ac:dyDescent="0.2">
      <c r="B67" s="9">
        <v>38078</v>
      </c>
      <c r="C67" s="1">
        <v>220</v>
      </c>
      <c r="D67" s="1">
        <v>50</v>
      </c>
      <c r="E67" s="1">
        <v>17</v>
      </c>
      <c r="F67" s="1">
        <v>2791</v>
      </c>
      <c r="G67" s="1">
        <v>28</v>
      </c>
      <c r="H67" s="1">
        <v>3118</v>
      </c>
      <c r="I67" s="1">
        <v>4458</v>
      </c>
      <c r="J67" s="1">
        <v>2490</v>
      </c>
      <c r="K67" s="1">
        <v>841</v>
      </c>
      <c r="L67" s="1">
        <v>168</v>
      </c>
      <c r="M67" s="1">
        <v>4450</v>
      </c>
      <c r="N67" s="1">
        <v>1046</v>
      </c>
      <c r="O67" s="1">
        <v>640</v>
      </c>
      <c r="P67" s="1">
        <v>926</v>
      </c>
      <c r="Q67" s="1">
        <v>1652</v>
      </c>
      <c r="R67" s="1">
        <v>171</v>
      </c>
      <c r="S67" s="1">
        <v>1</v>
      </c>
      <c r="T67" s="1">
        <v>5540</v>
      </c>
      <c r="U67" s="1">
        <v>28607</v>
      </c>
      <c r="V67" s="1"/>
    </row>
    <row r="68" spans="2:22" x14ac:dyDescent="0.2">
      <c r="B68" s="9">
        <v>38108</v>
      </c>
      <c r="C68" s="1">
        <v>204</v>
      </c>
      <c r="D68" s="1">
        <v>55</v>
      </c>
      <c r="E68" s="1">
        <v>14</v>
      </c>
      <c r="F68" s="1">
        <v>2759</v>
      </c>
      <c r="G68" s="1">
        <v>24</v>
      </c>
      <c r="H68" s="1">
        <v>3088</v>
      </c>
      <c r="I68" s="1">
        <v>4408</v>
      </c>
      <c r="J68" s="1">
        <v>2406</v>
      </c>
      <c r="K68" s="1">
        <v>827</v>
      </c>
      <c r="L68" s="1">
        <v>158</v>
      </c>
      <c r="M68" s="1">
        <v>4395</v>
      </c>
      <c r="N68" s="1">
        <v>1019</v>
      </c>
      <c r="O68" s="1">
        <v>604</v>
      </c>
      <c r="P68" s="1">
        <v>894</v>
      </c>
      <c r="Q68" s="1">
        <v>1581</v>
      </c>
      <c r="R68" s="1">
        <v>166</v>
      </c>
      <c r="S68" s="1">
        <v>1</v>
      </c>
      <c r="T68" s="1">
        <v>5340</v>
      </c>
      <c r="U68" s="1">
        <v>27943</v>
      </c>
      <c r="V68" s="1"/>
    </row>
    <row r="69" spans="2:22" x14ac:dyDescent="0.2">
      <c r="B69" s="9">
        <v>38139</v>
      </c>
      <c r="C69" s="1">
        <v>207</v>
      </c>
      <c r="D69" s="1">
        <v>27</v>
      </c>
      <c r="E69" s="1">
        <v>13</v>
      </c>
      <c r="F69" s="1">
        <v>2688</v>
      </c>
      <c r="G69" s="1">
        <v>20</v>
      </c>
      <c r="H69" s="1">
        <v>3072</v>
      </c>
      <c r="I69" s="1">
        <v>4253</v>
      </c>
      <c r="J69" s="1">
        <v>2387</v>
      </c>
      <c r="K69" s="1">
        <v>789</v>
      </c>
      <c r="L69" s="1">
        <v>150</v>
      </c>
      <c r="M69" s="1">
        <v>4268</v>
      </c>
      <c r="N69" s="1">
        <v>967</v>
      </c>
      <c r="O69" s="1">
        <v>684</v>
      </c>
      <c r="P69" s="1">
        <v>846</v>
      </c>
      <c r="Q69" s="1">
        <v>1544</v>
      </c>
      <c r="R69" s="1">
        <v>163</v>
      </c>
      <c r="S69" s="1">
        <v>1</v>
      </c>
      <c r="T69" s="1">
        <v>5297</v>
      </c>
      <c r="U69" s="1">
        <v>27376</v>
      </c>
      <c r="V69" s="1"/>
    </row>
    <row r="70" spans="2:22" x14ac:dyDescent="0.2">
      <c r="B70" s="9">
        <v>38169</v>
      </c>
      <c r="C70" s="1">
        <v>200</v>
      </c>
      <c r="D70" s="1">
        <v>29</v>
      </c>
      <c r="E70" s="1">
        <v>13</v>
      </c>
      <c r="F70" s="1">
        <v>2589</v>
      </c>
      <c r="G70" s="1">
        <v>19</v>
      </c>
      <c r="H70" s="1">
        <v>3087</v>
      </c>
      <c r="I70" s="1">
        <v>4070</v>
      </c>
      <c r="J70" s="1">
        <v>2222</v>
      </c>
      <c r="K70" s="1">
        <v>777</v>
      </c>
      <c r="L70" s="1">
        <v>152</v>
      </c>
      <c r="M70" s="1">
        <v>4109</v>
      </c>
      <c r="N70" s="1">
        <v>958</v>
      </c>
      <c r="O70" s="1">
        <v>877</v>
      </c>
      <c r="P70" s="1">
        <v>753</v>
      </c>
      <c r="Q70" s="1">
        <v>1472</v>
      </c>
      <c r="R70" s="1">
        <v>156</v>
      </c>
      <c r="S70" s="1">
        <v>2</v>
      </c>
      <c r="T70" s="1">
        <v>5078</v>
      </c>
      <c r="U70" s="1">
        <v>26563</v>
      </c>
      <c r="V70" s="1">
        <f t="shared" ref="V70:V123" si="0">SUM(C70:T70)</f>
        <v>26563</v>
      </c>
    </row>
    <row r="71" spans="2:22" x14ac:dyDescent="0.2">
      <c r="B71" s="9">
        <v>38200</v>
      </c>
      <c r="C71" s="1">
        <v>188</v>
      </c>
      <c r="D71" s="1">
        <v>26</v>
      </c>
      <c r="E71" s="1">
        <v>13</v>
      </c>
      <c r="F71" s="1">
        <v>2595</v>
      </c>
      <c r="G71" s="1">
        <v>16</v>
      </c>
      <c r="H71" s="1">
        <v>3190</v>
      </c>
      <c r="I71" s="1">
        <v>4030</v>
      </c>
      <c r="J71" s="1">
        <v>2165</v>
      </c>
      <c r="K71" s="1">
        <v>793</v>
      </c>
      <c r="L71" s="1">
        <v>160</v>
      </c>
      <c r="M71" s="1">
        <v>4046</v>
      </c>
      <c r="N71" s="1">
        <v>934</v>
      </c>
      <c r="O71" s="1">
        <v>902</v>
      </c>
      <c r="P71" s="1">
        <v>735</v>
      </c>
      <c r="Q71" s="1">
        <v>1506</v>
      </c>
      <c r="R71" s="1">
        <v>154</v>
      </c>
      <c r="S71" s="1">
        <v>1</v>
      </c>
      <c r="T71" s="1">
        <v>4898</v>
      </c>
      <c r="U71" s="1">
        <v>26352</v>
      </c>
      <c r="V71" s="1">
        <f t="shared" si="0"/>
        <v>26352</v>
      </c>
    </row>
    <row r="72" spans="2:22" x14ac:dyDescent="0.2">
      <c r="B72" s="9">
        <v>38231</v>
      </c>
      <c r="C72" s="1">
        <v>197</v>
      </c>
      <c r="D72" s="1">
        <v>28</v>
      </c>
      <c r="E72" s="1">
        <v>14</v>
      </c>
      <c r="F72" s="1">
        <v>2595</v>
      </c>
      <c r="G72" s="1">
        <v>18</v>
      </c>
      <c r="H72" s="1">
        <v>2976</v>
      </c>
      <c r="I72" s="1">
        <v>4168</v>
      </c>
      <c r="J72" s="1">
        <v>2241</v>
      </c>
      <c r="K72" s="1">
        <v>797</v>
      </c>
      <c r="L72" s="1">
        <v>163</v>
      </c>
      <c r="M72" s="1">
        <v>4116</v>
      </c>
      <c r="N72" s="1">
        <v>1002</v>
      </c>
      <c r="O72" s="1">
        <v>748</v>
      </c>
      <c r="P72" s="1">
        <v>757</v>
      </c>
      <c r="Q72" s="1">
        <v>1544</v>
      </c>
      <c r="R72" s="1">
        <v>162</v>
      </c>
      <c r="S72" s="1">
        <v>1</v>
      </c>
      <c r="T72" s="1">
        <v>4973</v>
      </c>
      <c r="U72" s="1">
        <v>26500</v>
      </c>
      <c r="V72" s="1">
        <f t="shared" si="0"/>
        <v>26500</v>
      </c>
    </row>
    <row r="73" spans="2:22" x14ac:dyDescent="0.2">
      <c r="B73" s="9">
        <v>38261</v>
      </c>
      <c r="C73" s="1">
        <v>196</v>
      </c>
      <c r="D73" s="1">
        <v>38</v>
      </c>
      <c r="E73" s="1">
        <v>11</v>
      </c>
      <c r="F73" s="1">
        <v>2669</v>
      </c>
      <c r="G73" s="1">
        <v>16</v>
      </c>
      <c r="H73" s="1">
        <v>3008</v>
      </c>
      <c r="I73" s="1">
        <v>4224</v>
      </c>
      <c r="J73" s="1">
        <v>2443</v>
      </c>
      <c r="K73" s="1">
        <v>812</v>
      </c>
      <c r="L73" s="1">
        <v>177</v>
      </c>
      <c r="M73" s="1">
        <v>4248</v>
      </c>
      <c r="N73" s="1">
        <v>1039</v>
      </c>
      <c r="O73" s="1">
        <v>652</v>
      </c>
      <c r="P73" s="1">
        <v>805</v>
      </c>
      <c r="Q73" s="1">
        <v>1575</v>
      </c>
      <c r="R73" s="1">
        <v>175</v>
      </c>
      <c r="S73" s="1"/>
      <c r="T73" s="1">
        <v>4983</v>
      </c>
      <c r="U73" s="1">
        <v>27071</v>
      </c>
      <c r="V73" s="1">
        <f t="shared" si="0"/>
        <v>27071</v>
      </c>
    </row>
    <row r="74" spans="2:22" x14ac:dyDescent="0.2">
      <c r="B74" s="9">
        <v>38292</v>
      </c>
      <c r="C74" s="1">
        <v>198</v>
      </c>
      <c r="D74" s="1">
        <v>25</v>
      </c>
      <c r="E74" s="1">
        <v>11</v>
      </c>
      <c r="F74" s="1">
        <v>2657</v>
      </c>
      <c r="G74" s="1">
        <v>27</v>
      </c>
      <c r="H74" s="1">
        <v>3015</v>
      </c>
      <c r="I74" s="1">
        <v>4233</v>
      </c>
      <c r="J74" s="1">
        <v>2712</v>
      </c>
      <c r="K74" s="1">
        <v>851</v>
      </c>
      <c r="L74" s="1">
        <v>178</v>
      </c>
      <c r="M74" s="1">
        <v>4408</v>
      </c>
      <c r="N74" s="1">
        <v>1017</v>
      </c>
      <c r="O74" s="1">
        <v>599</v>
      </c>
      <c r="P74" s="1">
        <v>827</v>
      </c>
      <c r="Q74" s="1">
        <v>1557</v>
      </c>
      <c r="R74" s="1">
        <v>177</v>
      </c>
      <c r="S74" s="1">
        <v>1</v>
      </c>
      <c r="T74" s="1">
        <v>5046</v>
      </c>
      <c r="U74" s="1">
        <v>27539</v>
      </c>
      <c r="V74" s="1">
        <f t="shared" si="0"/>
        <v>27539</v>
      </c>
    </row>
    <row r="75" spans="2:22" x14ac:dyDescent="0.2">
      <c r="B75" s="9">
        <v>38322</v>
      </c>
      <c r="C75" s="1">
        <v>194</v>
      </c>
      <c r="D75" s="1">
        <v>26</v>
      </c>
      <c r="E75" s="1">
        <v>12</v>
      </c>
      <c r="F75" s="1">
        <v>2625</v>
      </c>
      <c r="G75" s="1">
        <v>43</v>
      </c>
      <c r="H75" s="1">
        <v>3134</v>
      </c>
      <c r="I75" s="1">
        <v>4060</v>
      </c>
      <c r="J75" s="1">
        <v>2681</v>
      </c>
      <c r="K75" s="1">
        <v>888</v>
      </c>
      <c r="L75" s="1">
        <v>176</v>
      </c>
      <c r="M75" s="1">
        <v>4250</v>
      </c>
      <c r="N75" s="1">
        <v>941</v>
      </c>
      <c r="O75" s="1">
        <v>596</v>
      </c>
      <c r="P75" s="1">
        <v>758</v>
      </c>
      <c r="Q75" s="1">
        <v>1547</v>
      </c>
      <c r="R75" s="1">
        <v>170</v>
      </c>
      <c r="S75" s="1">
        <v>1</v>
      </c>
      <c r="T75" s="1">
        <v>4789</v>
      </c>
      <c r="U75" s="1">
        <v>26891</v>
      </c>
      <c r="V75" s="1">
        <f t="shared" si="0"/>
        <v>26891</v>
      </c>
    </row>
    <row r="76" spans="2:22" s="10" customFormat="1" x14ac:dyDescent="0.2">
      <c r="B76" s="79">
        <v>38353</v>
      </c>
      <c r="C76" s="27">
        <v>206</v>
      </c>
      <c r="D76" s="27">
        <v>27</v>
      </c>
      <c r="E76" s="27">
        <v>13</v>
      </c>
      <c r="F76" s="27">
        <v>2723</v>
      </c>
      <c r="G76" s="27">
        <v>83</v>
      </c>
      <c r="H76" s="27">
        <v>3066</v>
      </c>
      <c r="I76" s="27">
        <v>4261</v>
      </c>
      <c r="J76" s="27">
        <v>2717</v>
      </c>
      <c r="K76" s="27">
        <v>892</v>
      </c>
      <c r="L76" s="27">
        <v>170</v>
      </c>
      <c r="M76" s="27">
        <v>4393</v>
      </c>
      <c r="N76" s="27">
        <v>1033</v>
      </c>
      <c r="O76" s="27">
        <v>623</v>
      </c>
      <c r="P76" s="27">
        <v>801</v>
      </c>
      <c r="Q76" s="27">
        <v>1603</v>
      </c>
      <c r="R76" s="27">
        <v>168</v>
      </c>
      <c r="S76" s="27">
        <v>1</v>
      </c>
      <c r="T76" s="27">
        <v>4805</v>
      </c>
      <c r="U76" s="27">
        <v>27585</v>
      </c>
      <c r="V76" s="27">
        <f t="shared" si="0"/>
        <v>27585</v>
      </c>
    </row>
    <row r="77" spans="2:22" s="10" customFormat="1" x14ac:dyDescent="0.2">
      <c r="B77" s="79">
        <v>38384</v>
      </c>
      <c r="C77" s="27">
        <v>196</v>
      </c>
      <c r="D77" s="27">
        <v>27</v>
      </c>
      <c r="E77" s="27">
        <v>13</v>
      </c>
      <c r="F77" s="27">
        <v>2666</v>
      </c>
      <c r="G77" s="27">
        <v>74</v>
      </c>
      <c r="H77" s="27">
        <v>2997</v>
      </c>
      <c r="I77" s="27">
        <v>4313</v>
      </c>
      <c r="J77" s="27">
        <v>2624</v>
      </c>
      <c r="K77" s="27">
        <v>869</v>
      </c>
      <c r="L77" s="27">
        <v>163</v>
      </c>
      <c r="M77" s="27">
        <v>4405</v>
      </c>
      <c r="N77" s="27">
        <v>1031</v>
      </c>
      <c r="O77" s="27">
        <v>596</v>
      </c>
      <c r="P77" s="27">
        <v>793</v>
      </c>
      <c r="Q77" s="27">
        <v>1566</v>
      </c>
      <c r="R77" s="27">
        <v>170</v>
      </c>
      <c r="S77" s="27"/>
      <c r="T77" s="27">
        <v>4918</v>
      </c>
      <c r="U77" s="27">
        <v>27421</v>
      </c>
      <c r="V77" s="27">
        <f t="shared" si="0"/>
        <v>27421</v>
      </c>
    </row>
    <row r="78" spans="2:22" s="10" customFormat="1" x14ac:dyDescent="0.2">
      <c r="B78" s="79">
        <v>38412</v>
      </c>
      <c r="C78" s="27">
        <v>193</v>
      </c>
      <c r="D78" s="27">
        <v>33</v>
      </c>
      <c r="E78" s="27">
        <v>11</v>
      </c>
      <c r="F78" s="27">
        <v>2622</v>
      </c>
      <c r="G78" s="27">
        <v>68</v>
      </c>
      <c r="H78" s="27">
        <v>2964</v>
      </c>
      <c r="I78" s="27">
        <v>4159</v>
      </c>
      <c r="J78" s="27">
        <v>2358</v>
      </c>
      <c r="K78" s="27">
        <v>813</v>
      </c>
      <c r="L78" s="27">
        <v>166</v>
      </c>
      <c r="M78" s="27">
        <v>4210</v>
      </c>
      <c r="N78" s="27">
        <v>953</v>
      </c>
      <c r="O78" s="27">
        <v>584</v>
      </c>
      <c r="P78" s="27">
        <v>769</v>
      </c>
      <c r="Q78" s="27">
        <v>1494</v>
      </c>
      <c r="R78" s="27">
        <v>158</v>
      </c>
      <c r="S78" s="27"/>
      <c r="T78" s="27">
        <v>4875</v>
      </c>
      <c r="U78" s="27">
        <v>26430</v>
      </c>
      <c r="V78" s="27">
        <f t="shared" si="0"/>
        <v>26430</v>
      </c>
    </row>
    <row r="79" spans="2:22" s="10" customFormat="1" x14ac:dyDescent="0.2">
      <c r="B79" s="79">
        <v>38443</v>
      </c>
      <c r="C79" s="27">
        <v>176</v>
      </c>
      <c r="D79" s="27">
        <v>32</v>
      </c>
      <c r="E79" s="27">
        <v>8</v>
      </c>
      <c r="F79" s="27">
        <v>2578</v>
      </c>
      <c r="G79" s="27">
        <v>67</v>
      </c>
      <c r="H79" s="27">
        <v>2915</v>
      </c>
      <c r="I79" s="27">
        <v>4022</v>
      </c>
      <c r="J79" s="27">
        <v>2231</v>
      </c>
      <c r="K79" s="27">
        <v>781</v>
      </c>
      <c r="L79" s="27">
        <v>149</v>
      </c>
      <c r="M79" s="27">
        <v>4082</v>
      </c>
      <c r="N79" s="27">
        <v>960</v>
      </c>
      <c r="O79" s="27">
        <v>557</v>
      </c>
      <c r="P79" s="27">
        <v>775</v>
      </c>
      <c r="Q79" s="27">
        <v>1464</v>
      </c>
      <c r="R79" s="27">
        <v>161</v>
      </c>
      <c r="S79" s="27"/>
      <c r="T79" s="27">
        <v>4860</v>
      </c>
      <c r="U79" s="27">
        <v>25818</v>
      </c>
      <c r="V79" s="27">
        <f t="shared" si="0"/>
        <v>25818</v>
      </c>
    </row>
    <row r="80" spans="2:22" s="10" customFormat="1" x14ac:dyDescent="0.2">
      <c r="B80" s="79">
        <v>38473</v>
      </c>
      <c r="C80" s="27">
        <v>261</v>
      </c>
      <c r="D80" s="27">
        <v>59</v>
      </c>
      <c r="E80" s="27">
        <v>12</v>
      </c>
      <c r="F80" s="27">
        <v>3249</v>
      </c>
      <c r="G80" s="27">
        <v>88</v>
      </c>
      <c r="H80" s="27">
        <v>3554</v>
      </c>
      <c r="I80" s="27">
        <v>5270</v>
      </c>
      <c r="J80" s="27">
        <v>3021</v>
      </c>
      <c r="K80" s="27">
        <v>1072</v>
      </c>
      <c r="L80" s="27">
        <v>196</v>
      </c>
      <c r="M80" s="27">
        <v>5601</v>
      </c>
      <c r="N80" s="27">
        <v>1170</v>
      </c>
      <c r="O80" s="27">
        <v>755</v>
      </c>
      <c r="P80" s="27">
        <v>1085</v>
      </c>
      <c r="Q80" s="27">
        <v>1840</v>
      </c>
      <c r="R80" s="27">
        <v>195</v>
      </c>
      <c r="S80" s="27"/>
      <c r="T80" s="27">
        <v>5308</v>
      </c>
      <c r="U80" s="27">
        <v>32736</v>
      </c>
      <c r="V80" s="27">
        <f t="shared" si="0"/>
        <v>32736</v>
      </c>
    </row>
    <row r="81" spans="2:22" s="10" customFormat="1" x14ac:dyDescent="0.2">
      <c r="B81" s="79">
        <v>38504</v>
      </c>
      <c r="C81" s="27">
        <v>273</v>
      </c>
      <c r="D81" s="27">
        <v>44</v>
      </c>
      <c r="E81" s="27">
        <v>15</v>
      </c>
      <c r="F81" s="27">
        <v>3202</v>
      </c>
      <c r="G81" s="27">
        <v>71</v>
      </c>
      <c r="H81" s="27">
        <v>3515</v>
      </c>
      <c r="I81" s="27">
        <v>5082</v>
      </c>
      <c r="J81" s="27">
        <v>2952</v>
      </c>
      <c r="K81" s="27">
        <v>1063</v>
      </c>
      <c r="L81" s="27">
        <v>200</v>
      </c>
      <c r="M81" s="27">
        <v>5542</v>
      </c>
      <c r="N81" s="27">
        <v>1114</v>
      </c>
      <c r="O81" s="27">
        <v>755</v>
      </c>
      <c r="P81" s="27">
        <v>998</v>
      </c>
      <c r="Q81" s="27">
        <v>1833</v>
      </c>
      <c r="R81" s="27">
        <v>192</v>
      </c>
      <c r="S81" s="27">
        <v>0</v>
      </c>
      <c r="T81" s="27">
        <v>5421</v>
      </c>
      <c r="U81" s="27">
        <v>32272</v>
      </c>
      <c r="V81" s="27">
        <f t="shared" si="0"/>
        <v>32272</v>
      </c>
    </row>
    <row r="82" spans="2:22" s="10" customFormat="1" x14ac:dyDescent="0.2">
      <c r="B82" s="79">
        <v>38534</v>
      </c>
      <c r="C82" s="27">
        <v>284</v>
      </c>
      <c r="D82" s="27">
        <v>43</v>
      </c>
      <c r="E82" s="27">
        <v>15</v>
      </c>
      <c r="F82" s="27">
        <v>3257</v>
      </c>
      <c r="G82" s="27">
        <v>61</v>
      </c>
      <c r="H82" s="27">
        <v>3652</v>
      </c>
      <c r="I82" s="27">
        <v>5172</v>
      </c>
      <c r="J82" s="27">
        <v>3059</v>
      </c>
      <c r="K82" s="27">
        <v>1076</v>
      </c>
      <c r="L82" s="27">
        <v>205</v>
      </c>
      <c r="M82" s="27">
        <v>5832</v>
      </c>
      <c r="N82" s="27">
        <v>1097</v>
      </c>
      <c r="O82" s="27">
        <v>1043</v>
      </c>
      <c r="P82" s="27">
        <v>947</v>
      </c>
      <c r="Q82" s="27">
        <v>1903</v>
      </c>
      <c r="R82" s="27">
        <v>191</v>
      </c>
      <c r="S82" s="27">
        <v>3</v>
      </c>
      <c r="T82" s="27">
        <v>5485</v>
      </c>
      <c r="U82" s="27">
        <v>33325</v>
      </c>
      <c r="V82" s="27">
        <f t="shared" si="0"/>
        <v>33325</v>
      </c>
    </row>
    <row r="83" spans="2:22" s="10" customFormat="1" x14ac:dyDescent="0.2">
      <c r="B83" s="79">
        <v>38565</v>
      </c>
      <c r="C83" s="27">
        <v>280</v>
      </c>
      <c r="D83" s="27">
        <v>46</v>
      </c>
      <c r="E83" s="27">
        <v>17</v>
      </c>
      <c r="F83" s="27">
        <v>3290</v>
      </c>
      <c r="G83" s="27">
        <v>39</v>
      </c>
      <c r="H83" s="27">
        <v>3799</v>
      </c>
      <c r="I83" s="27">
        <v>5143</v>
      </c>
      <c r="J83" s="27">
        <v>3015</v>
      </c>
      <c r="K83" s="27">
        <v>1085</v>
      </c>
      <c r="L83" s="27">
        <v>198</v>
      </c>
      <c r="M83" s="27">
        <v>5667</v>
      </c>
      <c r="N83" s="27">
        <v>1065</v>
      </c>
      <c r="O83" s="27">
        <v>1131</v>
      </c>
      <c r="P83" s="27">
        <v>988</v>
      </c>
      <c r="Q83" s="27">
        <v>1900</v>
      </c>
      <c r="R83" s="27">
        <v>196</v>
      </c>
      <c r="S83" s="27">
        <v>3</v>
      </c>
      <c r="T83" s="27">
        <v>5500</v>
      </c>
      <c r="U83" s="27">
        <v>33362</v>
      </c>
      <c r="V83" s="27">
        <f t="shared" si="0"/>
        <v>33362</v>
      </c>
    </row>
    <row r="84" spans="2:22" s="10" customFormat="1" x14ac:dyDescent="0.2">
      <c r="B84" s="79">
        <v>38596</v>
      </c>
      <c r="C84" s="27">
        <v>309</v>
      </c>
      <c r="D84" s="27">
        <v>48</v>
      </c>
      <c r="E84" s="27">
        <v>15</v>
      </c>
      <c r="F84" s="27">
        <v>3265</v>
      </c>
      <c r="G84" s="27">
        <v>43</v>
      </c>
      <c r="H84" s="27">
        <v>3718</v>
      </c>
      <c r="I84" s="27">
        <v>5249</v>
      </c>
      <c r="J84" s="27">
        <v>3043</v>
      </c>
      <c r="K84" s="27">
        <v>1070</v>
      </c>
      <c r="L84" s="27">
        <v>199</v>
      </c>
      <c r="M84" s="27">
        <v>5701</v>
      </c>
      <c r="N84" s="27">
        <v>1182</v>
      </c>
      <c r="O84" s="27">
        <v>931</v>
      </c>
      <c r="P84" s="27">
        <v>1014</v>
      </c>
      <c r="Q84" s="27">
        <v>1911</v>
      </c>
      <c r="R84" s="27">
        <v>204</v>
      </c>
      <c r="S84" s="27">
        <v>3</v>
      </c>
      <c r="T84" s="27">
        <v>5755</v>
      </c>
      <c r="U84" s="27">
        <v>33660</v>
      </c>
      <c r="V84" s="27">
        <f t="shared" si="0"/>
        <v>33660</v>
      </c>
    </row>
    <row r="85" spans="2:22" s="10" customFormat="1" x14ac:dyDescent="0.2">
      <c r="B85" s="79">
        <v>38626</v>
      </c>
      <c r="C85" s="27">
        <v>316</v>
      </c>
      <c r="D85" s="27">
        <v>51</v>
      </c>
      <c r="E85" s="27">
        <v>17</v>
      </c>
      <c r="F85" s="27">
        <v>3300</v>
      </c>
      <c r="G85" s="27">
        <v>52</v>
      </c>
      <c r="H85" s="27">
        <v>3886</v>
      </c>
      <c r="I85" s="27">
        <v>5462</v>
      </c>
      <c r="J85" s="27">
        <v>3370</v>
      </c>
      <c r="K85" s="27">
        <v>1155</v>
      </c>
      <c r="L85" s="27">
        <v>209</v>
      </c>
      <c r="M85" s="27">
        <v>6111</v>
      </c>
      <c r="N85" s="27">
        <v>1248</v>
      </c>
      <c r="O85" s="27">
        <v>828</v>
      </c>
      <c r="P85" s="27">
        <v>1243</v>
      </c>
      <c r="Q85" s="27">
        <v>2052</v>
      </c>
      <c r="R85" s="27">
        <v>214</v>
      </c>
      <c r="S85" s="27">
        <v>3</v>
      </c>
      <c r="T85" s="27">
        <v>5812</v>
      </c>
      <c r="U85" s="27">
        <v>35329</v>
      </c>
      <c r="V85" s="27">
        <f t="shared" si="0"/>
        <v>35329</v>
      </c>
    </row>
    <row r="86" spans="2:22" s="10" customFormat="1" x14ac:dyDescent="0.2">
      <c r="B86" s="79">
        <v>38657</v>
      </c>
      <c r="C86" s="27">
        <v>343</v>
      </c>
      <c r="D86" s="27">
        <v>47</v>
      </c>
      <c r="E86" s="27">
        <v>17</v>
      </c>
      <c r="F86" s="27">
        <v>3384</v>
      </c>
      <c r="G86" s="27">
        <v>50</v>
      </c>
      <c r="H86" s="27">
        <v>4028</v>
      </c>
      <c r="I86" s="27">
        <v>5635</v>
      </c>
      <c r="J86" s="27">
        <v>3754</v>
      </c>
      <c r="K86" s="27">
        <v>1203</v>
      </c>
      <c r="L86" s="27">
        <v>212</v>
      </c>
      <c r="M86" s="27">
        <v>6356</v>
      </c>
      <c r="N86" s="27">
        <v>1249</v>
      </c>
      <c r="O86" s="27">
        <v>805</v>
      </c>
      <c r="P86" s="27">
        <v>1272</v>
      </c>
      <c r="Q86" s="27">
        <v>2097</v>
      </c>
      <c r="R86" s="27">
        <v>228</v>
      </c>
      <c r="S86" s="27">
        <v>4</v>
      </c>
      <c r="T86" s="27">
        <v>5847</v>
      </c>
      <c r="U86" s="27">
        <v>36531</v>
      </c>
      <c r="V86" s="27">
        <f t="shared" si="0"/>
        <v>36531</v>
      </c>
    </row>
    <row r="87" spans="2:22" s="10" customFormat="1" x14ac:dyDescent="0.2">
      <c r="B87" s="79">
        <v>38687</v>
      </c>
      <c r="C87" s="27">
        <v>349</v>
      </c>
      <c r="D87" s="27">
        <v>53</v>
      </c>
      <c r="E87" s="27">
        <v>18</v>
      </c>
      <c r="F87" s="27">
        <v>3459</v>
      </c>
      <c r="G87" s="27">
        <v>51</v>
      </c>
      <c r="H87" s="27">
        <v>4939</v>
      </c>
      <c r="I87" s="27">
        <v>5551</v>
      </c>
      <c r="J87" s="27">
        <v>3717</v>
      </c>
      <c r="K87" s="27">
        <v>1230</v>
      </c>
      <c r="L87" s="27">
        <v>212</v>
      </c>
      <c r="M87" s="27">
        <v>6395</v>
      </c>
      <c r="N87" s="27">
        <v>1153</v>
      </c>
      <c r="O87" s="27">
        <v>817</v>
      </c>
      <c r="P87" s="27">
        <v>1085</v>
      </c>
      <c r="Q87" s="27">
        <v>2032</v>
      </c>
      <c r="R87" s="27">
        <v>230</v>
      </c>
      <c r="S87" s="27">
        <v>4</v>
      </c>
      <c r="T87" s="27">
        <v>5935</v>
      </c>
      <c r="U87" s="27">
        <v>37230</v>
      </c>
      <c r="V87" s="27">
        <f t="shared" si="0"/>
        <v>37230</v>
      </c>
    </row>
    <row r="88" spans="2:22" s="5" customFormat="1" x14ac:dyDescent="0.2">
      <c r="B88" s="79">
        <v>38718</v>
      </c>
      <c r="C88" s="27">
        <v>352</v>
      </c>
      <c r="D88" s="27">
        <v>61</v>
      </c>
      <c r="E88" s="27">
        <v>20</v>
      </c>
      <c r="F88" s="27">
        <v>3489</v>
      </c>
      <c r="G88" s="27">
        <v>59</v>
      </c>
      <c r="H88" s="27">
        <v>4681</v>
      </c>
      <c r="I88" s="27">
        <v>5798</v>
      </c>
      <c r="J88" s="27">
        <v>3854</v>
      </c>
      <c r="K88" s="27">
        <v>1303</v>
      </c>
      <c r="L88" s="27">
        <v>213</v>
      </c>
      <c r="M88" s="27">
        <v>6761</v>
      </c>
      <c r="N88" s="27">
        <v>1192</v>
      </c>
      <c r="O88" s="27">
        <v>841</v>
      </c>
      <c r="P88" s="27">
        <v>1233</v>
      </c>
      <c r="Q88" s="27">
        <v>2119</v>
      </c>
      <c r="R88" s="27">
        <v>240</v>
      </c>
      <c r="S88" s="27">
        <v>4</v>
      </c>
      <c r="T88" s="27">
        <v>6265</v>
      </c>
      <c r="U88" s="27">
        <v>38485</v>
      </c>
      <c r="V88" s="27">
        <f t="shared" si="0"/>
        <v>38485</v>
      </c>
    </row>
    <row r="89" spans="2:22" s="5" customFormat="1" x14ac:dyDescent="0.2">
      <c r="B89" s="79">
        <v>38749</v>
      </c>
      <c r="C89" s="27">
        <v>356</v>
      </c>
      <c r="D89" s="27">
        <v>58</v>
      </c>
      <c r="E89" s="27">
        <v>19</v>
      </c>
      <c r="F89" s="27">
        <v>3496</v>
      </c>
      <c r="G89" s="27">
        <v>56</v>
      </c>
      <c r="H89" s="27">
        <v>4409</v>
      </c>
      <c r="I89" s="27">
        <v>5906</v>
      </c>
      <c r="J89" s="27">
        <v>3888</v>
      </c>
      <c r="K89" s="27">
        <v>1276</v>
      </c>
      <c r="L89" s="27">
        <v>209</v>
      </c>
      <c r="M89" s="27">
        <v>6848</v>
      </c>
      <c r="N89" s="27">
        <v>1200</v>
      </c>
      <c r="O89" s="27">
        <v>829</v>
      </c>
      <c r="P89" s="27">
        <v>1233</v>
      </c>
      <c r="Q89" s="27">
        <v>2159</v>
      </c>
      <c r="R89" s="27">
        <v>255</v>
      </c>
      <c r="S89" s="27">
        <v>5</v>
      </c>
      <c r="T89" s="27">
        <v>6278</v>
      </c>
      <c r="U89" s="27">
        <v>38480</v>
      </c>
      <c r="V89" s="27">
        <f t="shared" si="0"/>
        <v>38480</v>
      </c>
    </row>
    <row r="90" spans="2:22" s="5" customFormat="1" x14ac:dyDescent="0.2">
      <c r="B90" s="79">
        <v>38777</v>
      </c>
      <c r="C90" s="27">
        <v>372</v>
      </c>
      <c r="D90" s="27">
        <v>60</v>
      </c>
      <c r="E90" s="27">
        <v>14</v>
      </c>
      <c r="F90" s="27">
        <v>3456</v>
      </c>
      <c r="G90" s="27">
        <v>43</v>
      </c>
      <c r="H90" s="27">
        <v>4228</v>
      </c>
      <c r="I90" s="27">
        <v>5968</v>
      </c>
      <c r="J90" s="27">
        <v>3749</v>
      </c>
      <c r="K90" s="27">
        <v>1215</v>
      </c>
      <c r="L90" s="27">
        <v>204</v>
      </c>
      <c r="M90" s="27">
        <v>6784</v>
      </c>
      <c r="N90" s="27">
        <v>1188</v>
      </c>
      <c r="O90" s="27">
        <v>815</v>
      </c>
      <c r="P90" s="27">
        <v>1218</v>
      </c>
      <c r="Q90" s="27">
        <v>2158</v>
      </c>
      <c r="R90" s="27">
        <v>258</v>
      </c>
      <c r="S90" s="27">
        <v>6</v>
      </c>
      <c r="T90" s="27">
        <v>6469</v>
      </c>
      <c r="U90" s="27">
        <v>38205</v>
      </c>
      <c r="V90" s="27">
        <f t="shared" si="0"/>
        <v>38205</v>
      </c>
    </row>
    <row r="91" spans="2:22" s="5" customFormat="1" x14ac:dyDescent="0.2">
      <c r="B91" s="79">
        <v>38808</v>
      </c>
      <c r="C91" s="27">
        <v>367</v>
      </c>
      <c r="D91" s="27">
        <v>57</v>
      </c>
      <c r="E91" s="27">
        <v>13</v>
      </c>
      <c r="F91" s="27">
        <v>3409</v>
      </c>
      <c r="G91" s="27">
        <v>44</v>
      </c>
      <c r="H91" s="27">
        <v>4118</v>
      </c>
      <c r="I91" s="27">
        <v>5760</v>
      </c>
      <c r="J91" s="27">
        <v>3456</v>
      </c>
      <c r="K91" s="27">
        <v>1126</v>
      </c>
      <c r="L91" s="27">
        <v>196</v>
      </c>
      <c r="M91" s="27">
        <v>6495</v>
      </c>
      <c r="N91" s="27">
        <v>1182</v>
      </c>
      <c r="O91" s="27">
        <v>771</v>
      </c>
      <c r="P91" s="27">
        <v>1140</v>
      </c>
      <c r="Q91" s="27">
        <v>2061</v>
      </c>
      <c r="R91" s="27">
        <v>251</v>
      </c>
      <c r="S91" s="27">
        <v>6</v>
      </c>
      <c r="T91" s="27">
        <v>6298</v>
      </c>
      <c r="U91" s="27">
        <v>36750</v>
      </c>
      <c r="V91" s="27">
        <f t="shared" si="0"/>
        <v>36750</v>
      </c>
    </row>
    <row r="92" spans="2:22" s="5" customFormat="1" x14ac:dyDescent="0.2">
      <c r="B92" s="79">
        <v>38838</v>
      </c>
      <c r="C92" s="27">
        <v>342</v>
      </c>
      <c r="D92" s="27">
        <v>59</v>
      </c>
      <c r="E92" s="27">
        <v>10</v>
      </c>
      <c r="F92" s="27">
        <v>3347</v>
      </c>
      <c r="G92" s="27">
        <v>40</v>
      </c>
      <c r="H92" s="27">
        <v>3965</v>
      </c>
      <c r="I92" s="27">
        <v>5650</v>
      </c>
      <c r="J92" s="27">
        <v>3306</v>
      </c>
      <c r="K92" s="27">
        <v>1053</v>
      </c>
      <c r="L92" s="27">
        <v>196</v>
      </c>
      <c r="M92" s="27">
        <v>6375</v>
      </c>
      <c r="N92" s="27">
        <v>1155</v>
      </c>
      <c r="O92" s="27">
        <v>778</v>
      </c>
      <c r="P92" s="27">
        <v>1135</v>
      </c>
      <c r="Q92" s="27">
        <v>2015</v>
      </c>
      <c r="R92" s="27">
        <v>237</v>
      </c>
      <c r="S92" s="27">
        <v>5</v>
      </c>
      <c r="T92" s="27">
        <v>6228</v>
      </c>
      <c r="U92" s="27">
        <v>35896</v>
      </c>
      <c r="V92" s="27">
        <f t="shared" si="0"/>
        <v>35896</v>
      </c>
    </row>
    <row r="93" spans="2:22" s="5" customFormat="1" x14ac:dyDescent="0.2">
      <c r="B93" s="79">
        <v>38869</v>
      </c>
      <c r="C93" s="27">
        <v>306</v>
      </c>
      <c r="D93" s="27">
        <v>46</v>
      </c>
      <c r="E93" s="27">
        <v>9</v>
      </c>
      <c r="F93" s="27">
        <v>3454</v>
      </c>
      <c r="G93" s="27">
        <v>36</v>
      </c>
      <c r="H93" s="27">
        <v>3893</v>
      </c>
      <c r="I93" s="27">
        <v>5478</v>
      </c>
      <c r="J93" s="27">
        <v>3239</v>
      </c>
      <c r="K93" s="27">
        <v>1032</v>
      </c>
      <c r="L93" s="27">
        <v>189</v>
      </c>
      <c r="M93" s="27">
        <v>6229</v>
      </c>
      <c r="N93" s="27">
        <v>1076</v>
      </c>
      <c r="O93" s="27">
        <v>827</v>
      </c>
      <c r="P93" s="27">
        <v>1094</v>
      </c>
      <c r="Q93" s="27">
        <v>2019</v>
      </c>
      <c r="R93" s="27">
        <v>229</v>
      </c>
      <c r="S93" s="27">
        <v>6</v>
      </c>
      <c r="T93" s="27">
        <v>6042</v>
      </c>
      <c r="U93" s="27">
        <v>35204</v>
      </c>
      <c r="V93" s="27">
        <f t="shared" si="0"/>
        <v>35204</v>
      </c>
    </row>
    <row r="94" spans="2:22" s="5" customFormat="1" x14ac:dyDescent="0.2">
      <c r="B94" s="79">
        <v>38899</v>
      </c>
      <c r="C94" s="27">
        <v>328</v>
      </c>
      <c r="D94" s="27">
        <v>40</v>
      </c>
      <c r="E94" s="27">
        <v>11</v>
      </c>
      <c r="F94" s="27">
        <v>3420</v>
      </c>
      <c r="G94" s="27">
        <v>37</v>
      </c>
      <c r="H94" s="27">
        <v>3980</v>
      </c>
      <c r="I94" s="27">
        <v>5389</v>
      </c>
      <c r="J94" s="27">
        <v>3256</v>
      </c>
      <c r="K94" s="27">
        <v>986</v>
      </c>
      <c r="L94" s="27">
        <v>191</v>
      </c>
      <c r="M94" s="27">
        <v>6232</v>
      </c>
      <c r="N94" s="27">
        <v>1047</v>
      </c>
      <c r="O94" s="27">
        <v>1020</v>
      </c>
      <c r="P94" s="27">
        <v>977</v>
      </c>
      <c r="Q94" s="27">
        <v>1996</v>
      </c>
      <c r="R94" s="27">
        <v>218</v>
      </c>
      <c r="S94" s="27">
        <v>5</v>
      </c>
      <c r="T94" s="27">
        <v>6071</v>
      </c>
      <c r="U94" s="27">
        <v>35204</v>
      </c>
      <c r="V94" s="27">
        <f t="shared" si="0"/>
        <v>35204</v>
      </c>
    </row>
    <row r="95" spans="2:22" s="5" customFormat="1" x14ac:dyDescent="0.2">
      <c r="B95" s="79">
        <v>38930</v>
      </c>
      <c r="C95" s="27">
        <v>333</v>
      </c>
      <c r="D95" s="27">
        <v>40</v>
      </c>
      <c r="E95" s="27">
        <v>14</v>
      </c>
      <c r="F95" s="27">
        <v>3507</v>
      </c>
      <c r="G95" s="27">
        <v>41</v>
      </c>
      <c r="H95" s="27">
        <v>4163</v>
      </c>
      <c r="I95" s="27">
        <v>5473</v>
      </c>
      <c r="J95" s="27">
        <v>3257</v>
      </c>
      <c r="K95" s="27">
        <v>1024</v>
      </c>
      <c r="L95" s="27">
        <v>189</v>
      </c>
      <c r="M95" s="27">
        <v>6374</v>
      </c>
      <c r="N95" s="27">
        <v>1043</v>
      </c>
      <c r="O95" s="27">
        <v>1097</v>
      </c>
      <c r="P95" s="27">
        <v>1011</v>
      </c>
      <c r="Q95" s="27">
        <v>2032</v>
      </c>
      <c r="R95" s="27">
        <v>219</v>
      </c>
      <c r="S95" s="27">
        <v>6</v>
      </c>
      <c r="T95" s="27">
        <v>6033</v>
      </c>
      <c r="U95" s="27">
        <v>35856</v>
      </c>
      <c r="V95" s="27">
        <f t="shared" si="0"/>
        <v>35856</v>
      </c>
    </row>
    <row r="96" spans="2:22" s="5" customFormat="1" x14ac:dyDescent="0.2">
      <c r="B96" s="79">
        <v>38961</v>
      </c>
      <c r="C96" s="27">
        <v>345</v>
      </c>
      <c r="D96" s="27">
        <v>39</v>
      </c>
      <c r="E96" s="27">
        <v>11</v>
      </c>
      <c r="F96" s="27">
        <v>3480</v>
      </c>
      <c r="G96" s="27">
        <v>46</v>
      </c>
      <c r="H96" s="27">
        <v>3997</v>
      </c>
      <c r="I96" s="27">
        <v>5577</v>
      </c>
      <c r="J96" s="27">
        <v>3281</v>
      </c>
      <c r="K96" s="27">
        <v>1033</v>
      </c>
      <c r="L96" s="27">
        <v>187</v>
      </c>
      <c r="M96" s="27">
        <v>6346</v>
      </c>
      <c r="N96" s="27">
        <v>1119</v>
      </c>
      <c r="O96" s="27">
        <v>939</v>
      </c>
      <c r="P96" s="27">
        <v>1034</v>
      </c>
      <c r="Q96" s="27">
        <v>2054</v>
      </c>
      <c r="R96" s="27">
        <v>220</v>
      </c>
      <c r="S96" s="27">
        <v>6</v>
      </c>
      <c r="T96" s="27">
        <v>6332</v>
      </c>
      <c r="U96" s="27">
        <v>36046</v>
      </c>
      <c r="V96" s="27">
        <f t="shared" si="0"/>
        <v>36046</v>
      </c>
    </row>
    <row r="97" spans="2:22" s="5" customFormat="1" x14ac:dyDescent="0.2">
      <c r="B97" s="79">
        <v>38991</v>
      </c>
      <c r="C97" s="27">
        <v>336</v>
      </c>
      <c r="D97" s="27">
        <v>46</v>
      </c>
      <c r="E97" s="27">
        <v>9</v>
      </c>
      <c r="F97" s="27">
        <v>3571</v>
      </c>
      <c r="G97" s="27">
        <v>47</v>
      </c>
      <c r="H97" s="27">
        <v>4092</v>
      </c>
      <c r="I97" s="27">
        <v>5723</v>
      </c>
      <c r="J97" s="27">
        <v>3512</v>
      </c>
      <c r="K97" s="27">
        <v>1079</v>
      </c>
      <c r="L97" s="27">
        <v>197</v>
      </c>
      <c r="M97" s="27">
        <v>6665</v>
      </c>
      <c r="N97" s="27">
        <v>1163</v>
      </c>
      <c r="O97" s="27">
        <v>820</v>
      </c>
      <c r="P97" s="27">
        <v>1208</v>
      </c>
      <c r="Q97" s="27">
        <v>2154</v>
      </c>
      <c r="R97" s="27">
        <v>235</v>
      </c>
      <c r="S97" s="27">
        <v>5</v>
      </c>
      <c r="T97" s="27">
        <v>6514</v>
      </c>
      <c r="U97" s="27">
        <v>37376</v>
      </c>
      <c r="V97" s="27">
        <f t="shared" si="0"/>
        <v>37376</v>
      </c>
    </row>
    <row r="98" spans="2:22" s="5" customFormat="1" x14ac:dyDescent="0.2">
      <c r="B98" s="79">
        <v>39022</v>
      </c>
      <c r="C98" s="27">
        <v>355</v>
      </c>
      <c r="D98" s="27">
        <v>43</v>
      </c>
      <c r="E98" s="27">
        <v>13</v>
      </c>
      <c r="F98" s="27">
        <v>3511</v>
      </c>
      <c r="G98" s="27">
        <v>42</v>
      </c>
      <c r="H98" s="27">
        <v>4242</v>
      </c>
      <c r="I98" s="27">
        <v>5754</v>
      </c>
      <c r="J98" s="27">
        <v>3769</v>
      </c>
      <c r="K98" s="27">
        <v>1174</v>
      </c>
      <c r="L98" s="27">
        <v>202</v>
      </c>
      <c r="M98" s="27">
        <v>6870</v>
      </c>
      <c r="N98" s="27">
        <v>1154</v>
      </c>
      <c r="O98" s="27">
        <v>796</v>
      </c>
      <c r="P98" s="27">
        <v>1127</v>
      </c>
      <c r="Q98" s="27">
        <v>2184</v>
      </c>
      <c r="R98" s="27">
        <v>254</v>
      </c>
      <c r="S98" s="27">
        <v>6</v>
      </c>
      <c r="T98" s="27">
        <v>6807</v>
      </c>
      <c r="U98" s="27">
        <v>38303</v>
      </c>
      <c r="V98" s="27">
        <f t="shared" si="0"/>
        <v>38303</v>
      </c>
    </row>
    <row r="99" spans="2:22" s="5" customFormat="1" x14ac:dyDescent="0.2">
      <c r="B99" s="79">
        <v>39052</v>
      </c>
      <c r="C99" s="27">
        <v>357</v>
      </c>
      <c r="D99" s="27">
        <v>44</v>
      </c>
      <c r="E99" s="27">
        <v>14</v>
      </c>
      <c r="F99" s="27">
        <v>3492</v>
      </c>
      <c r="G99" s="27">
        <v>40</v>
      </c>
      <c r="H99" s="27">
        <v>4396</v>
      </c>
      <c r="I99" s="27">
        <v>5577</v>
      </c>
      <c r="J99" s="27">
        <v>3713</v>
      </c>
      <c r="K99" s="27">
        <v>1186</v>
      </c>
      <c r="L99" s="27">
        <v>202</v>
      </c>
      <c r="M99" s="27">
        <v>6751</v>
      </c>
      <c r="N99" s="27">
        <v>1060</v>
      </c>
      <c r="O99" s="27">
        <v>784</v>
      </c>
      <c r="P99" s="27">
        <v>1004</v>
      </c>
      <c r="Q99" s="27">
        <v>2142</v>
      </c>
      <c r="R99" s="27">
        <v>254</v>
      </c>
      <c r="S99" s="27">
        <v>5</v>
      </c>
      <c r="T99" s="27">
        <v>6458</v>
      </c>
      <c r="U99" s="27">
        <v>37479</v>
      </c>
      <c r="V99" s="27">
        <f t="shared" si="0"/>
        <v>37479</v>
      </c>
    </row>
    <row r="100" spans="2:22" s="10" customFormat="1" x14ac:dyDescent="0.2">
      <c r="B100" s="80">
        <v>39083</v>
      </c>
      <c r="C100" s="27">
        <v>375</v>
      </c>
      <c r="D100" s="27">
        <v>46</v>
      </c>
      <c r="E100" s="27">
        <v>12</v>
      </c>
      <c r="F100" s="27">
        <v>3573</v>
      </c>
      <c r="G100" s="27">
        <v>46</v>
      </c>
      <c r="H100" s="27">
        <v>4422</v>
      </c>
      <c r="I100" s="27">
        <v>5907</v>
      </c>
      <c r="J100" s="27">
        <v>3885</v>
      </c>
      <c r="K100" s="27">
        <v>1264</v>
      </c>
      <c r="L100" s="27">
        <v>209</v>
      </c>
      <c r="M100" s="27">
        <v>7132</v>
      </c>
      <c r="N100" s="27">
        <v>1144</v>
      </c>
      <c r="O100" s="27">
        <v>799</v>
      </c>
      <c r="P100" s="27">
        <v>1163</v>
      </c>
      <c r="Q100" s="27">
        <v>2235</v>
      </c>
      <c r="R100" s="27">
        <v>263</v>
      </c>
      <c r="S100" s="27">
        <v>4</v>
      </c>
      <c r="T100" s="27">
        <v>6975</v>
      </c>
      <c r="U100" s="27">
        <v>39454</v>
      </c>
      <c r="V100" s="27">
        <f t="shared" si="0"/>
        <v>39454</v>
      </c>
    </row>
    <row r="101" spans="2:22" s="10" customFormat="1" x14ac:dyDescent="0.2">
      <c r="B101" s="80">
        <v>39114</v>
      </c>
      <c r="C101" s="27">
        <v>368</v>
      </c>
      <c r="D101" s="27">
        <v>49</v>
      </c>
      <c r="E101" s="27">
        <v>12</v>
      </c>
      <c r="F101" s="27">
        <v>3553</v>
      </c>
      <c r="G101" s="27">
        <v>45</v>
      </c>
      <c r="H101" s="27">
        <v>4364</v>
      </c>
      <c r="I101" s="27">
        <v>5965</v>
      </c>
      <c r="J101" s="27">
        <v>3756</v>
      </c>
      <c r="K101" s="27">
        <v>1212</v>
      </c>
      <c r="L101" s="27">
        <v>217</v>
      </c>
      <c r="M101" s="27">
        <v>7118</v>
      </c>
      <c r="N101" s="27">
        <v>1115</v>
      </c>
      <c r="O101" s="27">
        <v>780</v>
      </c>
      <c r="P101" s="27">
        <v>1150</v>
      </c>
      <c r="Q101" s="27">
        <v>2209</v>
      </c>
      <c r="R101" s="27">
        <v>257</v>
      </c>
      <c r="S101" s="27">
        <v>3</v>
      </c>
      <c r="T101" s="27">
        <v>6962</v>
      </c>
      <c r="U101" s="27">
        <v>39135</v>
      </c>
      <c r="V101" s="27">
        <f t="shared" si="0"/>
        <v>39135</v>
      </c>
    </row>
    <row r="102" spans="2:22" s="10" customFormat="1" x14ac:dyDescent="0.2">
      <c r="B102" s="80">
        <v>39142</v>
      </c>
      <c r="C102" s="27">
        <v>382</v>
      </c>
      <c r="D102" s="27">
        <v>56</v>
      </c>
      <c r="E102" s="27">
        <v>14</v>
      </c>
      <c r="F102" s="27">
        <v>3556</v>
      </c>
      <c r="G102" s="27">
        <v>45</v>
      </c>
      <c r="H102" s="27">
        <v>4395</v>
      </c>
      <c r="I102" s="27">
        <v>5957</v>
      </c>
      <c r="J102" s="27">
        <v>3597</v>
      </c>
      <c r="K102" s="27">
        <v>1189</v>
      </c>
      <c r="L102" s="27">
        <v>220</v>
      </c>
      <c r="M102" s="27">
        <v>7122</v>
      </c>
      <c r="N102" s="27">
        <v>1143</v>
      </c>
      <c r="O102" s="27">
        <v>749</v>
      </c>
      <c r="P102" s="27">
        <v>1085</v>
      </c>
      <c r="Q102" s="27">
        <v>2220</v>
      </c>
      <c r="R102" s="27">
        <v>270</v>
      </c>
      <c r="S102" s="27">
        <v>5</v>
      </c>
      <c r="T102" s="27">
        <v>7161</v>
      </c>
      <c r="U102" s="27">
        <v>39166</v>
      </c>
      <c r="V102" s="27">
        <f t="shared" si="0"/>
        <v>39166</v>
      </c>
    </row>
    <row r="103" spans="2:22" s="10" customFormat="1" x14ac:dyDescent="0.2">
      <c r="B103" s="80">
        <v>39173</v>
      </c>
      <c r="C103" s="27">
        <v>398</v>
      </c>
      <c r="D103" s="27">
        <v>61</v>
      </c>
      <c r="E103" s="27">
        <v>16</v>
      </c>
      <c r="F103" s="27">
        <v>3505</v>
      </c>
      <c r="G103" s="27">
        <v>43</v>
      </c>
      <c r="H103" s="27">
        <v>4394</v>
      </c>
      <c r="I103" s="27">
        <v>5904</v>
      </c>
      <c r="J103" s="27">
        <v>3463</v>
      </c>
      <c r="K103" s="27">
        <v>1169</v>
      </c>
      <c r="L103" s="27">
        <v>214</v>
      </c>
      <c r="M103" s="27">
        <v>6956</v>
      </c>
      <c r="N103" s="27">
        <v>1141</v>
      </c>
      <c r="O103" s="27">
        <v>734</v>
      </c>
      <c r="P103" s="27">
        <v>1077</v>
      </c>
      <c r="Q103" s="27">
        <v>2167</v>
      </c>
      <c r="R103" s="27">
        <v>269</v>
      </c>
      <c r="S103" s="27">
        <v>3</v>
      </c>
      <c r="T103" s="27">
        <v>7244</v>
      </c>
      <c r="U103" s="27">
        <v>38758</v>
      </c>
      <c r="V103" s="27">
        <f t="shared" si="0"/>
        <v>38758</v>
      </c>
    </row>
    <row r="104" spans="2:22" s="10" customFormat="1" x14ac:dyDescent="0.2">
      <c r="B104" s="80">
        <v>39203</v>
      </c>
      <c r="C104" s="27">
        <v>395</v>
      </c>
      <c r="D104" s="27">
        <v>53</v>
      </c>
      <c r="E104" s="27">
        <v>17</v>
      </c>
      <c r="F104" s="27">
        <v>3454</v>
      </c>
      <c r="G104" s="27">
        <v>47</v>
      </c>
      <c r="H104" s="27">
        <v>4372</v>
      </c>
      <c r="I104" s="27">
        <v>5786</v>
      </c>
      <c r="J104" s="27">
        <v>3443</v>
      </c>
      <c r="K104" s="27">
        <v>1143</v>
      </c>
      <c r="L104" s="27">
        <v>202</v>
      </c>
      <c r="M104" s="27">
        <v>6944</v>
      </c>
      <c r="N104" s="27">
        <v>1101</v>
      </c>
      <c r="O104" s="27">
        <v>737</v>
      </c>
      <c r="P104" s="27">
        <v>1066</v>
      </c>
      <c r="Q104" s="27">
        <v>2099</v>
      </c>
      <c r="R104" s="27">
        <v>272</v>
      </c>
      <c r="S104" s="27">
        <v>2</v>
      </c>
      <c r="T104" s="27">
        <v>7118</v>
      </c>
      <c r="U104" s="27">
        <v>38251</v>
      </c>
      <c r="V104" s="27">
        <f t="shared" si="0"/>
        <v>38251</v>
      </c>
    </row>
    <row r="105" spans="2:22" s="10" customFormat="1" x14ac:dyDescent="0.2">
      <c r="B105" s="80">
        <v>39234</v>
      </c>
      <c r="C105" s="27">
        <v>413</v>
      </c>
      <c r="D105" s="27">
        <v>52</v>
      </c>
      <c r="E105" s="27">
        <v>17</v>
      </c>
      <c r="F105" s="27">
        <v>3405</v>
      </c>
      <c r="G105" s="27">
        <v>44</v>
      </c>
      <c r="H105" s="27">
        <v>4467</v>
      </c>
      <c r="I105" s="27">
        <v>5762</v>
      </c>
      <c r="J105" s="27">
        <v>3396</v>
      </c>
      <c r="K105" s="27">
        <v>1081</v>
      </c>
      <c r="L105" s="27">
        <v>195</v>
      </c>
      <c r="M105" s="27">
        <v>6842</v>
      </c>
      <c r="N105" s="27">
        <v>1073</v>
      </c>
      <c r="O105" s="27">
        <v>759</v>
      </c>
      <c r="P105" s="27">
        <v>1017</v>
      </c>
      <c r="Q105" s="27">
        <v>2072</v>
      </c>
      <c r="R105" s="27">
        <v>283</v>
      </c>
      <c r="S105" s="27">
        <v>4</v>
      </c>
      <c r="T105" s="27">
        <v>7039</v>
      </c>
      <c r="U105" s="27">
        <v>37921</v>
      </c>
      <c r="V105" s="27">
        <f t="shared" si="0"/>
        <v>37921</v>
      </c>
    </row>
    <row r="106" spans="2:22" s="10" customFormat="1" x14ac:dyDescent="0.2">
      <c r="B106" s="80">
        <v>39264</v>
      </c>
      <c r="C106" s="27">
        <v>423</v>
      </c>
      <c r="D106" s="27">
        <v>48</v>
      </c>
      <c r="E106" s="27">
        <v>19</v>
      </c>
      <c r="F106" s="27">
        <v>3399</v>
      </c>
      <c r="G106" s="27">
        <v>52</v>
      </c>
      <c r="H106" s="27">
        <v>4588</v>
      </c>
      <c r="I106" s="27">
        <v>5717</v>
      </c>
      <c r="J106" s="27">
        <v>3388</v>
      </c>
      <c r="K106" s="27">
        <v>1099</v>
      </c>
      <c r="L106" s="27">
        <v>192</v>
      </c>
      <c r="M106" s="27">
        <v>6868</v>
      </c>
      <c r="N106" s="27">
        <v>1073</v>
      </c>
      <c r="O106" s="27">
        <v>940</v>
      </c>
      <c r="P106" s="27">
        <v>918</v>
      </c>
      <c r="Q106" s="27">
        <v>2113</v>
      </c>
      <c r="R106" s="27">
        <v>268</v>
      </c>
      <c r="S106" s="27">
        <v>5</v>
      </c>
      <c r="T106" s="27">
        <v>7118</v>
      </c>
      <c r="U106" s="27">
        <v>38228</v>
      </c>
      <c r="V106" s="27">
        <f t="shared" si="0"/>
        <v>38228</v>
      </c>
    </row>
    <row r="107" spans="2:22" s="10" customFormat="1" x14ac:dyDescent="0.2">
      <c r="B107" s="80">
        <v>39295</v>
      </c>
      <c r="C107" s="27">
        <v>425</v>
      </c>
      <c r="D107" s="27">
        <v>48</v>
      </c>
      <c r="E107" s="27">
        <v>17</v>
      </c>
      <c r="F107" s="27">
        <v>3388</v>
      </c>
      <c r="G107" s="27">
        <v>47</v>
      </c>
      <c r="H107" s="27">
        <v>4905</v>
      </c>
      <c r="I107" s="27">
        <v>5807</v>
      </c>
      <c r="J107" s="27">
        <v>3412</v>
      </c>
      <c r="K107" s="27">
        <v>1091</v>
      </c>
      <c r="L107" s="27">
        <v>192</v>
      </c>
      <c r="M107" s="27">
        <v>6870</v>
      </c>
      <c r="N107" s="27">
        <v>1061</v>
      </c>
      <c r="O107" s="27">
        <v>994</v>
      </c>
      <c r="P107" s="27">
        <v>924</v>
      </c>
      <c r="Q107" s="27">
        <v>2162</v>
      </c>
      <c r="R107" s="27">
        <v>267</v>
      </c>
      <c r="S107" s="27">
        <v>5</v>
      </c>
      <c r="T107" s="27">
        <v>6773</v>
      </c>
      <c r="U107" s="27">
        <v>38388</v>
      </c>
      <c r="V107" s="27">
        <f t="shared" si="0"/>
        <v>38388</v>
      </c>
    </row>
    <row r="108" spans="2:22" s="10" customFormat="1" x14ac:dyDescent="0.2">
      <c r="B108" s="80">
        <v>39326</v>
      </c>
      <c r="C108" s="27">
        <v>434</v>
      </c>
      <c r="D108" s="27">
        <v>54</v>
      </c>
      <c r="E108" s="27">
        <v>18</v>
      </c>
      <c r="F108" s="27">
        <v>3351</v>
      </c>
      <c r="G108" s="27">
        <v>47</v>
      </c>
      <c r="H108" s="27">
        <v>4710</v>
      </c>
      <c r="I108" s="27">
        <v>5805</v>
      </c>
      <c r="J108" s="27">
        <v>3379</v>
      </c>
      <c r="K108" s="27">
        <v>1076</v>
      </c>
      <c r="L108" s="27">
        <v>194</v>
      </c>
      <c r="M108" s="27">
        <v>6802</v>
      </c>
      <c r="N108" s="27">
        <v>1093</v>
      </c>
      <c r="O108" s="27">
        <v>887</v>
      </c>
      <c r="P108" s="27">
        <v>976</v>
      </c>
      <c r="Q108" s="27">
        <v>2154</v>
      </c>
      <c r="R108" s="27">
        <v>266</v>
      </c>
      <c r="S108" s="27">
        <v>5</v>
      </c>
      <c r="T108" s="27">
        <v>6943</v>
      </c>
      <c r="U108" s="27">
        <v>38194</v>
      </c>
      <c r="V108" s="27">
        <f t="shared" si="0"/>
        <v>38194</v>
      </c>
    </row>
    <row r="109" spans="2:22" s="10" customFormat="1" x14ac:dyDescent="0.2">
      <c r="B109" s="80">
        <v>39356</v>
      </c>
      <c r="C109" s="27">
        <v>443</v>
      </c>
      <c r="D109" s="27">
        <v>47</v>
      </c>
      <c r="E109" s="27">
        <v>17</v>
      </c>
      <c r="F109" s="27">
        <v>3440</v>
      </c>
      <c r="G109" s="27">
        <v>47</v>
      </c>
      <c r="H109" s="27">
        <v>4873</v>
      </c>
      <c r="I109" s="27">
        <v>5991</v>
      </c>
      <c r="J109" s="27">
        <v>3689</v>
      </c>
      <c r="K109" s="27">
        <v>1126</v>
      </c>
      <c r="L109" s="27">
        <v>188</v>
      </c>
      <c r="M109" s="27">
        <v>7152</v>
      </c>
      <c r="N109" s="27">
        <v>1097</v>
      </c>
      <c r="O109" s="27">
        <v>790</v>
      </c>
      <c r="P109" s="27">
        <v>1094</v>
      </c>
      <c r="Q109" s="27">
        <v>2314</v>
      </c>
      <c r="R109" s="27">
        <v>274</v>
      </c>
      <c r="S109" s="27">
        <v>3</v>
      </c>
      <c r="T109" s="27">
        <v>6650</v>
      </c>
      <c r="U109" s="27">
        <v>39235</v>
      </c>
      <c r="V109" s="27">
        <f t="shared" si="0"/>
        <v>39235</v>
      </c>
    </row>
    <row r="110" spans="2:22" s="10" customFormat="1" x14ac:dyDescent="0.2">
      <c r="B110" s="80">
        <v>39387</v>
      </c>
      <c r="C110" s="27">
        <v>427</v>
      </c>
      <c r="D110" s="27">
        <v>49</v>
      </c>
      <c r="E110" s="27">
        <v>13</v>
      </c>
      <c r="F110" s="27">
        <v>3510</v>
      </c>
      <c r="G110" s="27">
        <v>52</v>
      </c>
      <c r="H110" s="27">
        <v>5200</v>
      </c>
      <c r="I110" s="27">
        <v>6146</v>
      </c>
      <c r="J110" s="27">
        <v>3971</v>
      </c>
      <c r="K110" s="27">
        <v>1188</v>
      </c>
      <c r="L110" s="27">
        <v>184</v>
      </c>
      <c r="M110" s="27">
        <v>7373</v>
      </c>
      <c r="N110" s="27">
        <v>1091</v>
      </c>
      <c r="O110" s="27">
        <v>776</v>
      </c>
      <c r="P110" s="27">
        <v>1095</v>
      </c>
      <c r="Q110" s="27">
        <v>2341</v>
      </c>
      <c r="R110" s="27">
        <v>281</v>
      </c>
      <c r="S110" s="27">
        <v>1</v>
      </c>
      <c r="T110" s="27">
        <v>6732</v>
      </c>
      <c r="U110" s="27">
        <v>40430</v>
      </c>
      <c r="V110" s="27">
        <f t="shared" si="0"/>
        <v>40430</v>
      </c>
    </row>
    <row r="111" spans="2:22" s="10" customFormat="1" x14ac:dyDescent="0.2">
      <c r="B111" s="80">
        <v>39417</v>
      </c>
      <c r="C111" s="60">
        <v>426</v>
      </c>
      <c r="D111" s="60">
        <v>47</v>
      </c>
      <c r="E111" s="60">
        <v>10</v>
      </c>
      <c r="F111" s="27">
        <v>3531</v>
      </c>
      <c r="G111" s="60">
        <v>51</v>
      </c>
      <c r="H111" s="27">
        <v>5749</v>
      </c>
      <c r="I111" s="27">
        <v>6049</v>
      </c>
      <c r="J111" s="27">
        <v>3943</v>
      </c>
      <c r="K111" s="27">
        <v>1238</v>
      </c>
      <c r="L111" s="60">
        <v>185</v>
      </c>
      <c r="M111" s="27">
        <v>7325</v>
      </c>
      <c r="N111" s="27">
        <v>1041</v>
      </c>
      <c r="O111" s="60">
        <v>799</v>
      </c>
      <c r="P111" s="27">
        <v>966</v>
      </c>
      <c r="Q111" s="27">
        <v>2272</v>
      </c>
      <c r="R111" s="60">
        <v>290</v>
      </c>
      <c r="S111" s="60">
        <v>2</v>
      </c>
      <c r="T111" s="27">
        <v>6575</v>
      </c>
      <c r="U111" s="27">
        <v>40499</v>
      </c>
      <c r="V111" s="27">
        <f t="shared" si="0"/>
        <v>40499</v>
      </c>
    </row>
    <row r="112" spans="2:22" x14ac:dyDescent="0.2">
      <c r="B112" s="80">
        <v>39448</v>
      </c>
      <c r="C112" s="65">
        <v>466</v>
      </c>
      <c r="D112" s="65">
        <v>48</v>
      </c>
      <c r="E112" s="65">
        <v>10</v>
      </c>
      <c r="F112" s="1">
        <v>3639</v>
      </c>
      <c r="G112" s="65">
        <v>55</v>
      </c>
      <c r="H112" s="1">
        <v>5816</v>
      </c>
      <c r="I112" s="1">
        <v>6325</v>
      </c>
      <c r="J112" s="1">
        <v>4161</v>
      </c>
      <c r="K112" s="1">
        <v>1328</v>
      </c>
      <c r="L112" s="65">
        <v>192</v>
      </c>
      <c r="M112" s="1">
        <v>7669</v>
      </c>
      <c r="N112" s="1">
        <v>1114</v>
      </c>
      <c r="O112" s="65">
        <v>826</v>
      </c>
      <c r="P112" s="1">
        <v>1094</v>
      </c>
      <c r="Q112" s="1">
        <v>2366</v>
      </c>
      <c r="R112" s="65">
        <v>303</v>
      </c>
      <c r="S112" s="65">
        <v>2</v>
      </c>
      <c r="T112" s="1">
        <v>7015</v>
      </c>
      <c r="U112" s="1">
        <v>42429</v>
      </c>
      <c r="V112" s="27">
        <f t="shared" si="0"/>
        <v>42429</v>
      </c>
    </row>
    <row r="113" spans="1:22" x14ac:dyDescent="0.2">
      <c r="A113" s="65"/>
      <c r="B113" s="80">
        <v>39479</v>
      </c>
      <c r="C113" s="65">
        <v>477</v>
      </c>
      <c r="D113" s="65">
        <v>47</v>
      </c>
      <c r="E113" s="65">
        <v>21</v>
      </c>
      <c r="F113" s="1">
        <v>3665</v>
      </c>
      <c r="G113" s="65">
        <v>54</v>
      </c>
      <c r="H113" s="1">
        <v>5918</v>
      </c>
      <c r="I113" s="1">
        <v>6367</v>
      </c>
      <c r="J113" s="1">
        <v>4089</v>
      </c>
      <c r="K113" s="1">
        <v>1238</v>
      </c>
      <c r="L113" s="65">
        <v>199</v>
      </c>
      <c r="M113" s="1">
        <v>7717</v>
      </c>
      <c r="N113" s="1">
        <v>1125</v>
      </c>
      <c r="O113" s="65">
        <v>803</v>
      </c>
      <c r="P113" s="1">
        <v>1069</v>
      </c>
      <c r="Q113" s="1">
        <v>2356</v>
      </c>
      <c r="R113" s="65">
        <v>295</v>
      </c>
      <c r="S113" s="65">
        <v>2</v>
      </c>
      <c r="T113" s="1">
        <v>7043</v>
      </c>
      <c r="U113" s="1">
        <v>42485</v>
      </c>
      <c r="V113" s="27">
        <f t="shared" si="0"/>
        <v>42485</v>
      </c>
    </row>
    <row r="114" spans="1:22" x14ac:dyDescent="0.2">
      <c r="A114" s="65"/>
      <c r="B114" s="80">
        <v>39508</v>
      </c>
      <c r="C114" s="65">
        <v>466</v>
      </c>
      <c r="D114" s="65">
        <v>52</v>
      </c>
      <c r="E114" s="65">
        <v>24</v>
      </c>
      <c r="F114" s="1">
        <v>3678</v>
      </c>
      <c r="G114" s="65">
        <v>58</v>
      </c>
      <c r="H114" s="1">
        <v>6190</v>
      </c>
      <c r="I114" s="1">
        <v>6390</v>
      </c>
      <c r="J114" s="1">
        <v>3934</v>
      </c>
      <c r="K114" s="1">
        <v>1215</v>
      </c>
      <c r="L114" s="65">
        <v>208</v>
      </c>
      <c r="M114" s="1">
        <v>7671</v>
      </c>
      <c r="N114" s="1">
        <v>1089</v>
      </c>
      <c r="O114" s="65">
        <v>758</v>
      </c>
      <c r="P114" s="1">
        <v>1042</v>
      </c>
      <c r="Q114" s="1">
        <v>2371</v>
      </c>
      <c r="R114" s="65">
        <v>275</v>
      </c>
      <c r="S114" s="65">
        <v>3</v>
      </c>
      <c r="T114" s="1">
        <v>7223</v>
      </c>
      <c r="U114" s="1">
        <v>42647</v>
      </c>
      <c r="V114" s="27">
        <f t="shared" si="0"/>
        <v>42647</v>
      </c>
    </row>
    <row r="115" spans="1:22" x14ac:dyDescent="0.2">
      <c r="A115" s="65"/>
      <c r="B115" s="80">
        <v>39539</v>
      </c>
      <c r="C115" s="65">
        <v>468</v>
      </c>
      <c r="D115" s="65">
        <v>54</v>
      </c>
      <c r="E115" s="65">
        <v>23</v>
      </c>
      <c r="F115" s="1">
        <v>3849</v>
      </c>
      <c r="G115" s="65">
        <v>62</v>
      </c>
      <c r="H115" s="1">
        <v>6504</v>
      </c>
      <c r="I115" s="1">
        <v>6586</v>
      </c>
      <c r="J115" s="1">
        <v>3984</v>
      </c>
      <c r="K115" s="1">
        <v>1309</v>
      </c>
      <c r="L115" s="65">
        <v>211</v>
      </c>
      <c r="M115" s="1">
        <v>8221</v>
      </c>
      <c r="N115" s="1">
        <v>1139</v>
      </c>
      <c r="O115" s="65">
        <v>755</v>
      </c>
      <c r="P115" s="1">
        <v>1055</v>
      </c>
      <c r="Q115" s="1">
        <v>2466</v>
      </c>
      <c r="R115" s="65">
        <v>273</v>
      </c>
      <c r="S115" s="65">
        <v>2</v>
      </c>
      <c r="T115" s="1">
        <v>6625</v>
      </c>
      <c r="U115" s="1">
        <v>43586</v>
      </c>
      <c r="V115" s="27">
        <f t="shared" si="0"/>
        <v>43586</v>
      </c>
    </row>
    <row r="116" spans="1:22" x14ac:dyDescent="0.2">
      <c r="A116" s="65"/>
      <c r="B116" s="80">
        <v>39569</v>
      </c>
      <c r="C116" s="65">
        <v>480</v>
      </c>
      <c r="D116" s="65">
        <v>44</v>
      </c>
      <c r="E116" s="65">
        <v>20</v>
      </c>
      <c r="F116" s="1">
        <v>3879</v>
      </c>
      <c r="G116" s="65">
        <v>63</v>
      </c>
      <c r="H116" s="1">
        <v>6652</v>
      </c>
      <c r="I116" s="1">
        <v>6621</v>
      </c>
      <c r="J116" s="1">
        <v>3964</v>
      </c>
      <c r="K116" s="1">
        <v>1308</v>
      </c>
      <c r="L116" s="65">
        <v>216</v>
      </c>
      <c r="M116" s="1">
        <v>8267</v>
      </c>
      <c r="N116" s="1">
        <v>1119</v>
      </c>
      <c r="O116" s="65">
        <v>750</v>
      </c>
      <c r="P116" s="1">
        <v>1048</v>
      </c>
      <c r="Q116" s="1">
        <v>2424</v>
      </c>
      <c r="R116" s="65">
        <v>273</v>
      </c>
      <c r="S116" s="65">
        <v>3</v>
      </c>
      <c r="T116" s="1">
        <v>6516</v>
      </c>
      <c r="U116" s="1">
        <v>43647</v>
      </c>
      <c r="V116" s="27">
        <f t="shared" si="0"/>
        <v>43647</v>
      </c>
    </row>
    <row r="117" spans="1:22" x14ac:dyDescent="0.2">
      <c r="A117" s="65"/>
      <c r="B117" s="80">
        <v>39600</v>
      </c>
      <c r="C117" s="65">
        <v>478</v>
      </c>
      <c r="D117" s="65">
        <v>43</v>
      </c>
      <c r="E117" s="65">
        <v>19</v>
      </c>
      <c r="F117" s="1">
        <v>3841</v>
      </c>
      <c r="G117" s="65">
        <v>64</v>
      </c>
      <c r="H117" s="1">
        <v>6958</v>
      </c>
      <c r="I117" s="1">
        <v>6682</v>
      </c>
      <c r="J117" s="1">
        <v>3942</v>
      </c>
      <c r="K117" s="1">
        <v>1326</v>
      </c>
      <c r="L117" s="65">
        <v>221</v>
      </c>
      <c r="M117" s="1">
        <v>8284</v>
      </c>
      <c r="N117" s="1">
        <v>1076</v>
      </c>
      <c r="O117" s="65">
        <v>834</v>
      </c>
      <c r="P117" s="1">
        <v>1071</v>
      </c>
      <c r="Q117" s="1">
        <v>2433</v>
      </c>
      <c r="R117" s="65">
        <v>277</v>
      </c>
      <c r="S117" s="65">
        <v>2</v>
      </c>
      <c r="T117" s="1">
        <v>6687</v>
      </c>
      <c r="U117" s="1">
        <v>44238</v>
      </c>
      <c r="V117" s="27">
        <f t="shared" si="0"/>
        <v>44238</v>
      </c>
    </row>
    <row r="118" spans="1:22" x14ac:dyDescent="0.2">
      <c r="A118" s="65"/>
      <c r="B118" s="80">
        <v>39630</v>
      </c>
      <c r="C118" s="65">
        <v>510</v>
      </c>
      <c r="D118" s="65">
        <v>47</v>
      </c>
      <c r="E118" s="65">
        <v>20</v>
      </c>
      <c r="F118" s="1">
        <v>3859</v>
      </c>
      <c r="G118" s="65">
        <v>54</v>
      </c>
      <c r="H118" s="1">
        <v>7396</v>
      </c>
      <c r="I118" s="1">
        <v>6810</v>
      </c>
      <c r="J118" s="1">
        <v>4052</v>
      </c>
      <c r="K118" s="1">
        <v>1333</v>
      </c>
      <c r="L118" s="65">
        <v>227</v>
      </c>
      <c r="M118" s="1">
        <v>8516</v>
      </c>
      <c r="N118" s="1">
        <v>1061</v>
      </c>
      <c r="O118" s="65">
        <v>982</v>
      </c>
      <c r="P118" s="1">
        <v>1005</v>
      </c>
      <c r="Q118" s="1">
        <v>2505</v>
      </c>
      <c r="R118" s="65">
        <v>275</v>
      </c>
      <c r="S118" s="65">
        <v>4</v>
      </c>
      <c r="T118" s="1">
        <v>6909</v>
      </c>
      <c r="U118" s="1">
        <v>45565</v>
      </c>
      <c r="V118" s="27">
        <f t="shared" si="0"/>
        <v>45565</v>
      </c>
    </row>
    <row r="119" spans="1:22" x14ac:dyDescent="0.2">
      <c r="A119" s="65"/>
      <c r="B119" s="80">
        <v>39661</v>
      </c>
      <c r="C119" s="65">
        <v>507</v>
      </c>
      <c r="D119" s="65">
        <v>49</v>
      </c>
      <c r="E119" s="65">
        <v>25</v>
      </c>
      <c r="F119" s="1">
        <v>3892</v>
      </c>
      <c r="G119" s="65">
        <v>58</v>
      </c>
      <c r="H119" s="1">
        <v>7873</v>
      </c>
      <c r="I119" s="1">
        <v>7087</v>
      </c>
      <c r="J119" s="1">
        <v>4063</v>
      </c>
      <c r="K119" s="1">
        <v>1358</v>
      </c>
      <c r="L119" s="65">
        <v>220</v>
      </c>
      <c r="M119" s="1">
        <v>8745</v>
      </c>
      <c r="N119" s="1">
        <v>1082</v>
      </c>
      <c r="O119" s="65">
        <v>1095</v>
      </c>
      <c r="P119" s="1">
        <v>1038</v>
      </c>
      <c r="Q119" s="1">
        <v>2562</v>
      </c>
      <c r="R119" s="65">
        <v>283</v>
      </c>
      <c r="S119" s="65">
        <v>4</v>
      </c>
      <c r="T119" s="1">
        <v>6956</v>
      </c>
      <c r="U119" s="1">
        <v>46897</v>
      </c>
      <c r="V119" s="27">
        <f t="shared" si="0"/>
        <v>46897</v>
      </c>
    </row>
    <row r="120" spans="1:22" x14ac:dyDescent="0.2">
      <c r="A120" s="65"/>
      <c r="B120" s="80">
        <v>39692</v>
      </c>
      <c r="C120" s="65">
        <v>521</v>
      </c>
      <c r="D120" s="65">
        <v>51</v>
      </c>
      <c r="E120" s="65">
        <v>23</v>
      </c>
      <c r="F120" s="1">
        <v>3917</v>
      </c>
      <c r="G120" s="65">
        <v>62</v>
      </c>
      <c r="H120" s="1">
        <v>8114</v>
      </c>
      <c r="I120" s="1">
        <v>7200</v>
      </c>
      <c r="J120" s="1">
        <v>4099</v>
      </c>
      <c r="K120" s="1">
        <v>1385</v>
      </c>
      <c r="L120" s="65">
        <v>223</v>
      </c>
      <c r="M120" s="1">
        <v>9000</v>
      </c>
      <c r="N120" s="1">
        <v>1132</v>
      </c>
      <c r="O120" s="65">
        <v>950</v>
      </c>
      <c r="P120" s="1">
        <v>1118</v>
      </c>
      <c r="Q120" s="1">
        <v>2619</v>
      </c>
      <c r="R120" s="65">
        <v>296</v>
      </c>
      <c r="S120" s="65">
        <v>3</v>
      </c>
      <c r="T120" s="1">
        <v>7415</v>
      </c>
      <c r="U120" s="1">
        <v>48128</v>
      </c>
      <c r="V120" s="27">
        <f t="shared" si="0"/>
        <v>48128</v>
      </c>
    </row>
    <row r="121" spans="1:22" x14ac:dyDescent="0.2">
      <c r="A121" s="65"/>
      <c r="B121" s="80">
        <v>39722</v>
      </c>
      <c r="C121" s="65">
        <v>534</v>
      </c>
      <c r="D121" s="65">
        <v>53</v>
      </c>
      <c r="E121" s="65">
        <v>20</v>
      </c>
      <c r="F121" s="1">
        <v>4188</v>
      </c>
      <c r="G121" s="65">
        <v>74</v>
      </c>
      <c r="H121" s="1">
        <v>8832</v>
      </c>
      <c r="I121" s="1">
        <v>7636</v>
      </c>
      <c r="J121" s="1">
        <v>4471</v>
      </c>
      <c r="K121" s="1">
        <v>1453</v>
      </c>
      <c r="L121" s="65">
        <v>234</v>
      </c>
      <c r="M121" s="1">
        <v>9606</v>
      </c>
      <c r="N121" s="1">
        <v>1189</v>
      </c>
      <c r="O121" s="65">
        <v>912</v>
      </c>
      <c r="P121" s="1">
        <v>1332</v>
      </c>
      <c r="Q121" s="1">
        <v>2776</v>
      </c>
      <c r="R121" s="65">
        <v>308</v>
      </c>
      <c r="S121" s="65">
        <v>2</v>
      </c>
      <c r="T121" s="1">
        <v>7658</v>
      </c>
      <c r="U121" s="1">
        <v>51278</v>
      </c>
      <c r="V121" s="27">
        <f t="shared" si="0"/>
        <v>51278</v>
      </c>
    </row>
    <row r="122" spans="1:22" x14ac:dyDescent="0.2">
      <c r="A122" s="65"/>
      <c r="B122" s="80">
        <v>39753</v>
      </c>
      <c r="C122" s="65">
        <v>552</v>
      </c>
      <c r="D122" s="65">
        <v>49</v>
      </c>
      <c r="E122" s="65">
        <v>22</v>
      </c>
      <c r="F122" s="1">
        <v>4367</v>
      </c>
      <c r="G122" s="65">
        <v>81</v>
      </c>
      <c r="H122" s="1">
        <v>9473</v>
      </c>
      <c r="I122" s="1">
        <v>7967</v>
      </c>
      <c r="J122" s="1">
        <v>4872</v>
      </c>
      <c r="K122" s="1">
        <v>1549</v>
      </c>
      <c r="L122" s="65">
        <v>248</v>
      </c>
      <c r="M122" s="1">
        <v>10023</v>
      </c>
      <c r="N122" s="1">
        <v>1237</v>
      </c>
      <c r="O122" s="65">
        <v>905</v>
      </c>
      <c r="P122" s="1">
        <v>1323</v>
      </c>
      <c r="Q122" s="1">
        <v>2890</v>
      </c>
      <c r="R122" s="65">
        <v>319</v>
      </c>
      <c r="S122" s="65">
        <v>1</v>
      </c>
      <c r="T122" s="1">
        <v>7754</v>
      </c>
      <c r="U122" s="1">
        <v>53632</v>
      </c>
      <c r="V122" s="27">
        <f t="shared" si="0"/>
        <v>53632</v>
      </c>
    </row>
    <row r="123" spans="1:22" x14ac:dyDescent="0.2">
      <c r="A123" s="65"/>
      <c r="B123" s="80">
        <v>39783</v>
      </c>
      <c r="C123" s="65">
        <v>559</v>
      </c>
      <c r="D123" s="65">
        <v>56</v>
      </c>
      <c r="E123" s="65">
        <v>24</v>
      </c>
      <c r="F123" s="1">
        <v>4534</v>
      </c>
      <c r="G123" s="65">
        <v>80</v>
      </c>
      <c r="H123" s="1">
        <v>10283</v>
      </c>
      <c r="I123" s="1">
        <v>8158</v>
      </c>
      <c r="J123" s="1">
        <v>4934</v>
      </c>
      <c r="K123" s="1">
        <v>1683</v>
      </c>
      <c r="L123" s="65">
        <v>253</v>
      </c>
      <c r="M123" s="1">
        <v>10204</v>
      </c>
      <c r="N123" s="1">
        <v>1206</v>
      </c>
      <c r="O123" s="65">
        <v>929</v>
      </c>
      <c r="P123" s="1">
        <v>1165</v>
      </c>
      <c r="Q123" s="1">
        <v>2936</v>
      </c>
      <c r="R123" s="65">
        <v>327</v>
      </c>
      <c r="S123" s="65">
        <v>3</v>
      </c>
      <c r="T123" s="1">
        <v>7364</v>
      </c>
      <c r="U123" s="1">
        <v>54698</v>
      </c>
      <c r="V123" s="27">
        <f t="shared" si="0"/>
        <v>54698</v>
      </c>
    </row>
    <row r="124" spans="1:22" x14ac:dyDescent="0.2">
      <c r="A124" s="65"/>
      <c r="B124" s="80"/>
      <c r="C124" s="65"/>
      <c r="D124" s="65"/>
      <c r="E124" s="65"/>
      <c r="F124" s="1"/>
      <c r="G124" s="65"/>
      <c r="H124" s="1"/>
      <c r="I124" s="1"/>
      <c r="J124" s="1"/>
      <c r="K124" s="1"/>
      <c r="L124" s="65"/>
      <c r="M124" s="1"/>
      <c r="N124" s="1"/>
      <c r="O124" s="65"/>
      <c r="P124" s="1"/>
      <c r="Q124" s="1"/>
      <c r="R124" s="65"/>
      <c r="S124" s="65"/>
      <c r="T124" s="1"/>
      <c r="U124" s="1"/>
      <c r="V124" s="27"/>
    </row>
    <row r="125" spans="1:22" ht="25.5" x14ac:dyDescent="0.2">
      <c r="A125" s="78" t="s">
        <v>24</v>
      </c>
      <c r="B125" s="80"/>
      <c r="C125" s="65"/>
      <c r="D125" s="65"/>
      <c r="E125" s="65"/>
      <c r="F125" s="1"/>
      <c r="G125" s="65"/>
      <c r="H125" s="1"/>
      <c r="I125" s="1"/>
      <c r="J125" s="1"/>
      <c r="K125" s="1"/>
      <c r="L125" s="65"/>
      <c r="M125" s="1"/>
      <c r="N125" s="1"/>
      <c r="O125" s="65"/>
      <c r="P125" s="1"/>
      <c r="Q125" s="1"/>
      <c r="R125" s="65"/>
      <c r="S125" s="65"/>
      <c r="T125" s="1"/>
      <c r="U125" s="1"/>
      <c r="V125" s="27"/>
    </row>
    <row r="126" spans="1:22" ht="25.5" x14ac:dyDescent="0.2">
      <c r="A126" s="78" t="s">
        <v>25</v>
      </c>
      <c r="B126" s="80"/>
      <c r="C126" s="65"/>
      <c r="D126" s="65"/>
      <c r="E126" s="65"/>
      <c r="F126" s="1"/>
      <c r="G126" s="65"/>
      <c r="H126" s="1"/>
      <c r="I126" s="1"/>
      <c r="J126" s="1"/>
      <c r="K126" s="1"/>
      <c r="L126" s="65"/>
      <c r="M126" s="1"/>
      <c r="N126" s="1"/>
      <c r="O126" s="65"/>
      <c r="P126" s="1"/>
      <c r="Q126" s="1"/>
      <c r="R126" s="65"/>
      <c r="S126" s="65"/>
      <c r="T126" s="1"/>
      <c r="U126" s="1"/>
      <c r="V126" s="27"/>
    </row>
    <row r="127" spans="1:22" ht="38.25" x14ac:dyDescent="0.2">
      <c r="A127" s="29" t="s">
        <v>2</v>
      </c>
      <c r="B127" s="80"/>
      <c r="C127" s="65"/>
      <c r="D127" s="65"/>
      <c r="E127" s="65"/>
      <c r="F127" s="1"/>
      <c r="G127" s="65"/>
      <c r="H127" s="1"/>
      <c r="I127" s="1"/>
      <c r="J127" s="1"/>
      <c r="K127" s="1"/>
      <c r="L127" s="65"/>
      <c r="M127" s="1"/>
      <c r="N127" s="1"/>
      <c r="O127" s="65"/>
      <c r="P127" s="1"/>
      <c r="Q127" s="1"/>
      <c r="R127" s="65"/>
      <c r="S127" s="65"/>
      <c r="T127" s="1"/>
      <c r="U127" s="1"/>
      <c r="V127" s="27"/>
    </row>
    <row r="128" spans="1:22" x14ac:dyDescent="0.2">
      <c r="A128" s="65"/>
      <c r="B128" s="80"/>
      <c r="C128" s="18" t="s">
        <v>45</v>
      </c>
      <c r="D128" s="18"/>
      <c r="E128" s="18"/>
      <c r="F128" s="19"/>
      <c r="G128" s="19"/>
      <c r="H128" s="1"/>
      <c r="I128" s="1"/>
      <c r="J128" s="1"/>
      <c r="K128" s="1"/>
      <c r="L128" s="65"/>
      <c r="M128" s="1"/>
      <c r="N128" s="1"/>
      <c r="O128" s="65"/>
      <c r="P128" s="1"/>
      <c r="Q128" s="1"/>
      <c r="R128" s="65"/>
      <c r="S128" s="65"/>
      <c r="T128" s="1"/>
      <c r="U128" s="1"/>
      <c r="V128" s="27"/>
    </row>
    <row r="129" spans="1:26" x14ac:dyDescent="0.2">
      <c r="A129" s="78"/>
      <c r="B129" s="80"/>
      <c r="C129" s="20" t="s">
        <v>46</v>
      </c>
      <c r="D129" s="20" t="s">
        <v>47</v>
      </c>
      <c r="E129" s="20" t="s">
        <v>48</v>
      </c>
      <c r="F129" s="21" t="s">
        <v>29</v>
      </c>
      <c r="G129" s="65" t="s">
        <v>49</v>
      </c>
      <c r="H129" s="1" t="s">
        <v>50</v>
      </c>
      <c r="I129" s="1" t="s">
        <v>51</v>
      </c>
      <c r="J129" s="1" t="s">
        <v>52</v>
      </c>
      <c r="K129" s="1" t="s">
        <v>53</v>
      </c>
      <c r="L129" s="65" t="s">
        <v>54</v>
      </c>
      <c r="M129" s="1" t="s">
        <v>55</v>
      </c>
      <c r="N129" s="1" t="s">
        <v>56</v>
      </c>
      <c r="O129" s="65" t="s">
        <v>57</v>
      </c>
      <c r="P129" s="1" t="s">
        <v>58</v>
      </c>
      <c r="Q129" s="1" t="s">
        <v>59</v>
      </c>
      <c r="R129" s="65" t="s">
        <v>60</v>
      </c>
      <c r="S129" s="65" t="s">
        <v>61</v>
      </c>
      <c r="T129" s="1" t="s">
        <v>62</v>
      </c>
      <c r="U129" s="1" t="s">
        <v>63</v>
      </c>
      <c r="V129" s="27" t="s">
        <v>64</v>
      </c>
      <c r="W129" s="65" t="s">
        <v>65</v>
      </c>
      <c r="X129" s="65" t="s">
        <v>66</v>
      </c>
      <c r="Y129" s="65" t="s">
        <v>44</v>
      </c>
      <c r="Z129" s="65"/>
    </row>
    <row r="130" spans="1:26" x14ac:dyDescent="0.2">
      <c r="A130" s="78"/>
      <c r="B130" s="80">
        <v>39814</v>
      </c>
      <c r="C130" s="65">
        <v>5212</v>
      </c>
      <c r="D130" s="65">
        <v>403</v>
      </c>
      <c r="E130" s="65">
        <v>19</v>
      </c>
      <c r="F130" s="1">
        <v>4387</v>
      </c>
      <c r="G130" s="65">
        <v>31</v>
      </c>
      <c r="H130" s="1">
        <v>338</v>
      </c>
      <c r="I130" s="1">
        <v>12037</v>
      </c>
      <c r="J130" s="1">
        <v>8757</v>
      </c>
      <c r="K130" s="1">
        <v>1777</v>
      </c>
      <c r="L130" s="65">
        <v>5658</v>
      </c>
      <c r="M130" s="1">
        <v>754</v>
      </c>
      <c r="N130" s="1">
        <v>313</v>
      </c>
      <c r="O130" s="65">
        <v>561</v>
      </c>
      <c r="P130" s="1">
        <v>2367</v>
      </c>
      <c r="Q130" s="1">
        <v>7634</v>
      </c>
      <c r="R130" s="65">
        <v>1355</v>
      </c>
      <c r="S130" s="65">
        <v>1198</v>
      </c>
      <c r="T130" s="1">
        <v>1741</v>
      </c>
      <c r="U130" s="1">
        <v>695</v>
      </c>
      <c r="V130" s="27">
        <v>1773</v>
      </c>
      <c r="W130" s="65">
        <v>297</v>
      </c>
      <c r="X130" s="65">
        <v>3</v>
      </c>
      <c r="Y130" s="27">
        <v>57310</v>
      </c>
      <c r="Z130" s="1"/>
    </row>
    <row r="131" spans="1:26" x14ac:dyDescent="0.2">
      <c r="A131" s="29"/>
      <c r="B131" s="80">
        <v>39845</v>
      </c>
      <c r="C131" s="65">
        <v>5424</v>
      </c>
      <c r="D131" s="65">
        <v>412</v>
      </c>
      <c r="E131" s="65">
        <v>20</v>
      </c>
      <c r="F131" s="1">
        <v>4519</v>
      </c>
      <c r="G131" s="65">
        <v>32</v>
      </c>
      <c r="H131" s="1">
        <v>393</v>
      </c>
      <c r="I131" s="1">
        <v>12295</v>
      </c>
      <c r="J131" s="1">
        <v>9268</v>
      </c>
      <c r="K131" s="1">
        <v>1847</v>
      </c>
      <c r="L131" s="65">
        <v>5768</v>
      </c>
      <c r="M131" s="1">
        <v>776</v>
      </c>
      <c r="N131" s="1">
        <v>329</v>
      </c>
      <c r="O131" s="65">
        <v>569</v>
      </c>
      <c r="P131" s="1">
        <v>2489</v>
      </c>
      <c r="Q131" s="1">
        <v>7787</v>
      </c>
      <c r="R131" s="65">
        <v>1384</v>
      </c>
      <c r="S131" s="65">
        <v>1281</v>
      </c>
      <c r="T131" s="1">
        <v>1848</v>
      </c>
      <c r="U131" s="1">
        <v>706</v>
      </c>
      <c r="V131" s="27">
        <v>1842</v>
      </c>
      <c r="W131" s="65">
        <v>305</v>
      </c>
      <c r="X131" s="65">
        <v>2</v>
      </c>
      <c r="Y131" s="27">
        <v>59296</v>
      </c>
      <c r="Z131" s="1"/>
    </row>
    <row r="132" spans="1:26" x14ac:dyDescent="0.2">
      <c r="A132" s="65"/>
      <c r="B132" s="80">
        <v>39873</v>
      </c>
      <c r="C132" s="65">
        <v>5884</v>
      </c>
      <c r="D132" s="65">
        <v>443</v>
      </c>
      <c r="E132" s="65">
        <v>18</v>
      </c>
      <c r="F132" s="1">
        <v>4573</v>
      </c>
      <c r="G132" s="65">
        <v>47</v>
      </c>
      <c r="H132" s="1">
        <v>399</v>
      </c>
      <c r="I132" s="1">
        <v>12661</v>
      </c>
      <c r="J132" s="1">
        <v>9622</v>
      </c>
      <c r="K132" s="1">
        <v>1839</v>
      </c>
      <c r="L132" s="65">
        <v>5751</v>
      </c>
      <c r="M132" s="1">
        <v>807</v>
      </c>
      <c r="N132" s="1">
        <v>338</v>
      </c>
      <c r="O132" s="65">
        <v>582</v>
      </c>
      <c r="P132" s="1">
        <v>2622</v>
      </c>
      <c r="Q132" s="1">
        <v>8098</v>
      </c>
      <c r="R132" s="65">
        <v>1397</v>
      </c>
      <c r="S132" s="65">
        <v>1286</v>
      </c>
      <c r="T132" s="1">
        <v>1820</v>
      </c>
      <c r="U132" s="1">
        <v>730</v>
      </c>
      <c r="V132" s="27">
        <v>1883</v>
      </c>
      <c r="W132" s="65">
        <v>302</v>
      </c>
      <c r="X132" s="65">
        <v>2</v>
      </c>
      <c r="Y132" s="27">
        <v>61104</v>
      </c>
      <c r="Z132" s="1"/>
    </row>
    <row r="133" spans="1:26" x14ac:dyDescent="0.2">
      <c r="A133" s="65"/>
      <c r="B133" s="80">
        <v>39904</v>
      </c>
      <c r="C133" s="65">
        <v>6130</v>
      </c>
      <c r="D133" s="65">
        <v>454</v>
      </c>
      <c r="E133" s="65">
        <v>17</v>
      </c>
      <c r="F133" s="1">
        <v>4595</v>
      </c>
      <c r="G133" s="65">
        <v>35</v>
      </c>
      <c r="H133" s="1">
        <v>362</v>
      </c>
      <c r="I133" s="1">
        <v>13101</v>
      </c>
      <c r="J133" s="1">
        <v>9751</v>
      </c>
      <c r="K133" s="1">
        <v>1775</v>
      </c>
      <c r="L133" s="65">
        <v>5607</v>
      </c>
      <c r="M133" s="1">
        <v>801</v>
      </c>
      <c r="N133" s="1">
        <v>344</v>
      </c>
      <c r="O133" s="65">
        <v>590</v>
      </c>
      <c r="P133" s="1">
        <v>2696</v>
      </c>
      <c r="Q133" s="1">
        <v>8105</v>
      </c>
      <c r="R133" s="65">
        <v>1377</v>
      </c>
      <c r="S133" s="65">
        <v>1290</v>
      </c>
      <c r="T133" s="1">
        <v>1777</v>
      </c>
      <c r="U133" s="1">
        <v>740</v>
      </c>
      <c r="V133" s="27">
        <v>1873</v>
      </c>
      <c r="W133" s="65">
        <v>313</v>
      </c>
      <c r="X133" s="65">
        <v>4</v>
      </c>
      <c r="Y133" s="27">
        <v>61737</v>
      </c>
      <c r="Z133" s="1"/>
    </row>
    <row r="134" spans="1:26" x14ac:dyDescent="0.2">
      <c r="A134" s="65"/>
      <c r="B134" s="80">
        <v>39934</v>
      </c>
      <c r="C134" s="65">
        <v>6430</v>
      </c>
      <c r="D134" s="65">
        <v>454</v>
      </c>
      <c r="E134" s="65">
        <v>17</v>
      </c>
      <c r="F134" s="1">
        <v>4608</v>
      </c>
      <c r="G134" s="65">
        <v>35</v>
      </c>
      <c r="H134" s="1">
        <v>296</v>
      </c>
      <c r="I134" s="1">
        <v>13162</v>
      </c>
      <c r="J134" s="1">
        <v>9745</v>
      </c>
      <c r="K134" s="1">
        <v>1769</v>
      </c>
      <c r="L134" s="65">
        <v>5461</v>
      </c>
      <c r="M134" s="1">
        <v>823</v>
      </c>
      <c r="N134" s="1">
        <v>333</v>
      </c>
      <c r="O134" s="65">
        <v>600</v>
      </c>
      <c r="P134" s="1">
        <v>2771</v>
      </c>
      <c r="Q134" s="1">
        <v>8059</v>
      </c>
      <c r="R134" s="65">
        <v>1381</v>
      </c>
      <c r="S134" s="65">
        <v>1262</v>
      </c>
      <c r="T134" s="1">
        <v>1834</v>
      </c>
      <c r="U134" s="1">
        <v>716</v>
      </c>
      <c r="V134" s="27">
        <v>1885</v>
      </c>
      <c r="W134" s="65">
        <v>321</v>
      </c>
      <c r="X134" s="65">
        <v>3</v>
      </c>
      <c r="Y134" s="27">
        <v>61965</v>
      </c>
      <c r="Z134" s="1"/>
    </row>
    <row r="135" spans="1:26" x14ac:dyDescent="0.2">
      <c r="A135" s="65"/>
      <c r="B135" s="80">
        <v>39965</v>
      </c>
      <c r="C135" s="65">
        <v>6273</v>
      </c>
      <c r="D135" s="65">
        <v>461</v>
      </c>
      <c r="E135" s="65">
        <v>17</v>
      </c>
      <c r="F135" s="1">
        <v>4619</v>
      </c>
      <c r="G135" s="65">
        <v>33</v>
      </c>
      <c r="H135" s="1">
        <v>229</v>
      </c>
      <c r="I135" s="1">
        <v>13159</v>
      </c>
      <c r="J135" s="1">
        <v>9635</v>
      </c>
      <c r="K135" s="1">
        <v>1766</v>
      </c>
      <c r="L135" s="65">
        <v>5522</v>
      </c>
      <c r="M135" s="1">
        <v>864</v>
      </c>
      <c r="N135" s="1">
        <v>327</v>
      </c>
      <c r="O135" s="65">
        <v>584</v>
      </c>
      <c r="P135" s="1">
        <v>2763</v>
      </c>
      <c r="Q135" s="1">
        <v>8013</v>
      </c>
      <c r="R135" s="65">
        <v>1268</v>
      </c>
      <c r="S135" s="65">
        <v>1362</v>
      </c>
      <c r="T135" s="1">
        <v>1771</v>
      </c>
      <c r="U135" s="1">
        <v>731</v>
      </c>
      <c r="V135" s="27">
        <v>1929</v>
      </c>
      <c r="W135" s="65">
        <v>316</v>
      </c>
      <c r="X135" s="65">
        <v>4</v>
      </c>
      <c r="Y135" s="27">
        <v>61646</v>
      </c>
      <c r="Z135" s="1"/>
    </row>
    <row r="136" spans="1:26" x14ac:dyDescent="0.2">
      <c r="A136" s="65"/>
      <c r="B136" s="80">
        <v>39995</v>
      </c>
      <c r="C136" s="65">
        <v>6903</v>
      </c>
      <c r="D136" s="65">
        <v>456</v>
      </c>
      <c r="E136" s="65">
        <v>19</v>
      </c>
      <c r="F136" s="1">
        <v>4561</v>
      </c>
      <c r="G136" s="65">
        <v>33</v>
      </c>
      <c r="H136" s="1">
        <v>202</v>
      </c>
      <c r="I136" s="1">
        <v>13069</v>
      </c>
      <c r="J136" s="1">
        <v>9383</v>
      </c>
      <c r="K136" s="1">
        <v>1695</v>
      </c>
      <c r="L136" s="65">
        <v>5459</v>
      </c>
      <c r="M136" s="1">
        <v>833</v>
      </c>
      <c r="N136" s="1">
        <v>327</v>
      </c>
      <c r="O136" s="65">
        <v>585</v>
      </c>
      <c r="P136" s="1">
        <v>2803</v>
      </c>
      <c r="Q136" s="1">
        <v>7825</v>
      </c>
      <c r="R136" s="65">
        <v>1182</v>
      </c>
      <c r="S136" s="65">
        <v>1582</v>
      </c>
      <c r="T136" s="1">
        <v>1581</v>
      </c>
      <c r="U136" s="1">
        <v>726</v>
      </c>
      <c r="V136" s="27">
        <v>1945</v>
      </c>
      <c r="W136" s="65">
        <v>299</v>
      </c>
      <c r="X136" s="65">
        <v>7</v>
      </c>
      <c r="Y136" s="27">
        <v>61475</v>
      </c>
      <c r="Z136" s="1"/>
    </row>
    <row r="137" spans="1:26" x14ac:dyDescent="0.2">
      <c r="A137" s="65"/>
      <c r="B137" s="80">
        <v>40026</v>
      </c>
      <c r="C137" s="65">
        <v>7024</v>
      </c>
      <c r="D137" s="65">
        <v>470</v>
      </c>
      <c r="E137" s="65">
        <v>17</v>
      </c>
      <c r="F137" s="1">
        <v>4624</v>
      </c>
      <c r="G137" s="65">
        <v>42</v>
      </c>
      <c r="H137" s="1">
        <v>188</v>
      </c>
      <c r="I137" s="1">
        <v>13370</v>
      </c>
      <c r="J137" s="1">
        <v>9540</v>
      </c>
      <c r="K137" s="1">
        <v>1740</v>
      </c>
      <c r="L137" s="65">
        <v>5426</v>
      </c>
      <c r="M137" s="1">
        <v>818</v>
      </c>
      <c r="N137" s="1">
        <v>336</v>
      </c>
      <c r="O137" s="65">
        <v>579</v>
      </c>
      <c r="P137" s="1">
        <v>2885</v>
      </c>
      <c r="Q137" s="1">
        <v>7844</v>
      </c>
      <c r="R137" s="65">
        <v>1198</v>
      </c>
      <c r="S137" s="65">
        <v>1753</v>
      </c>
      <c r="T137" s="1">
        <v>1623</v>
      </c>
      <c r="U137" s="1">
        <v>779</v>
      </c>
      <c r="V137" s="27">
        <v>1969</v>
      </c>
      <c r="W137" s="65">
        <v>300</v>
      </c>
      <c r="X137" s="65">
        <v>7</v>
      </c>
      <c r="Y137" s="27">
        <v>62532</v>
      </c>
      <c r="Z137" s="1"/>
    </row>
    <row r="138" spans="1:26" x14ac:dyDescent="0.2">
      <c r="A138" s="65"/>
      <c r="B138" s="80">
        <v>40057</v>
      </c>
      <c r="C138" s="65">
        <v>7327</v>
      </c>
      <c r="D138" s="65">
        <v>483</v>
      </c>
      <c r="E138" s="65">
        <v>17</v>
      </c>
      <c r="F138" s="1">
        <v>4657</v>
      </c>
      <c r="G138" s="65">
        <v>44</v>
      </c>
      <c r="H138" s="1">
        <v>208</v>
      </c>
      <c r="I138" s="1">
        <v>13543</v>
      </c>
      <c r="J138" s="1">
        <v>9811</v>
      </c>
      <c r="K138" s="1">
        <v>1777</v>
      </c>
      <c r="L138" s="65">
        <v>5527</v>
      </c>
      <c r="M138" s="1">
        <v>869</v>
      </c>
      <c r="N138" s="1">
        <v>351</v>
      </c>
      <c r="O138" s="65">
        <v>600</v>
      </c>
      <c r="P138" s="1">
        <v>2956</v>
      </c>
      <c r="Q138" s="1">
        <v>8004</v>
      </c>
      <c r="R138" s="65">
        <v>1312</v>
      </c>
      <c r="S138" s="65">
        <v>1536</v>
      </c>
      <c r="T138" s="1">
        <v>1758</v>
      </c>
      <c r="U138" s="1">
        <v>819</v>
      </c>
      <c r="V138" s="27">
        <v>1993</v>
      </c>
      <c r="W138" s="65">
        <v>326</v>
      </c>
      <c r="X138" s="65">
        <v>8</v>
      </c>
      <c r="Y138" s="27">
        <v>63926</v>
      </c>
      <c r="Z138" s="1"/>
    </row>
    <row r="139" spans="1:26" x14ac:dyDescent="0.2">
      <c r="A139" s="65"/>
      <c r="B139" s="80">
        <v>40087</v>
      </c>
      <c r="C139" s="65">
        <v>7682</v>
      </c>
      <c r="D139" s="65">
        <v>502</v>
      </c>
      <c r="E139" s="65">
        <v>18</v>
      </c>
      <c r="F139" s="1">
        <v>4685</v>
      </c>
      <c r="G139" s="65">
        <v>44</v>
      </c>
      <c r="H139" s="1">
        <v>363</v>
      </c>
      <c r="I139" s="1">
        <v>13746</v>
      </c>
      <c r="J139" s="1">
        <v>10088</v>
      </c>
      <c r="K139" s="1">
        <v>1811</v>
      </c>
      <c r="L139" s="65">
        <v>5938</v>
      </c>
      <c r="M139" s="1">
        <v>902</v>
      </c>
      <c r="N139" s="1">
        <v>372</v>
      </c>
      <c r="O139" s="65">
        <v>610</v>
      </c>
      <c r="P139" s="1">
        <v>2968</v>
      </c>
      <c r="Q139" s="1">
        <v>8425</v>
      </c>
      <c r="R139" s="65">
        <v>1437</v>
      </c>
      <c r="S139" s="65">
        <v>1418</v>
      </c>
      <c r="T139" s="1">
        <v>1888</v>
      </c>
      <c r="U139" s="1">
        <v>845</v>
      </c>
      <c r="V139" s="27">
        <v>2044</v>
      </c>
      <c r="W139" s="65">
        <v>335</v>
      </c>
      <c r="X139" s="65">
        <v>7</v>
      </c>
      <c r="Y139" s="27">
        <v>66128</v>
      </c>
      <c r="Z139" s="1"/>
    </row>
    <row r="140" spans="1:26" x14ac:dyDescent="0.2">
      <c r="A140" s="65"/>
      <c r="B140" s="80">
        <v>40118</v>
      </c>
      <c r="C140" s="65">
        <v>7905</v>
      </c>
      <c r="D140" s="65">
        <v>501</v>
      </c>
      <c r="E140" s="65">
        <v>15</v>
      </c>
      <c r="F140" s="1">
        <v>4601</v>
      </c>
      <c r="G140" s="65">
        <v>46</v>
      </c>
      <c r="H140" s="1">
        <v>394</v>
      </c>
      <c r="I140" s="1">
        <v>13862</v>
      </c>
      <c r="J140" s="1">
        <v>10167</v>
      </c>
      <c r="K140" s="1">
        <v>1897</v>
      </c>
      <c r="L140" s="65">
        <v>6178</v>
      </c>
      <c r="M140" s="1">
        <v>878</v>
      </c>
      <c r="N140" s="1">
        <v>377</v>
      </c>
      <c r="O140" s="65">
        <v>591</v>
      </c>
      <c r="P140" s="1">
        <v>2994</v>
      </c>
      <c r="Q140" s="1">
        <v>8638</v>
      </c>
      <c r="R140" s="65">
        <v>1418</v>
      </c>
      <c r="S140" s="65">
        <v>1382</v>
      </c>
      <c r="T140" s="1">
        <v>1875</v>
      </c>
      <c r="U140" s="1">
        <v>842</v>
      </c>
      <c r="V140" s="27">
        <v>2062</v>
      </c>
      <c r="W140" s="65">
        <v>334</v>
      </c>
      <c r="X140" s="65">
        <v>6</v>
      </c>
      <c r="Y140" s="27">
        <v>66963</v>
      </c>
      <c r="Z140" s="1"/>
    </row>
    <row r="141" spans="1:26" x14ac:dyDescent="0.2">
      <c r="A141" s="65"/>
      <c r="B141" s="80">
        <v>40148</v>
      </c>
      <c r="C141" s="65">
        <v>7863</v>
      </c>
      <c r="D141" s="65">
        <v>500</v>
      </c>
      <c r="E141" s="65">
        <v>17</v>
      </c>
      <c r="F141" s="1">
        <v>4691</v>
      </c>
      <c r="G141" s="65">
        <v>48</v>
      </c>
      <c r="H141" s="1">
        <v>301</v>
      </c>
      <c r="I141" s="1">
        <v>14275</v>
      </c>
      <c r="J141" s="1">
        <v>10055</v>
      </c>
      <c r="K141" s="1">
        <v>1984</v>
      </c>
      <c r="L141" s="65">
        <v>6189</v>
      </c>
      <c r="M141" s="1">
        <v>918</v>
      </c>
      <c r="N141" s="1">
        <v>376</v>
      </c>
      <c r="O141" s="65">
        <v>596</v>
      </c>
      <c r="P141" s="1">
        <v>3002</v>
      </c>
      <c r="Q141" s="1">
        <v>8631</v>
      </c>
      <c r="R141" s="65">
        <v>1298</v>
      </c>
      <c r="S141" s="65">
        <v>1412</v>
      </c>
      <c r="T141" s="1">
        <v>1664</v>
      </c>
      <c r="U141" s="1">
        <v>841</v>
      </c>
      <c r="V141" s="27">
        <v>2013</v>
      </c>
      <c r="W141" s="65">
        <v>336</v>
      </c>
      <c r="X141" s="65">
        <v>5</v>
      </c>
      <c r="Y141" s="27">
        <v>67015</v>
      </c>
      <c r="Z141" s="1"/>
    </row>
    <row r="142" spans="1:26" x14ac:dyDescent="0.2">
      <c r="A142" s="65"/>
      <c r="B142" s="80">
        <v>40179</v>
      </c>
      <c r="C142" s="65">
        <v>8076</v>
      </c>
      <c r="D142" s="65">
        <v>494</v>
      </c>
      <c r="E142" s="65">
        <v>18</v>
      </c>
      <c r="F142" s="1">
        <v>4804</v>
      </c>
      <c r="G142" s="65">
        <v>54</v>
      </c>
      <c r="H142" s="1">
        <v>405</v>
      </c>
      <c r="I142" s="1">
        <v>14320</v>
      </c>
      <c r="J142" s="1">
        <v>10451</v>
      </c>
      <c r="K142" s="1">
        <v>2073</v>
      </c>
      <c r="L142" s="65">
        <v>6484</v>
      </c>
      <c r="M142" s="1">
        <v>937</v>
      </c>
      <c r="N142" s="1">
        <v>366</v>
      </c>
      <c r="O142" s="65">
        <v>586</v>
      </c>
      <c r="P142" s="1">
        <v>3110</v>
      </c>
      <c r="Q142" s="1">
        <v>9014</v>
      </c>
      <c r="R142" s="65">
        <v>1451</v>
      </c>
      <c r="S142" s="65">
        <v>1436</v>
      </c>
      <c r="T142" s="1">
        <v>1946</v>
      </c>
      <c r="U142" s="1">
        <v>905</v>
      </c>
      <c r="V142" s="27">
        <v>2105</v>
      </c>
      <c r="W142" s="65">
        <v>351</v>
      </c>
      <c r="X142" s="65">
        <v>8</v>
      </c>
      <c r="Y142" s="1">
        <v>69394</v>
      </c>
      <c r="Z142" s="1"/>
    </row>
    <row r="143" spans="1:26" x14ac:dyDescent="0.2">
      <c r="A143" s="65"/>
      <c r="B143" s="80">
        <v>40210</v>
      </c>
      <c r="C143" s="65">
        <v>8210</v>
      </c>
      <c r="D143" s="65">
        <v>491</v>
      </c>
      <c r="E143" s="65">
        <v>21</v>
      </c>
      <c r="F143" s="1">
        <v>4726</v>
      </c>
      <c r="G143" s="65">
        <v>52</v>
      </c>
      <c r="H143" s="1">
        <v>422</v>
      </c>
      <c r="I143" s="1">
        <v>14383</v>
      </c>
      <c r="J143" s="1">
        <v>10416</v>
      </c>
      <c r="K143" s="1">
        <v>2059</v>
      </c>
      <c r="L143" s="65">
        <v>6433</v>
      </c>
      <c r="M143" s="1">
        <v>921</v>
      </c>
      <c r="N143" s="1">
        <v>371</v>
      </c>
      <c r="O143" s="65">
        <v>584</v>
      </c>
      <c r="P143" s="1">
        <v>3101</v>
      </c>
      <c r="Q143" s="1">
        <v>9060</v>
      </c>
      <c r="R143" s="65">
        <v>1439</v>
      </c>
      <c r="S143" s="65">
        <v>1427</v>
      </c>
      <c r="T143" s="1">
        <v>1994</v>
      </c>
      <c r="U143" s="1">
        <v>886</v>
      </c>
      <c r="V143" s="27">
        <v>2111</v>
      </c>
      <c r="W143" s="65">
        <v>371</v>
      </c>
      <c r="X143" s="65">
        <v>8</v>
      </c>
      <c r="Y143" s="1">
        <v>69486</v>
      </c>
      <c r="Z143" s="1"/>
    </row>
    <row r="144" spans="1:26" x14ac:dyDescent="0.2">
      <c r="A144" s="65"/>
      <c r="B144" s="80">
        <v>40238</v>
      </c>
      <c r="C144" s="65">
        <v>8498</v>
      </c>
      <c r="D144" s="65">
        <v>525</v>
      </c>
      <c r="E144" s="65">
        <v>16</v>
      </c>
      <c r="F144" s="1">
        <v>4736</v>
      </c>
      <c r="G144" s="65">
        <v>50</v>
      </c>
      <c r="H144" s="1">
        <v>272</v>
      </c>
      <c r="I144" s="1">
        <v>14156</v>
      </c>
      <c r="J144" s="1">
        <v>10399</v>
      </c>
      <c r="K144" s="1">
        <v>1960</v>
      </c>
      <c r="L144" s="65">
        <v>6208</v>
      </c>
      <c r="M144" s="1">
        <v>919</v>
      </c>
      <c r="N144" s="1">
        <v>364</v>
      </c>
      <c r="O144" s="65">
        <v>581</v>
      </c>
      <c r="P144" s="1">
        <v>3099</v>
      </c>
      <c r="Q144" s="1">
        <v>8979</v>
      </c>
      <c r="R144" s="65">
        <v>1380</v>
      </c>
      <c r="S144" s="65">
        <v>1413</v>
      </c>
      <c r="T144" s="1">
        <v>1990</v>
      </c>
      <c r="U144" s="1">
        <v>867</v>
      </c>
      <c r="V144" s="27">
        <v>2093</v>
      </c>
      <c r="W144" s="65">
        <v>372</v>
      </c>
      <c r="X144" s="65">
        <v>7</v>
      </c>
      <c r="Y144" s="1">
        <v>68884</v>
      </c>
      <c r="Z144" s="1"/>
    </row>
    <row r="145" spans="2:26" x14ac:dyDescent="0.2">
      <c r="B145" s="80">
        <v>40269</v>
      </c>
      <c r="C145" s="1">
        <v>8865</v>
      </c>
      <c r="D145" s="1">
        <v>543</v>
      </c>
      <c r="E145" s="1">
        <v>18</v>
      </c>
      <c r="F145" s="1">
        <v>4787</v>
      </c>
      <c r="G145" s="1">
        <v>45</v>
      </c>
      <c r="H145" s="1">
        <v>387</v>
      </c>
      <c r="I145" s="1">
        <v>14097</v>
      </c>
      <c r="J145" s="1">
        <v>10379</v>
      </c>
      <c r="K145" s="1">
        <v>1928</v>
      </c>
      <c r="L145" s="1">
        <v>6190</v>
      </c>
      <c r="M145" s="1">
        <v>906</v>
      </c>
      <c r="N145" s="1">
        <v>361</v>
      </c>
      <c r="O145" s="1">
        <v>580</v>
      </c>
      <c r="P145" s="1">
        <v>3124</v>
      </c>
      <c r="Q145" s="1">
        <v>8981</v>
      </c>
      <c r="R145" s="1">
        <v>1448</v>
      </c>
      <c r="S145" s="1">
        <v>1401</v>
      </c>
      <c r="T145" s="1">
        <v>1999</v>
      </c>
      <c r="U145" s="1">
        <v>848</v>
      </c>
      <c r="V145" s="27">
        <v>2078</v>
      </c>
      <c r="W145" s="1">
        <v>385</v>
      </c>
      <c r="X145" s="1">
        <v>7</v>
      </c>
      <c r="Y145" s="1">
        <v>69357</v>
      </c>
      <c r="Z145" s="1"/>
    </row>
    <row r="146" spans="2:26" x14ac:dyDescent="0.2">
      <c r="B146" s="80">
        <v>40299</v>
      </c>
      <c r="C146" s="1">
        <v>9265</v>
      </c>
      <c r="D146" s="1">
        <v>546</v>
      </c>
      <c r="E146" s="1">
        <v>18</v>
      </c>
      <c r="F146" s="1">
        <v>4758</v>
      </c>
      <c r="G146" s="1">
        <v>46</v>
      </c>
      <c r="H146" s="1">
        <v>321</v>
      </c>
      <c r="I146" s="1">
        <v>13943</v>
      </c>
      <c r="J146" s="1">
        <v>10241</v>
      </c>
      <c r="K146" s="1">
        <v>1915</v>
      </c>
      <c r="L146" s="1">
        <v>6004</v>
      </c>
      <c r="M146" s="1">
        <v>914</v>
      </c>
      <c r="N146" s="1">
        <v>363</v>
      </c>
      <c r="O146" s="1">
        <v>569</v>
      </c>
      <c r="P146" s="1">
        <v>3054</v>
      </c>
      <c r="Q146" s="1">
        <v>8907</v>
      </c>
      <c r="R146" s="1">
        <v>1446</v>
      </c>
      <c r="S146" s="1">
        <v>1358</v>
      </c>
      <c r="T146" s="1">
        <v>1982</v>
      </c>
      <c r="U146" s="1">
        <v>838</v>
      </c>
      <c r="V146" s="27">
        <v>2084</v>
      </c>
      <c r="W146" s="1">
        <v>377</v>
      </c>
      <c r="X146" s="1">
        <v>8</v>
      </c>
      <c r="Y146" s="1">
        <v>68957</v>
      </c>
      <c r="Z146" s="1"/>
    </row>
    <row r="147" spans="2:26" x14ac:dyDescent="0.2">
      <c r="B147" s="80">
        <v>40330</v>
      </c>
      <c r="C147" s="1">
        <v>9430</v>
      </c>
      <c r="D147" s="1">
        <v>548</v>
      </c>
      <c r="E147" s="1">
        <v>19</v>
      </c>
      <c r="F147" s="1">
        <v>4684</v>
      </c>
      <c r="G147" s="1">
        <v>52</v>
      </c>
      <c r="H147" s="1">
        <v>213</v>
      </c>
      <c r="I147" s="1">
        <v>13687</v>
      </c>
      <c r="J147" s="1">
        <v>9966</v>
      </c>
      <c r="K147" s="1">
        <v>1869</v>
      </c>
      <c r="L147" s="1">
        <v>6004</v>
      </c>
      <c r="M147" s="1">
        <v>917</v>
      </c>
      <c r="N147" s="1">
        <v>343</v>
      </c>
      <c r="O147" s="1">
        <v>560</v>
      </c>
      <c r="P147" s="1">
        <v>3040</v>
      </c>
      <c r="Q147" s="1">
        <v>8760</v>
      </c>
      <c r="R147" s="1">
        <v>1395</v>
      </c>
      <c r="S147" s="1">
        <v>1399</v>
      </c>
      <c r="T147" s="1">
        <v>1915</v>
      </c>
      <c r="U147" s="1">
        <v>827</v>
      </c>
      <c r="V147" s="27">
        <v>2094</v>
      </c>
      <c r="W147" s="1">
        <v>370</v>
      </c>
      <c r="X147" s="1">
        <v>8</v>
      </c>
      <c r="Y147" s="1">
        <v>68100</v>
      </c>
      <c r="Z147" s="1"/>
    </row>
    <row r="148" spans="2:26" x14ac:dyDescent="0.2">
      <c r="B148" s="80">
        <v>40360</v>
      </c>
      <c r="C148" s="1">
        <v>9617</v>
      </c>
      <c r="D148" s="1">
        <v>571</v>
      </c>
      <c r="E148" s="1">
        <v>14</v>
      </c>
      <c r="F148" s="1">
        <v>4573</v>
      </c>
      <c r="G148" s="1">
        <v>56</v>
      </c>
      <c r="H148" s="1">
        <v>202</v>
      </c>
      <c r="I148" s="1">
        <v>13574</v>
      </c>
      <c r="J148" s="1">
        <v>9825</v>
      </c>
      <c r="K148" s="1">
        <v>1794</v>
      </c>
      <c r="L148" s="1">
        <v>5861</v>
      </c>
      <c r="M148" s="1">
        <v>911</v>
      </c>
      <c r="N148" s="1">
        <v>335</v>
      </c>
      <c r="O148" s="1">
        <v>556</v>
      </c>
      <c r="P148" s="1">
        <v>3033</v>
      </c>
      <c r="Q148" s="1">
        <v>8636</v>
      </c>
      <c r="R148" s="1">
        <v>1302</v>
      </c>
      <c r="S148" s="1">
        <v>1515</v>
      </c>
      <c r="T148" s="1">
        <v>1717</v>
      </c>
      <c r="U148" s="1">
        <v>862</v>
      </c>
      <c r="V148" s="1">
        <v>2074</v>
      </c>
      <c r="W148" s="1">
        <v>369</v>
      </c>
      <c r="X148" s="1">
        <v>7</v>
      </c>
      <c r="Y148" s="1">
        <v>67404</v>
      </c>
      <c r="Z148" s="1"/>
    </row>
    <row r="149" spans="2:26" x14ac:dyDescent="0.2">
      <c r="B149" s="80">
        <v>40391</v>
      </c>
      <c r="C149" s="1">
        <v>9585</v>
      </c>
      <c r="D149" s="1">
        <v>558</v>
      </c>
      <c r="E149" s="1">
        <v>14</v>
      </c>
      <c r="F149" s="1">
        <v>4605</v>
      </c>
      <c r="G149" s="1">
        <v>56</v>
      </c>
      <c r="H149" s="1">
        <v>202</v>
      </c>
      <c r="I149" s="1">
        <v>13789</v>
      </c>
      <c r="J149" s="1">
        <v>9858</v>
      </c>
      <c r="K149" s="1">
        <v>1831</v>
      </c>
      <c r="L149" s="1">
        <v>5744</v>
      </c>
      <c r="M149" s="1">
        <v>965</v>
      </c>
      <c r="N149" s="1">
        <v>340</v>
      </c>
      <c r="O149" s="1">
        <v>552</v>
      </c>
      <c r="P149" s="1">
        <v>3084</v>
      </c>
      <c r="Q149" s="1">
        <v>8514</v>
      </c>
      <c r="R149" s="1">
        <v>1310</v>
      </c>
      <c r="S149" s="1">
        <v>1616</v>
      </c>
      <c r="T149" s="1">
        <v>1751</v>
      </c>
      <c r="U149" s="1">
        <v>884</v>
      </c>
      <c r="V149" s="1">
        <v>2120</v>
      </c>
      <c r="W149" s="1">
        <v>363</v>
      </c>
      <c r="X149" s="1">
        <v>7</v>
      </c>
      <c r="Y149" s="1">
        <v>67748</v>
      </c>
      <c r="Z149" s="1"/>
    </row>
    <row r="150" spans="2:26" x14ac:dyDescent="0.2">
      <c r="B150" s="80">
        <v>40422</v>
      </c>
      <c r="C150" s="1">
        <v>10108</v>
      </c>
      <c r="D150" s="1">
        <v>554</v>
      </c>
      <c r="E150" s="1">
        <v>18</v>
      </c>
      <c r="F150" s="1">
        <v>4710</v>
      </c>
      <c r="G150" s="1">
        <v>58</v>
      </c>
      <c r="H150" s="1">
        <v>224</v>
      </c>
      <c r="I150" s="1">
        <v>13895</v>
      </c>
      <c r="J150" s="1">
        <v>10059</v>
      </c>
      <c r="K150" s="1">
        <v>1816</v>
      </c>
      <c r="L150" s="1">
        <v>5954</v>
      </c>
      <c r="M150" s="1">
        <v>972</v>
      </c>
      <c r="N150" s="1">
        <v>350</v>
      </c>
      <c r="O150" s="1">
        <v>554</v>
      </c>
      <c r="P150" s="1">
        <v>3086</v>
      </c>
      <c r="Q150" s="1">
        <v>8703</v>
      </c>
      <c r="R150" s="1">
        <v>1382</v>
      </c>
      <c r="S150" s="1">
        <v>1508</v>
      </c>
      <c r="T150" s="1">
        <v>1851</v>
      </c>
      <c r="U150" s="1">
        <v>925</v>
      </c>
      <c r="V150" s="1">
        <v>2152</v>
      </c>
      <c r="W150" s="1">
        <v>375</v>
      </c>
      <c r="X150" s="1">
        <v>10</v>
      </c>
      <c r="Y150" s="1">
        <v>69264</v>
      </c>
      <c r="Z150" s="1"/>
    </row>
    <row r="151" spans="2:26" x14ac:dyDescent="0.2">
      <c r="B151" s="80">
        <v>40452</v>
      </c>
      <c r="C151" s="1">
        <v>10592</v>
      </c>
      <c r="D151" s="1">
        <v>604</v>
      </c>
      <c r="E151" s="1">
        <v>21</v>
      </c>
      <c r="F151" s="1">
        <v>4725</v>
      </c>
      <c r="G151" s="1">
        <v>62</v>
      </c>
      <c r="H151" s="1">
        <v>390</v>
      </c>
      <c r="I151" s="1">
        <v>14009</v>
      </c>
      <c r="J151" s="1">
        <v>10261</v>
      </c>
      <c r="K151" s="1">
        <v>1913</v>
      </c>
      <c r="L151" s="1">
        <v>6282</v>
      </c>
      <c r="M151" s="1">
        <v>935</v>
      </c>
      <c r="N151" s="27">
        <v>360</v>
      </c>
      <c r="O151" s="1">
        <v>546</v>
      </c>
      <c r="P151" s="1">
        <v>3097</v>
      </c>
      <c r="Q151" s="1">
        <v>8945</v>
      </c>
      <c r="R151" s="1">
        <v>1454</v>
      </c>
      <c r="S151" s="1">
        <v>1412</v>
      </c>
      <c r="T151" s="1">
        <v>1999</v>
      </c>
      <c r="U151" s="1">
        <v>909</v>
      </c>
      <c r="V151" s="1">
        <v>2156</v>
      </c>
      <c r="W151" s="1">
        <v>379</v>
      </c>
      <c r="X151" s="1">
        <v>8</v>
      </c>
      <c r="Y151" s="1">
        <v>71059</v>
      </c>
      <c r="Z151" s="1"/>
    </row>
    <row r="152" spans="2:26" x14ac:dyDescent="0.2">
      <c r="B152" s="80">
        <v>40483</v>
      </c>
      <c r="C152" s="1">
        <v>10924</v>
      </c>
      <c r="D152" s="1">
        <v>602</v>
      </c>
      <c r="E152" s="1">
        <v>23</v>
      </c>
      <c r="F152" s="1">
        <v>4701</v>
      </c>
      <c r="G152" s="1">
        <v>62</v>
      </c>
      <c r="H152" s="1">
        <v>355</v>
      </c>
      <c r="I152" s="1">
        <v>13995</v>
      </c>
      <c r="J152" s="1">
        <v>10348</v>
      </c>
      <c r="K152" s="1">
        <v>2029</v>
      </c>
      <c r="L152" s="1">
        <v>6507</v>
      </c>
      <c r="M152" s="1">
        <v>925</v>
      </c>
      <c r="N152" s="1">
        <v>360</v>
      </c>
      <c r="O152" s="1">
        <v>536</v>
      </c>
      <c r="P152" s="1">
        <v>3153</v>
      </c>
      <c r="Q152" s="1">
        <v>9071</v>
      </c>
      <c r="R152" s="1">
        <v>1466</v>
      </c>
      <c r="S152" s="1">
        <v>1421</v>
      </c>
      <c r="T152" s="1">
        <v>1979</v>
      </c>
      <c r="U152" s="1">
        <v>911</v>
      </c>
      <c r="V152" s="1">
        <v>2152</v>
      </c>
      <c r="W152" s="1">
        <v>380</v>
      </c>
      <c r="X152" s="1">
        <v>8</v>
      </c>
      <c r="Y152" s="1">
        <v>71908</v>
      </c>
      <c r="Z152" s="1"/>
    </row>
    <row r="153" spans="2:26" x14ac:dyDescent="0.2">
      <c r="B153" s="80">
        <v>40513</v>
      </c>
      <c r="C153" s="1">
        <v>10713</v>
      </c>
      <c r="D153" s="1">
        <v>582</v>
      </c>
      <c r="E153" s="1">
        <v>22</v>
      </c>
      <c r="F153" s="1">
        <v>4738</v>
      </c>
      <c r="G153" s="1">
        <v>62</v>
      </c>
      <c r="H153" s="1">
        <v>313</v>
      </c>
      <c r="I153" s="1">
        <v>14192</v>
      </c>
      <c r="J153" s="1">
        <v>10116</v>
      </c>
      <c r="K153" s="1">
        <v>2107</v>
      </c>
      <c r="L153" s="1">
        <v>6415</v>
      </c>
      <c r="M153" s="1">
        <v>903</v>
      </c>
      <c r="N153" s="1">
        <v>354</v>
      </c>
      <c r="O153" s="1">
        <v>531</v>
      </c>
      <c r="P153" s="1">
        <v>3085</v>
      </c>
      <c r="Q153" s="1">
        <v>8945</v>
      </c>
      <c r="R153" s="1">
        <v>1360</v>
      </c>
      <c r="S153" s="1">
        <v>1398</v>
      </c>
      <c r="T153" s="1">
        <v>1731</v>
      </c>
      <c r="U153" s="1">
        <v>881</v>
      </c>
      <c r="V153" s="1">
        <v>2126</v>
      </c>
      <c r="W153" s="1">
        <v>388</v>
      </c>
      <c r="X153" s="1">
        <v>4</v>
      </c>
      <c r="Y153" s="1">
        <v>70966</v>
      </c>
      <c r="Z153" s="1"/>
    </row>
    <row r="154" spans="2:26" x14ac:dyDescent="0.2">
      <c r="B154" s="80">
        <v>40544</v>
      </c>
      <c r="C154" s="27">
        <v>11009</v>
      </c>
      <c r="D154" s="27">
        <v>585</v>
      </c>
      <c r="E154" s="27">
        <v>21</v>
      </c>
      <c r="F154" s="27">
        <v>4851</v>
      </c>
      <c r="G154" s="27">
        <v>71</v>
      </c>
      <c r="H154" s="27">
        <v>374</v>
      </c>
      <c r="I154" s="27">
        <v>14250</v>
      </c>
      <c r="J154" s="27">
        <v>10582</v>
      </c>
      <c r="K154" s="27">
        <v>2153</v>
      </c>
      <c r="L154" s="27">
        <v>6585</v>
      </c>
      <c r="M154" s="27">
        <v>913</v>
      </c>
      <c r="N154" s="27">
        <v>367</v>
      </c>
      <c r="O154" s="27">
        <v>523</v>
      </c>
      <c r="P154" s="27">
        <v>3260</v>
      </c>
      <c r="Q154" s="27">
        <v>9200</v>
      </c>
      <c r="R154" s="27">
        <v>1449</v>
      </c>
      <c r="S154" s="27">
        <v>1440</v>
      </c>
      <c r="T154" s="27">
        <v>1978</v>
      </c>
      <c r="U154" s="27">
        <v>890</v>
      </c>
      <c r="V154" s="27">
        <v>2245</v>
      </c>
      <c r="W154" s="27">
        <v>406</v>
      </c>
      <c r="X154" s="27">
        <v>5</v>
      </c>
      <c r="Y154" s="1">
        <v>73157</v>
      </c>
      <c r="Z154" s="1"/>
    </row>
    <row r="155" spans="2:26" x14ac:dyDescent="0.2">
      <c r="B155" s="80">
        <v>40575</v>
      </c>
      <c r="C155" s="27">
        <v>11371</v>
      </c>
      <c r="D155" s="27">
        <v>598</v>
      </c>
      <c r="E155" s="27">
        <v>22</v>
      </c>
      <c r="F155" s="27">
        <v>4819</v>
      </c>
      <c r="G155" s="27">
        <v>71</v>
      </c>
      <c r="H155" s="27">
        <v>391</v>
      </c>
      <c r="I155" s="27">
        <v>14143</v>
      </c>
      <c r="J155" s="27">
        <v>10734</v>
      </c>
      <c r="K155" s="27">
        <v>2184</v>
      </c>
      <c r="L155" s="27">
        <v>6595</v>
      </c>
      <c r="M155" s="27">
        <v>942</v>
      </c>
      <c r="N155" s="27">
        <v>377</v>
      </c>
      <c r="O155" s="27">
        <v>511</v>
      </c>
      <c r="P155" s="27">
        <v>3176</v>
      </c>
      <c r="Q155" s="27">
        <v>9323</v>
      </c>
      <c r="R155" s="27">
        <v>1494</v>
      </c>
      <c r="S155" s="27">
        <v>1450</v>
      </c>
      <c r="T155" s="27">
        <v>2054</v>
      </c>
      <c r="U155" s="27">
        <v>917</v>
      </c>
      <c r="V155" s="27">
        <v>2297</v>
      </c>
      <c r="W155" s="27">
        <v>407</v>
      </c>
      <c r="X155" s="27">
        <v>4</v>
      </c>
      <c r="Y155" s="1">
        <v>73880</v>
      </c>
      <c r="Z155" s="1"/>
    </row>
    <row r="156" spans="2:26" x14ac:dyDescent="0.2">
      <c r="B156" s="80">
        <v>40603</v>
      </c>
      <c r="C156" s="27">
        <v>11663</v>
      </c>
      <c r="D156" s="27">
        <v>624</v>
      </c>
      <c r="E156" s="27">
        <v>21</v>
      </c>
      <c r="F156" s="27">
        <v>4815</v>
      </c>
      <c r="G156" s="27">
        <v>70</v>
      </c>
      <c r="H156" s="27">
        <v>389</v>
      </c>
      <c r="I156" s="27">
        <v>14067</v>
      </c>
      <c r="J156" s="27">
        <v>10815</v>
      </c>
      <c r="K156" s="27">
        <v>2181</v>
      </c>
      <c r="L156" s="27">
        <v>6519</v>
      </c>
      <c r="M156" s="27">
        <v>931</v>
      </c>
      <c r="N156" s="27">
        <v>387</v>
      </c>
      <c r="O156" s="27">
        <v>513</v>
      </c>
      <c r="P156" s="27">
        <v>3198</v>
      </c>
      <c r="Q156" s="27">
        <v>9418</v>
      </c>
      <c r="R156" s="27">
        <v>1514</v>
      </c>
      <c r="S156" s="27">
        <v>1444</v>
      </c>
      <c r="T156" s="27">
        <v>2064</v>
      </c>
      <c r="U156" s="27">
        <v>895</v>
      </c>
      <c r="V156" s="27">
        <v>2260</v>
      </c>
      <c r="W156" s="27">
        <v>415</v>
      </c>
      <c r="X156" s="27">
        <v>6</v>
      </c>
      <c r="Y156" s="1">
        <v>74209</v>
      </c>
      <c r="Z156" s="1"/>
    </row>
    <row r="157" spans="2:26" x14ac:dyDescent="0.2">
      <c r="B157" s="80">
        <v>40634</v>
      </c>
      <c r="C157" s="27">
        <v>11513</v>
      </c>
      <c r="D157" s="27">
        <v>684</v>
      </c>
      <c r="E157" s="27">
        <v>20</v>
      </c>
      <c r="F157" s="27">
        <v>4753</v>
      </c>
      <c r="G157" s="27">
        <v>71</v>
      </c>
      <c r="H157" s="27">
        <v>302</v>
      </c>
      <c r="I157" s="27">
        <v>13974</v>
      </c>
      <c r="J157" s="27">
        <v>10539</v>
      </c>
      <c r="K157" s="27">
        <v>2101</v>
      </c>
      <c r="L157" s="27">
        <v>6215</v>
      </c>
      <c r="M157" s="27">
        <v>935</v>
      </c>
      <c r="N157" s="27">
        <v>395</v>
      </c>
      <c r="O157" s="27">
        <v>517</v>
      </c>
      <c r="P157" s="27">
        <v>3136</v>
      </c>
      <c r="Q157" s="27">
        <v>9195</v>
      </c>
      <c r="R157" s="27">
        <v>1477</v>
      </c>
      <c r="S157" s="27">
        <v>1429</v>
      </c>
      <c r="T157" s="27">
        <v>1946</v>
      </c>
      <c r="U157" s="27">
        <v>890</v>
      </c>
      <c r="V157" s="27">
        <v>2229</v>
      </c>
      <c r="W157" s="27">
        <v>416</v>
      </c>
      <c r="X157" s="27">
        <v>8</v>
      </c>
      <c r="Y157" s="1">
        <v>72745</v>
      </c>
      <c r="Z157" s="1"/>
    </row>
    <row r="158" spans="2:26" x14ac:dyDescent="0.2">
      <c r="B158" s="80">
        <v>40664</v>
      </c>
      <c r="C158" s="27">
        <v>11375</v>
      </c>
      <c r="D158" s="27">
        <v>696</v>
      </c>
      <c r="E158" s="27">
        <v>17</v>
      </c>
      <c r="F158" s="27">
        <v>4676</v>
      </c>
      <c r="G158" s="27">
        <v>68</v>
      </c>
      <c r="H158" s="27">
        <v>275</v>
      </c>
      <c r="I158" s="27">
        <v>13553</v>
      </c>
      <c r="J158" s="27">
        <v>10338</v>
      </c>
      <c r="K158" s="27">
        <v>2003</v>
      </c>
      <c r="L158" s="27">
        <v>6026</v>
      </c>
      <c r="M158" s="27">
        <v>899</v>
      </c>
      <c r="N158" s="27">
        <v>385</v>
      </c>
      <c r="O158" s="27">
        <v>497</v>
      </c>
      <c r="P158" s="27">
        <v>3055</v>
      </c>
      <c r="Q158" s="27">
        <v>8896</v>
      </c>
      <c r="R158" s="27">
        <v>1523</v>
      </c>
      <c r="S158" s="27">
        <v>1381</v>
      </c>
      <c r="T158" s="27">
        <v>1973</v>
      </c>
      <c r="U158" s="27">
        <v>838</v>
      </c>
      <c r="V158" s="27">
        <v>2245</v>
      </c>
      <c r="W158" s="27">
        <v>413</v>
      </c>
      <c r="X158" s="27">
        <v>6</v>
      </c>
      <c r="Y158" s="1">
        <v>71138</v>
      </c>
      <c r="Z158" s="1"/>
    </row>
    <row r="159" spans="2:26" x14ac:dyDescent="0.2">
      <c r="B159" s="80">
        <v>40695</v>
      </c>
      <c r="C159" s="1">
        <v>11280</v>
      </c>
      <c r="D159" s="1">
        <v>723</v>
      </c>
      <c r="E159" s="1">
        <v>21</v>
      </c>
      <c r="F159" s="1">
        <v>4604</v>
      </c>
      <c r="G159" s="1">
        <v>67</v>
      </c>
      <c r="H159" s="1">
        <v>201</v>
      </c>
      <c r="I159" s="1">
        <v>13239</v>
      </c>
      <c r="J159" s="1">
        <v>10186</v>
      </c>
      <c r="K159" s="1">
        <v>1971</v>
      </c>
      <c r="L159" s="1">
        <v>5975</v>
      </c>
      <c r="M159" s="1">
        <v>892</v>
      </c>
      <c r="N159" s="1">
        <v>378</v>
      </c>
      <c r="O159" s="1">
        <v>498</v>
      </c>
      <c r="P159" s="1">
        <v>3024</v>
      </c>
      <c r="Q159" s="1">
        <v>8843</v>
      </c>
      <c r="R159" s="1">
        <v>1485</v>
      </c>
      <c r="S159" s="1">
        <v>1430</v>
      </c>
      <c r="T159" s="1">
        <v>1930</v>
      </c>
      <c r="U159" s="1">
        <v>856</v>
      </c>
      <c r="V159" s="1">
        <v>2265</v>
      </c>
      <c r="W159" s="1">
        <v>416</v>
      </c>
      <c r="X159" s="1">
        <v>7</v>
      </c>
      <c r="Y159" s="1">
        <v>70291</v>
      </c>
      <c r="Z159" s="1"/>
    </row>
    <row r="160" spans="2:26" x14ac:dyDescent="0.2">
      <c r="B160" s="80">
        <v>40725</v>
      </c>
      <c r="C160" s="1">
        <v>11156</v>
      </c>
      <c r="D160" s="1">
        <v>712</v>
      </c>
      <c r="E160" s="1">
        <v>20</v>
      </c>
      <c r="F160" s="1">
        <v>4558</v>
      </c>
      <c r="G160" s="1">
        <v>68</v>
      </c>
      <c r="H160" s="1">
        <v>186</v>
      </c>
      <c r="I160" s="1">
        <v>13199</v>
      </c>
      <c r="J160" s="1">
        <v>9980</v>
      </c>
      <c r="K160" s="1">
        <v>1925</v>
      </c>
      <c r="L160" s="1">
        <v>5896</v>
      </c>
      <c r="M160" s="1">
        <v>897</v>
      </c>
      <c r="N160" s="1">
        <v>378</v>
      </c>
      <c r="O160" s="1">
        <v>507</v>
      </c>
      <c r="P160" s="1">
        <v>3022</v>
      </c>
      <c r="Q160" s="1">
        <v>8702</v>
      </c>
      <c r="R160" s="1">
        <v>1439</v>
      </c>
      <c r="S160" s="1">
        <v>1558</v>
      </c>
      <c r="T160" s="1">
        <v>1732</v>
      </c>
      <c r="U160" s="1">
        <v>867</v>
      </c>
      <c r="V160" s="1">
        <v>2283</v>
      </c>
      <c r="W160" s="1">
        <v>401</v>
      </c>
      <c r="X160" s="1">
        <v>6</v>
      </c>
      <c r="Y160" s="1">
        <v>69492</v>
      </c>
      <c r="Z160" s="1"/>
    </row>
    <row r="161" spans="2:27" x14ac:dyDescent="0.2">
      <c r="B161" s="80">
        <v>40756</v>
      </c>
      <c r="C161" s="1">
        <v>10872</v>
      </c>
      <c r="D161" s="1">
        <v>723</v>
      </c>
      <c r="E161" s="1">
        <v>21</v>
      </c>
      <c r="F161" s="1">
        <v>4634</v>
      </c>
      <c r="G161" s="1">
        <v>64</v>
      </c>
      <c r="H161" s="1">
        <v>193</v>
      </c>
      <c r="I161" s="1">
        <v>13275</v>
      </c>
      <c r="J161" s="1">
        <v>10028</v>
      </c>
      <c r="K161" s="1">
        <v>1897</v>
      </c>
      <c r="L161" s="1">
        <v>5893</v>
      </c>
      <c r="M161" s="1">
        <v>902</v>
      </c>
      <c r="N161" s="1">
        <v>400</v>
      </c>
      <c r="O161" s="1">
        <v>507</v>
      </c>
      <c r="P161" s="1">
        <v>3067</v>
      </c>
      <c r="Q161" s="1">
        <v>8660</v>
      </c>
      <c r="R161" s="1">
        <v>1468</v>
      </c>
      <c r="S161" s="1">
        <v>1739</v>
      </c>
      <c r="T161" s="1">
        <v>1755</v>
      </c>
      <c r="U161" s="1">
        <v>886</v>
      </c>
      <c r="V161" s="1">
        <v>2310</v>
      </c>
      <c r="W161" s="1">
        <v>409</v>
      </c>
      <c r="X161" s="1">
        <v>7</v>
      </c>
      <c r="Y161" s="1">
        <v>69710</v>
      </c>
      <c r="Z161" s="1"/>
      <c r="AA161" s="65"/>
    </row>
    <row r="162" spans="2:27" x14ac:dyDescent="0.2">
      <c r="B162" s="80">
        <v>40787</v>
      </c>
      <c r="C162" s="1">
        <v>11183</v>
      </c>
      <c r="D162" s="1">
        <v>721</v>
      </c>
      <c r="E162" s="1">
        <v>25</v>
      </c>
      <c r="F162" s="1">
        <v>4695</v>
      </c>
      <c r="G162" s="1">
        <v>63</v>
      </c>
      <c r="H162" s="1">
        <v>208</v>
      </c>
      <c r="I162" s="1">
        <v>13487</v>
      </c>
      <c r="J162" s="1">
        <v>10381</v>
      </c>
      <c r="K162" s="1">
        <v>1941</v>
      </c>
      <c r="L162" s="1">
        <v>6073</v>
      </c>
      <c r="M162" s="1">
        <v>930</v>
      </c>
      <c r="N162" s="1">
        <v>411</v>
      </c>
      <c r="O162" s="1">
        <v>500</v>
      </c>
      <c r="P162" s="1">
        <v>3158</v>
      </c>
      <c r="Q162" s="1">
        <v>8884</v>
      </c>
      <c r="R162" s="1">
        <v>1553</v>
      </c>
      <c r="S162" s="1">
        <v>1535</v>
      </c>
      <c r="T162" s="1">
        <v>1866</v>
      </c>
      <c r="U162" s="1">
        <v>885</v>
      </c>
      <c r="V162" s="1">
        <v>2305</v>
      </c>
      <c r="W162" s="1">
        <v>415</v>
      </c>
      <c r="X162" s="1">
        <v>7</v>
      </c>
      <c r="Y162" s="1">
        <v>71226</v>
      </c>
      <c r="Z162" s="1"/>
      <c r="AA162" s="65"/>
    </row>
    <row r="163" spans="2:27" x14ac:dyDescent="0.2">
      <c r="B163" s="80">
        <v>40817</v>
      </c>
      <c r="C163" s="1">
        <v>11609</v>
      </c>
      <c r="D163" s="1">
        <v>744</v>
      </c>
      <c r="E163" s="1">
        <v>33</v>
      </c>
      <c r="F163" s="1">
        <v>4869</v>
      </c>
      <c r="G163" s="1">
        <v>63</v>
      </c>
      <c r="H163" s="1">
        <v>349</v>
      </c>
      <c r="I163" s="1">
        <v>13982</v>
      </c>
      <c r="J163" s="1">
        <v>10840</v>
      </c>
      <c r="K163" s="1">
        <v>2024</v>
      </c>
      <c r="L163" s="1">
        <v>6408</v>
      </c>
      <c r="M163" s="1">
        <v>958</v>
      </c>
      <c r="N163" s="1">
        <v>429</v>
      </c>
      <c r="O163" s="1">
        <v>520</v>
      </c>
      <c r="P163" s="1">
        <v>3238</v>
      </c>
      <c r="Q163" s="1">
        <v>9242</v>
      </c>
      <c r="R163" s="1">
        <v>1653</v>
      </c>
      <c r="S163" s="1">
        <v>1486</v>
      </c>
      <c r="T163" s="1">
        <v>2082</v>
      </c>
      <c r="U163" s="1">
        <v>896</v>
      </c>
      <c r="V163" s="1">
        <v>2380</v>
      </c>
      <c r="W163" s="1">
        <v>413</v>
      </c>
      <c r="X163" s="1">
        <v>5</v>
      </c>
      <c r="Y163" s="1">
        <v>74223</v>
      </c>
      <c r="Z163" s="1"/>
      <c r="AA163" s="65"/>
    </row>
    <row r="164" spans="2:27" x14ac:dyDescent="0.2">
      <c r="B164" s="80">
        <v>40848</v>
      </c>
      <c r="C164" s="1">
        <v>11840</v>
      </c>
      <c r="D164" s="1">
        <v>746</v>
      </c>
      <c r="E164" s="1">
        <v>35</v>
      </c>
      <c r="F164" s="1">
        <v>4876</v>
      </c>
      <c r="G164" s="1">
        <v>60</v>
      </c>
      <c r="H164" s="1">
        <v>367</v>
      </c>
      <c r="I164" s="1">
        <v>14139</v>
      </c>
      <c r="J164" s="1">
        <v>10957</v>
      </c>
      <c r="K164" s="1">
        <v>2169</v>
      </c>
      <c r="L164" s="1">
        <v>6689</v>
      </c>
      <c r="M164" s="1">
        <v>959</v>
      </c>
      <c r="N164" s="1">
        <v>427</v>
      </c>
      <c r="O164" s="1">
        <v>522</v>
      </c>
      <c r="P164" s="1">
        <v>3211</v>
      </c>
      <c r="Q164" s="1">
        <v>9372</v>
      </c>
      <c r="R164" s="1">
        <v>1684</v>
      </c>
      <c r="S164" s="1">
        <v>1507</v>
      </c>
      <c r="T164" s="1">
        <v>2139</v>
      </c>
      <c r="U164" s="1">
        <v>901</v>
      </c>
      <c r="V164" s="1">
        <v>2430</v>
      </c>
      <c r="W164" s="1">
        <v>432</v>
      </c>
      <c r="X164" s="1">
        <v>6</v>
      </c>
      <c r="Y164" s="1">
        <v>75468</v>
      </c>
      <c r="Z164" s="1"/>
      <c r="AA164" s="1"/>
    </row>
    <row r="165" spans="2:27" x14ac:dyDescent="0.2">
      <c r="B165" s="80">
        <v>40878</v>
      </c>
      <c r="C165" s="1">
        <v>11608</v>
      </c>
      <c r="D165" s="1">
        <v>750</v>
      </c>
      <c r="E165" s="1">
        <v>34</v>
      </c>
      <c r="F165" s="1">
        <v>4953</v>
      </c>
      <c r="G165" s="1">
        <v>66</v>
      </c>
      <c r="H165" s="1">
        <v>270</v>
      </c>
      <c r="I165" s="1">
        <v>14523</v>
      </c>
      <c r="J165" s="1">
        <v>10865</v>
      </c>
      <c r="K165" s="1">
        <v>2200</v>
      </c>
      <c r="L165" s="1">
        <v>6622</v>
      </c>
      <c r="M165" s="1">
        <v>969</v>
      </c>
      <c r="N165" s="1">
        <v>433</v>
      </c>
      <c r="O165" s="1">
        <v>527</v>
      </c>
      <c r="P165" s="1">
        <v>3193</v>
      </c>
      <c r="Q165" s="1">
        <v>9338</v>
      </c>
      <c r="R165" s="1">
        <v>1567</v>
      </c>
      <c r="S165" s="1">
        <v>1502</v>
      </c>
      <c r="T165" s="1">
        <v>1889</v>
      </c>
      <c r="U165" s="1">
        <v>917</v>
      </c>
      <c r="V165" s="1">
        <v>2409</v>
      </c>
      <c r="W165" s="1">
        <v>424</v>
      </c>
      <c r="X165" s="1">
        <v>5</v>
      </c>
      <c r="Y165" s="1">
        <v>75064</v>
      </c>
      <c r="Z165" s="1"/>
      <c r="AA165" s="1"/>
    </row>
    <row r="166" spans="2:27" x14ac:dyDescent="0.2">
      <c r="B166" s="80">
        <v>40909</v>
      </c>
      <c r="C166" s="1">
        <v>11592</v>
      </c>
      <c r="D166" s="1">
        <v>759</v>
      </c>
      <c r="E166" s="1">
        <v>32</v>
      </c>
      <c r="F166" s="1">
        <v>5067</v>
      </c>
      <c r="G166" s="1">
        <v>67</v>
      </c>
      <c r="H166" s="1">
        <v>335</v>
      </c>
      <c r="I166" s="1">
        <v>14654</v>
      </c>
      <c r="J166" s="1">
        <v>11389</v>
      </c>
      <c r="K166" s="1">
        <v>2264</v>
      </c>
      <c r="L166" s="1">
        <v>6857</v>
      </c>
      <c r="M166" s="1">
        <v>1023</v>
      </c>
      <c r="N166" s="1">
        <v>437</v>
      </c>
      <c r="O166" s="1">
        <v>541</v>
      </c>
      <c r="P166" s="1">
        <v>3322</v>
      </c>
      <c r="Q166" s="1">
        <v>9628</v>
      </c>
      <c r="R166" s="1">
        <v>1699</v>
      </c>
      <c r="S166" s="1">
        <v>1546</v>
      </c>
      <c r="T166" s="1">
        <v>2242</v>
      </c>
      <c r="U166" s="1">
        <v>973</v>
      </c>
      <c r="V166" s="1">
        <v>2516</v>
      </c>
      <c r="W166" s="1">
        <v>434</v>
      </c>
      <c r="X166" s="1">
        <v>6</v>
      </c>
      <c r="Y166" s="1">
        <v>77383</v>
      </c>
      <c r="Z166" s="1"/>
      <c r="AA166" s="1"/>
    </row>
    <row r="167" spans="2:27" x14ac:dyDescent="0.2">
      <c r="B167" s="80">
        <v>40940</v>
      </c>
      <c r="C167" s="1">
        <v>12172</v>
      </c>
      <c r="D167" s="1">
        <v>756</v>
      </c>
      <c r="E167" s="1">
        <v>31</v>
      </c>
      <c r="F167" s="1">
        <v>5151</v>
      </c>
      <c r="G167" s="1">
        <v>69</v>
      </c>
      <c r="H167" s="1">
        <v>341</v>
      </c>
      <c r="I167" s="1">
        <v>14836</v>
      </c>
      <c r="J167" s="1">
        <v>11810</v>
      </c>
      <c r="K167" s="1">
        <v>2325</v>
      </c>
      <c r="L167" s="1">
        <v>7059</v>
      </c>
      <c r="M167" s="1">
        <v>1039</v>
      </c>
      <c r="N167" s="1">
        <v>455</v>
      </c>
      <c r="O167" s="1">
        <v>544</v>
      </c>
      <c r="P167" s="1">
        <v>3372</v>
      </c>
      <c r="Q167" s="1">
        <v>9871</v>
      </c>
      <c r="R167" s="1">
        <v>1683</v>
      </c>
      <c r="S167" s="1">
        <v>1596</v>
      </c>
      <c r="T167" s="1">
        <v>2267</v>
      </c>
      <c r="U167" s="1">
        <v>965</v>
      </c>
      <c r="V167" s="1">
        <v>2583</v>
      </c>
      <c r="W167" s="1">
        <v>458</v>
      </c>
      <c r="X167" s="1">
        <v>6</v>
      </c>
      <c r="Y167" s="1">
        <v>79389</v>
      </c>
      <c r="Z167" s="1"/>
      <c r="AA167" s="1"/>
    </row>
    <row r="168" spans="2:27" x14ac:dyDescent="0.2">
      <c r="B168" s="80">
        <v>40969</v>
      </c>
      <c r="C168" s="1">
        <v>12606</v>
      </c>
      <c r="D168" s="1">
        <v>771</v>
      </c>
      <c r="E168" s="1">
        <v>32</v>
      </c>
      <c r="F168" s="1">
        <v>5205</v>
      </c>
      <c r="G168" s="1">
        <v>68</v>
      </c>
      <c r="H168" s="1">
        <v>311</v>
      </c>
      <c r="I168" s="1">
        <v>14951</v>
      </c>
      <c r="J168" s="1">
        <v>12081</v>
      </c>
      <c r="K168" s="1">
        <v>2302</v>
      </c>
      <c r="L168" s="1">
        <v>6975</v>
      </c>
      <c r="M168" s="1">
        <v>1064</v>
      </c>
      <c r="N168" s="1">
        <v>461</v>
      </c>
      <c r="O168" s="1">
        <v>535</v>
      </c>
      <c r="P168" s="1">
        <v>3422</v>
      </c>
      <c r="Q168" s="1">
        <v>9929</v>
      </c>
      <c r="R168" s="1">
        <v>1687</v>
      </c>
      <c r="S168" s="1">
        <v>1592</v>
      </c>
      <c r="T168" s="1">
        <v>2309</v>
      </c>
      <c r="U168" s="1">
        <v>971</v>
      </c>
      <c r="V168" s="1">
        <v>2617</v>
      </c>
      <c r="W168" s="1">
        <v>473</v>
      </c>
      <c r="X168" s="1">
        <v>7</v>
      </c>
      <c r="Y168" s="1">
        <v>80369</v>
      </c>
      <c r="Z168" s="1"/>
      <c r="AA168" s="1"/>
    </row>
    <row r="169" spans="2:27" x14ac:dyDescent="0.2">
      <c r="B169" s="80">
        <v>41000</v>
      </c>
      <c r="C169" s="1">
        <v>12763</v>
      </c>
      <c r="D169" s="1">
        <v>771</v>
      </c>
      <c r="E169" s="1">
        <v>30</v>
      </c>
      <c r="F169" s="1">
        <v>5216</v>
      </c>
      <c r="G169" s="1">
        <v>72</v>
      </c>
      <c r="H169" s="1">
        <v>275</v>
      </c>
      <c r="I169" s="1">
        <v>15076</v>
      </c>
      <c r="J169" s="1">
        <v>12018</v>
      </c>
      <c r="K169" s="1">
        <v>2301</v>
      </c>
      <c r="L169" s="1">
        <v>6803</v>
      </c>
      <c r="M169" s="1">
        <v>1091</v>
      </c>
      <c r="N169" s="1">
        <v>466</v>
      </c>
      <c r="O169" s="1">
        <v>550</v>
      </c>
      <c r="P169" s="1">
        <v>3431</v>
      </c>
      <c r="Q169" s="1">
        <v>9902</v>
      </c>
      <c r="R169" s="1">
        <v>1714</v>
      </c>
      <c r="S169" s="1">
        <v>1593</v>
      </c>
      <c r="T169" s="1">
        <v>2308</v>
      </c>
      <c r="U169" s="1">
        <v>977</v>
      </c>
      <c r="V169" s="1">
        <v>2617</v>
      </c>
      <c r="W169" s="1">
        <v>459</v>
      </c>
      <c r="X169" s="1">
        <v>6</v>
      </c>
      <c r="Y169" s="1">
        <v>80439</v>
      </c>
      <c r="Z169" s="1"/>
      <c r="AA169" s="1"/>
    </row>
    <row r="170" spans="2:27" x14ac:dyDescent="0.2">
      <c r="B170" s="80">
        <v>41030</v>
      </c>
      <c r="C170" s="1">
        <v>12973</v>
      </c>
      <c r="D170" s="1">
        <v>744</v>
      </c>
      <c r="E170" s="1">
        <v>32</v>
      </c>
      <c r="F170" s="1">
        <v>5242</v>
      </c>
      <c r="G170" s="1">
        <v>70</v>
      </c>
      <c r="H170" s="1">
        <v>294</v>
      </c>
      <c r="I170" s="1">
        <v>15032</v>
      </c>
      <c r="J170" s="1">
        <v>12046</v>
      </c>
      <c r="K170" s="1">
        <v>2285</v>
      </c>
      <c r="L170" s="1">
        <v>6710</v>
      </c>
      <c r="M170" s="1">
        <v>1106</v>
      </c>
      <c r="N170" s="1">
        <v>471</v>
      </c>
      <c r="O170" s="1">
        <v>560</v>
      </c>
      <c r="P170" s="1">
        <v>3425</v>
      </c>
      <c r="Q170" s="1">
        <v>9973</v>
      </c>
      <c r="R170" s="1">
        <v>1748</v>
      </c>
      <c r="S170" s="1">
        <v>1613</v>
      </c>
      <c r="T170" s="1">
        <v>2287</v>
      </c>
      <c r="U170" s="1">
        <v>993</v>
      </c>
      <c r="V170" s="1">
        <v>2605</v>
      </c>
      <c r="W170" s="1">
        <v>463</v>
      </c>
      <c r="X170" s="1">
        <v>6</v>
      </c>
      <c r="Y170" s="1">
        <v>80678</v>
      </c>
      <c r="Z170" s="1"/>
      <c r="AA170" s="65"/>
    </row>
    <row r="171" spans="2:27" x14ac:dyDescent="0.2">
      <c r="B171" s="80">
        <v>41061</v>
      </c>
      <c r="C171" s="1">
        <v>12346</v>
      </c>
      <c r="D171" s="1">
        <v>756</v>
      </c>
      <c r="E171" s="1">
        <v>30</v>
      </c>
      <c r="F171" s="1">
        <v>5128</v>
      </c>
      <c r="G171" s="1">
        <v>64</v>
      </c>
      <c r="H171" s="1">
        <v>253</v>
      </c>
      <c r="I171" s="1">
        <v>14575</v>
      </c>
      <c r="J171" s="1">
        <v>11799</v>
      </c>
      <c r="K171" s="1">
        <v>2252</v>
      </c>
      <c r="L171" s="1">
        <v>6628</v>
      </c>
      <c r="M171" s="1">
        <v>1102</v>
      </c>
      <c r="N171" s="1">
        <v>441</v>
      </c>
      <c r="O171" s="1">
        <v>547</v>
      </c>
      <c r="P171" s="1">
        <v>3415</v>
      </c>
      <c r="Q171" s="1">
        <v>9766</v>
      </c>
      <c r="R171" s="1">
        <v>1679</v>
      </c>
      <c r="S171" s="1">
        <v>1720</v>
      </c>
      <c r="T171" s="1">
        <v>2266</v>
      </c>
      <c r="U171" s="1">
        <v>980</v>
      </c>
      <c r="V171" s="1">
        <v>2642</v>
      </c>
      <c r="W171" s="1">
        <v>452</v>
      </c>
      <c r="X171" s="1">
        <v>7</v>
      </c>
      <c r="Y171" s="1">
        <v>78848</v>
      </c>
      <c r="Z171" s="1"/>
      <c r="AA171" s="65"/>
    </row>
    <row r="172" spans="2:27" x14ac:dyDescent="0.2">
      <c r="B172" s="80">
        <v>41091</v>
      </c>
      <c r="C172" s="1">
        <v>11714</v>
      </c>
      <c r="D172" s="1">
        <v>726</v>
      </c>
      <c r="E172" s="1">
        <v>29</v>
      </c>
      <c r="F172" s="1">
        <v>4908</v>
      </c>
      <c r="G172" s="1">
        <v>63</v>
      </c>
      <c r="H172" s="1">
        <v>222</v>
      </c>
      <c r="I172" s="1">
        <v>14120</v>
      </c>
      <c r="J172" s="1">
        <v>11567</v>
      </c>
      <c r="K172" s="1">
        <v>2248</v>
      </c>
      <c r="L172" s="1">
        <v>6701</v>
      </c>
      <c r="M172" s="1">
        <v>1111</v>
      </c>
      <c r="N172" s="1">
        <v>434</v>
      </c>
      <c r="O172" s="1">
        <v>528</v>
      </c>
      <c r="P172" s="1">
        <v>3386</v>
      </c>
      <c r="Q172" s="1">
        <v>9709</v>
      </c>
      <c r="R172" s="1">
        <v>1618</v>
      </c>
      <c r="S172" s="1">
        <v>2016</v>
      </c>
      <c r="T172" s="1">
        <v>2133</v>
      </c>
      <c r="U172" s="1">
        <v>1001</v>
      </c>
      <c r="V172" s="1">
        <v>2636</v>
      </c>
      <c r="W172" s="1">
        <v>436</v>
      </c>
      <c r="X172" s="1">
        <v>5</v>
      </c>
      <c r="Y172" s="1">
        <v>77311</v>
      </c>
      <c r="Z172" s="1"/>
      <c r="AA172" s="65"/>
    </row>
    <row r="173" spans="2:27" x14ac:dyDescent="0.2">
      <c r="B173" s="80">
        <v>41122</v>
      </c>
      <c r="C173" s="1">
        <v>10972</v>
      </c>
      <c r="D173" s="1">
        <v>753</v>
      </c>
      <c r="E173" s="1">
        <v>27</v>
      </c>
      <c r="F173" s="1">
        <v>4840</v>
      </c>
      <c r="G173" s="1">
        <v>66</v>
      </c>
      <c r="H173" s="1">
        <v>263</v>
      </c>
      <c r="I173" s="1">
        <v>13955</v>
      </c>
      <c r="J173" s="1">
        <v>11555</v>
      </c>
      <c r="K173" s="1">
        <v>2216</v>
      </c>
      <c r="L173" s="1">
        <v>6781</v>
      </c>
      <c r="M173" s="1">
        <v>1116</v>
      </c>
      <c r="N173" s="1">
        <v>432</v>
      </c>
      <c r="O173" s="1">
        <v>540</v>
      </c>
      <c r="P173" s="1">
        <v>3417</v>
      </c>
      <c r="Q173" s="1">
        <v>9601</v>
      </c>
      <c r="R173" s="1">
        <v>1618</v>
      </c>
      <c r="S173" s="1">
        <v>2248</v>
      </c>
      <c r="T173" s="1">
        <v>2166</v>
      </c>
      <c r="U173" s="1">
        <v>1033</v>
      </c>
      <c r="V173" s="1">
        <v>2659</v>
      </c>
      <c r="W173" s="1">
        <v>423</v>
      </c>
      <c r="X173" s="1">
        <v>8</v>
      </c>
      <c r="Y173" s="1">
        <v>76689</v>
      </c>
      <c r="Z173" s="1"/>
      <c r="AA173" s="65"/>
    </row>
    <row r="174" spans="2:27" x14ac:dyDescent="0.2">
      <c r="B174" s="80">
        <v>41153</v>
      </c>
      <c r="C174" s="1">
        <v>10942</v>
      </c>
      <c r="D174" s="1">
        <v>769</v>
      </c>
      <c r="E174" s="1">
        <v>26</v>
      </c>
      <c r="F174" s="1">
        <v>4901</v>
      </c>
      <c r="G174" s="1">
        <v>66</v>
      </c>
      <c r="H174" s="1">
        <v>305</v>
      </c>
      <c r="I174" s="1">
        <v>13884</v>
      </c>
      <c r="J174" s="1">
        <v>11758</v>
      </c>
      <c r="K174" s="1">
        <v>2327</v>
      </c>
      <c r="L174" s="1">
        <v>7179</v>
      </c>
      <c r="M174" s="1">
        <v>1174</v>
      </c>
      <c r="N174" s="1">
        <v>430</v>
      </c>
      <c r="O174" s="1">
        <v>540</v>
      </c>
      <c r="P174" s="1">
        <v>3433</v>
      </c>
      <c r="Q174" s="1">
        <v>10063</v>
      </c>
      <c r="R174" s="1">
        <v>1651</v>
      </c>
      <c r="S174" s="1">
        <v>2199</v>
      </c>
      <c r="T174" s="1">
        <v>2339</v>
      </c>
      <c r="U174" s="1">
        <v>1054</v>
      </c>
      <c r="V174" s="1">
        <v>2669</v>
      </c>
      <c r="W174" s="1">
        <v>452</v>
      </c>
      <c r="X174" s="1">
        <v>9</v>
      </c>
      <c r="Y174" s="1">
        <v>78170</v>
      </c>
      <c r="Z174" s="1"/>
      <c r="AA174" s="65"/>
    </row>
    <row r="175" spans="2:27" x14ac:dyDescent="0.2">
      <c r="B175" s="80">
        <v>41183</v>
      </c>
      <c r="C175" s="1">
        <v>11156</v>
      </c>
      <c r="D175" s="1">
        <v>754</v>
      </c>
      <c r="E175" s="1">
        <v>23</v>
      </c>
      <c r="F175" s="1">
        <v>5019</v>
      </c>
      <c r="G175" s="1">
        <v>62</v>
      </c>
      <c r="H175" s="1">
        <v>454</v>
      </c>
      <c r="I175" s="1">
        <v>13947</v>
      </c>
      <c r="J175" s="1">
        <v>12198</v>
      </c>
      <c r="K175" s="1">
        <v>2504</v>
      </c>
      <c r="L175" s="1">
        <v>8047</v>
      </c>
      <c r="M175" s="1">
        <v>1252</v>
      </c>
      <c r="N175" s="1">
        <v>451</v>
      </c>
      <c r="O175" s="1">
        <v>539</v>
      </c>
      <c r="P175" s="1">
        <v>3498</v>
      </c>
      <c r="Q175" s="1">
        <v>10740</v>
      </c>
      <c r="R175" s="1">
        <v>1744</v>
      </c>
      <c r="S175" s="1">
        <v>2150</v>
      </c>
      <c r="T175" s="1">
        <v>2759</v>
      </c>
      <c r="U175" s="1">
        <v>1133</v>
      </c>
      <c r="V175" s="1">
        <v>2727</v>
      </c>
      <c r="W175" s="1">
        <v>501</v>
      </c>
      <c r="X175" s="1">
        <v>9</v>
      </c>
      <c r="Y175" s="1">
        <v>81667</v>
      </c>
      <c r="Z175" s="1"/>
      <c r="AA175" s="65"/>
    </row>
    <row r="176" spans="2:27" x14ac:dyDescent="0.2">
      <c r="B176" s="80">
        <v>41214</v>
      </c>
      <c r="C176" s="1">
        <v>11411</v>
      </c>
      <c r="D176" s="1">
        <v>801</v>
      </c>
      <c r="E176" s="1">
        <v>27</v>
      </c>
      <c r="F176" s="1">
        <v>5109</v>
      </c>
      <c r="G176" s="1">
        <v>59</v>
      </c>
      <c r="H176" s="1">
        <v>495</v>
      </c>
      <c r="I176" s="1">
        <v>13859</v>
      </c>
      <c r="J176" s="1">
        <v>12564</v>
      </c>
      <c r="K176" s="1">
        <v>2692</v>
      </c>
      <c r="L176" s="1">
        <v>8833</v>
      </c>
      <c r="M176" s="1">
        <v>1278</v>
      </c>
      <c r="N176" s="1">
        <v>458</v>
      </c>
      <c r="O176" s="1">
        <v>560</v>
      </c>
      <c r="P176" s="1">
        <v>3570</v>
      </c>
      <c r="Q176" s="1">
        <v>11394</v>
      </c>
      <c r="R176" s="1">
        <v>1821</v>
      </c>
      <c r="S176" s="1">
        <v>2184</v>
      </c>
      <c r="T176" s="1">
        <v>2920</v>
      </c>
      <c r="U176" s="1">
        <v>1191</v>
      </c>
      <c r="V176" s="1">
        <v>2822</v>
      </c>
      <c r="W176" s="1">
        <v>532</v>
      </c>
      <c r="X176" s="1">
        <v>9</v>
      </c>
      <c r="Y176" s="1">
        <v>84589</v>
      </c>
      <c r="Z176" s="1"/>
      <c r="AA176" s="65"/>
    </row>
    <row r="177" spans="2:26" x14ac:dyDescent="0.2">
      <c r="B177" s="80">
        <v>41244</v>
      </c>
      <c r="C177" s="1">
        <v>11066</v>
      </c>
      <c r="D177" s="1">
        <v>800</v>
      </c>
      <c r="E177" s="1">
        <v>29</v>
      </c>
      <c r="F177" s="1">
        <v>5047</v>
      </c>
      <c r="G177" s="1">
        <v>55</v>
      </c>
      <c r="H177" s="1">
        <v>453</v>
      </c>
      <c r="I177" s="1">
        <v>13674</v>
      </c>
      <c r="J177" s="1">
        <v>12343</v>
      </c>
      <c r="K177" s="1">
        <v>2710</v>
      </c>
      <c r="L177" s="1">
        <v>8673</v>
      </c>
      <c r="M177" s="1">
        <v>1269</v>
      </c>
      <c r="N177" s="1">
        <v>463</v>
      </c>
      <c r="O177" s="1">
        <v>556</v>
      </c>
      <c r="P177" s="1">
        <v>3542</v>
      </c>
      <c r="Q177" s="1">
        <v>11152</v>
      </c>
      <c r="R177" s="1">
        <v>1755</v>
      </c>
      <c r="S177" s="1">
        <v>2190</v>
      </c>
      <c r="T177" s="1">
        <v>2675</v>
      </c>
      <c r="U177" s="1">
        <v>1164</v>
      </c>
      <c r="V177" s="1">
        <v>2818</v>
      </c>
      <c r="W177" s="1">
        <v>558</v>
      </c>
      <c r="X177" s="1">
        <v>8</v>
      </c>
      <c r="Y177" s="1">
        <v>83000</v>
      </c>
      <c r="Z177" s="1"/>
    </row>
    <row r="178" spans="2:26" x14ac:dyDescent="0.2">
      <c r="B178" s="80">
        <v>41275</v>
      </c>
      <c r="C178" s="1">
        <v>10697</v>
      </c>
      <c r="D178" s="1">
        <v>832</v>
      </c>
      <c r="E178" s="1">
        <v>36</v>
      </c>
      <c r="F178" s="1">
        <v>5070</v>
      </c>
      <c r="G178" s="1">
        <v>54</v>
      </c>
      <c r="H178" s="1">
        <v>453</v>
      </c>
      <c r="I178" s="1">
        <v>13531</v>
      </c>
      <c r="J178" s="1">
        <v>12852</v>
      </c>
      <c r="K178" s="1">
        <v>2761</v>
      </c>
      <c r="L178" s="1">
        <v>8783</v>
      </c>
      <c r="M178" s="1">
        <v>1286</v>
      </c>
      <c r="N178" s="1">
        <v>469</v>
      </c>
      <c r="O178" s="1">
        <v>564</v>
      </c>
      <c r="P178" s="1">
        <v>3594</v>
      </c>
      <c r="Q178" s="1">
        <v>11416</v>
      </c>
      <c r="R178" s="1">
        <v>1927</v>
      </c>
      <c r="S178" s="1">
        <v>2170</v>
      </c>
      <c r="T178" s="1">
        <v>2898</v>
      </c>
      <c r="U178" s="1">
        <v>1199</v>
      </c>
      <c r="V178" s="1">
        <v>2870</v>
      </c>
      <c r="W178" s="1">
        <v>588</v>
      </c>
      <c r="X178" s="1">
        <v>10</v>
      </c>
      <c r="Y178" s="1">
        <v>84060</v>
      </c>
      <c r="Z178" s="1"/>
    </row>
    <row r="179" spans="2:26" x14ac:dyDescent="0.2">
      <c r="B179" s="80">
        <v>41306</v>
      </c>
      <c r="C179" s="1">
        <v>11026</v>
      </c>
      <c r="D179" s="1">
        <v>878</v>
      </c>
      <c r="E179" s="1">
        <v>35</v>
      </c>
      <c r="F179" s="1">
        <v>5095</v>
      </c>
      <c r="G179" s="1">
        <v>56</v>
      </c>
      <c r="H179" s="1">
        <v>472</v>
      </c>
      <c r="I179" s="1">
        <v>13701</v>
      </c>
      <c r="J179" s="1">
        <v>13219</v>
      </c>
      <c r="K179" s="1">
        <v>2786</v>
      </c>
      <c r="L179" s="1">
        <v>8880</v>
      </c>
      <c r="M179" s="1">
        <v>1322</v>
      </c>
      <c r="N179" s="1">
        <v>473</v>
      </c>
      <c r="O179" s="1">
        <v>585</v>
      </c>
      <c r="P179" s="1">
        <v>3667</v>
      </c>
      <c r="Q179" s="1">
        <v>11669</v>
      </c>
      <c r="R179" s="1">
        <v>1998</v>
      </c>
      <c r="S179" s="1">
        <v>2178</v>
      </c>
      <c r="T179" s="1">
        <v>2981</v>
      </c>
      <c r="U179" s="1">
        <v>1218</v>
      </c>
      <c r="V179" s="1">
        <v>2900</v>
      </c>
      <c r="W179" s="1">
        <v>627</v>
      </c>
      <c r="X179" s="1">
        <v>14</v>
      </c>
      <c r="Y179" s="1">
        <v>85780</v>
      </c>
      <c r="Z179" s="1"/>
    </row>
    <row r="180" spans="2:26" x14ac:dyDescent="0.2">
      <c r="B180" s="80">
        <v>41334</v>
      </c>
      <c r="C180" s="1">
        <v>11235</v>
      </c>
      <c r="D180" s="1">
        <v>887</v>
      </c>
      <c r="E180" s="1">
        <v>31</v>
      </c>
      <c r="F180" s="1">
        <v>5076</v>
      </c>
      <c r="G180" s="1">
        <v>50</v>
      </c>
      <c r="H180" s="1">
        <v>389</v>
      </c>
      <c r="I180" s="1">
        <v>13699</v>
      </c>
      <c r="J180" s="1">
        <v>13259</v>
      </c>
      <c r="K180" s="1">
        <v>2734</v>
      </c>
      <c r="L180" s="1">
        <v>8672</v>
      </c>
      <c r="M180" s="1">
        <v>1353</v>
      </c>
      <c r="N180" s="1">
        <v>486</v>
      </c>
      <c r="O180" s="1">
        <v>581</v>
      </c>
      <c r="P180" s="1">
        <v>3658</v>
      </c>
      <c r="Q180" s="1">
        <v>11592</v>
      </c>
      <c r="R180" s="1">
        <v>1980</v>
      </c>
      <c r="S180" s="1">
        <v>2121</v>
      </c>
      <c r="T180" s="1">
        <v>2934</v>
      </c>
      <c r="U180" s="1">
        <v>1221</v>
      </c>
      <c r="V180" s="1">
        <v>2844</v>
      </c>
      <c r="W180" s="1">
        <v>669</v>
      </c>
      <c r="X180" s="1">
        <v>19</v>
      </c>
      <c r="Y180" s="1">
        <v>85490</v>
      </c>
      <c r="Z180" s="1"/>
    </row>
    <row r="181" spans="2:26" x14ac:dyDescent="0.2">
      <c r="B181" s="80">
        <v>41365</v>
      </c>
      <c r="C181" s="1">
        <v>11372</v>
      </c>
      <c r="D181" s="1">
        <v>887</v>
      </c>
      <c r="E181" s="1">
        <v>30</v>
      </c>
      <c r="F181" s="1">
        <v>5049</v>
      </c>
      <c r="G181" s="1">
        <v>52</v>
      </c>
      <c r="H181" s="1">
        <v>524</v>
      </c>
      <c r="I181" s="1">
        <v>13504</v>
      </c>
      <c r="J181" s="1">
        <v>13258</v>
      </c>
      <c r="K181" s="1">
        <v>2647</v>
      </c>
      <c r="L181" s="1">
        <v>8586</v>
      </c>
      <c r="M181" s="1">
        <v>1409</v>
      </c>
      <c r="N181" s="1">
        <v>489</v>
      </c>
      <c r="O181" s="1">
        <v>574</v>
      </c>
      <c r="P181" s="1">
        <v>3646</v>
      </c>
      <c r="Q181" s="1">
        <v>11558</v>
      </c>
      <c r="R181" s="1">
        <v>1980</v>
      </c>
      <c r="S181" s="1">
        <v>2081</v>
      </c>
      <c r="T181" s="1">
        <v>2947</v>
      </c>
      <c r="U181" s="1">
        <v>1177</v>
      </c>
      <c r="V181" s="1">
        <v>2845</v>
      </c>
      <c r="W181" s="1">
        <v>699</v>
      </c>
      <c r="X181" s="1">
        <v>17</v>
      </c>
      <c r="Y181" s="1">
        <v>85331</v>
      </c>
      <c r="Z181" s="1"/>
    </row>
    <row r="182" spans="2:26" x14ac:dyDescent="0.2">
      <c r="B182" s="80">
        <v>41395</v>
      </c>
      <c r="C182" s="1">
        <v>11519</v>
      </c>
      <c r="D182" s="1">
        <v>868</v>
      </c>
      <c r="E182" s="1">
        <v>31</v>
      </c>
      <c r="F182" s="1">
        <v>4945</v>
      </c>
      <c r="G182" s="1">
        <v>55</v>
      </c>
      <c r="H182" s="1">
        <v>441</v>
      </c>
      <c r="I182" s="1">
        <v>13305</v>
      </c>
      <c r="J182" s="1">
        <v>13003</v>
      </c>
      <c r="K182" s="1">
        <v>2601</v>
      </c>
      <c r="L182" s="1">
        <v>8272</v>
      </c>
      <c r="M182" s="1">
        <v>1401</v>
      </c>
      <c r="N182" s="1">
        <v>475</v>
      </c>
      <c r="O182" s="1">
        <v>565</v>
      </c>
      <c r="P182" s="1">
        <v>3576</v>
      </c>
      <c r="Q182" s="1">
        <v>11098</v>
      </c>
      <c r="R182" s="1">
        <v>1954</v>
      </c>
      <c r="S182" s="1">
        <v>2041</v>
      </c>
      <c r="T182" s="1">
        <v>2920</v>
      </c>
      <c r="U182" s="1">
        <v>1171</v>
      </c>
      <c r="V182" s="1">
        <v>2772</v>
      </c>
      <c r="W182" s="1">
        <v>744</v>
      </c>
      <c r="X182" s="1">
        <v>16</v>
      </c>
      <c r="Y182" s="1">
        <v>83773</v>
      </c>
      <c r="Z182" s="1"/>
    </row>
    <row r="183" spans="2:26" x14ac:dyDescent="0.2">
      <c r="B183" s="80">
        <v>41426</v>
      </c>
      <c r="C183" s="1">
        <v>11200</v>
      </c>
      <c r="D183" s="1">
        <v>847</v>
      </c>
      <c r="E183" s="1">
        <v>31</v>
      </c>
      <c r="F183" s="1">
        <v>4992</v>
      </c>
      <c r="G183" s="1">
        <v>56</v>
      </c>
      <c r="H183" s="1">
        <v>414</v>
      </c>
      <c r="I183" s="1">
        <v>12956</v>
      </c>
      <c r="J183" s="1">
        <v>12592</v>
      </c>
      <c r="K183" s="1">
        <v>2535</v>
      </c>
      <c r="L183" s="1">
        <v>7911</v>
      </c>
      <c r="M183" s="1">
        <v>1343</v>
      </c>
      <c r="N183" s="1">
        <v>469</v>
      </c>
      <c r="O183" s="1">
        <v>542</v>
      </c>
      <c r="P183" s="1">
        <v>3467</v>
      </c>
      <c r="Q183" s="1">
        <v>10721</v>
      </c>
      <c r="R183" s="1">
        <v>1919</v>
      </c>
      <c r="S183" s="1">
        <v>2053</v>
      </c>
      <c r="T183" s="1">
        <v>2760</v>
      </c>
      <c r="U183" s="1">
        <v>1115</v>
      </c>
      <c r="V183" s="1">
        <v>2743</v>
      </c>
      <c r="W183" s="1">
        <v>701</v>
      </c>
      <c r="X183" s="1">
        <v>8</v>
      </c>
      <c r="Y183" s="1">
        <v>81375</v>
      </c>
      <c r="Z183" s="1"/>
    </row>
    <row r="184" spans="2:26" x14ac:dyDescent="0.2">
      <c r="B184" s="80">
        <v>41456</v>
      </c>
      <c r="C184" s="1">
        <v>11142</v>
      </c>
      <c r="D184" s="1">
        <v>853</v>
      </c>
      <c r="E184" s="1">
        <v>32</v>
      </c>
      <c r="F184" s="1">
        <v>4877</v>
      </c>
      <c r="G184" s="1">
        <v>57</v>
      </c>
      <c r="H184" s="1">
        <v>349</v>
      </c>
      <c r="I184" s="1">
        <v>12647</v>
      </c>
      <c r="J184" s="1">
        <v>12181</v>
      </c>
      <c r="K184" s="1">
        <v>2427</v>
      </c>
      <c r="L184" s="1">
        <v>7701</v>
      </c>
      <c r="M184" s="1">
        <v>1342</v>
      </c>
      <c r="N184" s="1">
        <v>468</v>
      </c>
      <c r="O184" s="1">
        <v>532</v>
      </c>
      <c r="P184" s="1">
        <v>3451</v>
      </c>
      <c r="Q184" s="1">
        <v>10454</v>
      </c>
      <c r="R184" s="1">
        <v>1801</v>
      </c>
      <c r="S184" s="1">
        <v>2210</v>
      </c>
      <c r="T184" s="1">
        <v>2423</v>
      </c>
      <c r="U184" s="1">
        <v>1072</v>
      </c>
      <c r="V184" s="1">
        <v>2721</v>
      </c>
      <c r="W184" s="1">
        <v>676</v>
      </c>
      <c r="X184" s="1">
        <v>13</v>
      </c>
      <c r="Y184" s="1">
        <v>79429</v>
      </c>
      <c r="Z184" s="1"/>
    </row>
    <row r="185" spans="2:26" x14ac:dyDescent="0.2">
      <c r="B185" s="80">
        <v>41487</v>
      </c>
      <c r="C185" s="1">
        <v>10638</v>
      </c>
      <c r="D185" s="1">
        <v>833</v>
      </c>
      <c r="E185" s="1">
        <v>31</v>
      </c>
      <c r="F185" s="1">
        <v>4799</v>
      </c>
      <c r="G185" s="1">
        <v>56</v>
      </c>
      <c r="H185" s="1">
        <v>298</v>
      </c>
      <c r="I185" s="1">
        <v>12492</v>
      </c>
      <c r="J185" s="1">
        <v>11983</v>
      </c>
      <c r="K185" s="1">
        <v>2298</v>
      </c>
      <c r="L185" s="1">
        <v>7525</v>
      </c>
      <c r="M185" s="1">
        <v>1354</v>
      </c>
      <c r="N185" s="1">
        <v>473</v>
      </c>
      <c r="O185" s="1">
        <v>507</v>
      </c>
      <c r="P185" s="1">
        <v>3361</v>
      </c>
      <c r="Q185" s="1">
        <v>10082</v>
      </c>
      <c r="R185" s="1">
        <v>1770</v>
      </c>
      <c r="S185" s="1">
        <v>2374</v>
      </c>
      <c r="T185" s="1">
        <v>2416</v>
      </c>
      <c r="U185" s="1">
        <v>1105</v>
      </c>
      <c r="V185" s="1">
        <v>2732</v>
      </c>
      <c r="W185" s="1">
        <v>667</v>
      </c>
      <c r="X185" s="1">
        <v>11</v>
      </c>
      <c r="Y185" s="1">
        <v>77805</v>
      </c>
      <c r="Z185" s="1"/>
    </row>
    <row r="186" spans="2:26" x14ac:dyDescent="0.2">
      <c r="B186" s="80">
        <v>41518</v>
      </c>
      <c r="C186" s="1">
        <v>10843</v>
      </c>
      <c r="D186" s="1">
        <v>795</v>
      </c>
      <c r="E186" s="1">
        <v>30</v>
      </c>
      <c r="F186" s="1">
        <v>4824</v>
      </c>
      <c r="G186" s="1">
        <v>56</v>
      </c>
      <c r="H186" s="1">
        <v>384</v>
      </c>
      <c r="I186" s="1">
        <v>12243</v>
      </c>
      <c r="J186" s="1">
        <v>12187</v>
      </c>
      <c r="K186" s="1">
        <v>2383</v>
      </c>
      <c r="L186" s="1">
        <v>7820</v>
      </c>
      <c r="M186" s="1">
        <v>1320</v>
      </c>
      <c r="N186" s="1">
        <v>471</v>
      </c>
      <c r="O186" s="1">
        <v>504</v>
      </c>
      <c r="P186" s="1">
        <v>3356</v>
      </c>
      <c r="Q186" s="1">
        <v>10460</v>
      </c>
      <c r="R186" s="1">
        <v>1805</v>
      </c>
      <c r="S186" s="1">
        <v>2128</v>
      </c>
      <c r="T186" s="1">
        <v>2472</v>
      </c>
      <c r="U186" s="1">
        <v>1160</v>
      </c>
      <c r="V186" s="1">
        <v>2718</v>
      </c>
      <c r="W186" s="1">
        <v>739</v>
      </c>
      <c r="X186" s="1">
        <v>13</v>
      </c>
      <c r="Y186" s="1">
        <v>78711</v>
      </c>
      <c r="Z186" s="1"/>
    </row>
    <row r="187" spans="2:26" x14ac:dyDescent="0.2">
      <c r="B187" s="80">
        <v>41548</v>
      </c>
      <c r="C187" s="1">
        <v>11274</v>
      </c>
      <c r="D187" s="1">
        <v>817</v>
      </c>
      <c r="E187" s="1">
        <v>29</v>
      </c>
      <c r="F187" s="1">
        <v>4862</v>
      </c>
      <c r="G187" s="1">
        <v>59</v>
      </c>
      <c r="H187" s="1">
        <v>486</v>
      </c>
      <c r="I187" s="1">
        <v>12307</v>
      </c>
      <c r="J187" s="1">
        <v>12666</v>
      </c>
      <c r="K187" s="1">
        <v>2504</v>
      </c>
      <c r="L187" s="1">
        <v>8703</v>
      </c>
      <c r="M187" s="1">
        <v>1333</v>
      </c>
      <c r="N187" s="1">
        <v>505</v>
      </c>
      <c r="O187" s="1">
        <v>512</v>
      </c>
      <c r="P187" s="1">
        <v>3366</v>
      </c>
      <c r="Q187" s="1">
        <v>11137</v>
      </c>
      <c r="R187" s="1">
        <v>1855</v>
      </c>
      <c r="S187" s="1">
        <v>2103</v>
      </c>
      <c r="T187" s="1">
        <v>2847</v>
      </c>
      <c r="U187" s="1">
        <v>1240</v>
      </c>
      <c r="V187" s="1">
        <v>2754</v>
      </c>
      <c r="W187" s="1">
        <v>821</v>
      </c>
      <c r="X187" s="1">
        <v>16</v>
      </c>
      <c r="Y187" s="1">
        <v>82196</v>
      </c>
      <c r="Z187" s="1"/>
    </row>
    <row r="188" spans="2:26" x14ac:dyDescent="0.2">
      <c r="B188" s="80">
        <v>41579</v>
      </c>
      <c r="C188" s="1">
        <v>11323</v>
      </c>
      <c r="D188" s="1">
        <v>824</v>
      </c>
      <c r="E188" s="1">
        <v>28</v>
      </c>
      <c r="F188" s="1">
        <v>4724</v>
      </c>
      <c r="G188" s="1">
        <v>54</v>
      </c>
      <c r="H188" s="1">
        <v>493</v>
      </c>
      <c r="I188" s="1">
        <v>11920</v>
      </c>
      <c r="J188" s="1">
        <v>12543</v>
      </c>
      <c r="K188" s="1">
        <v>2632</v>
      </c>
      <c r="L188" s="1">
        <v>9133</v>
      </c>
      <c r="M188" s="1">
        <v>1306</v>
      </c>
      <c r="N188" s="1">
        <v>508</v>
      </c>
      <c r="O188" s="1">
        <v>509</v>
      </c>
      <c r="P188" s="1">
        <v>3376</v>
      </c>
      <c r="Q188" s="1">
        <v>11073</v>
      </c>
      <c r="R188" s="1">
        <v>1840</v>
      </c>
      <c r="S188" s="1">
        <v>2050</v>
      </c>
      <c r="T188" s="1">
        <v>2782</v>
      </c>
      <c r="U188" s="1">
        <v>1245</v>
      </c>
      <c r="V188" s="1">
        <v>2694</v>
      </c>
      <c r="W188" s="1">
        <v>864</v>
      </c>
      <c r="X188" s="1">
        <v>17</v>
      </c>
      <c r="Y188" s="1">
        <v>81938</v>
      </c>
      <c r="Z188" s="1"/>
    </row>
    <row r="189" spans="2:26" x14ac:dyDescent="0.2">
      <c r="B189" s="80">
        <v>41609</v>
      </c>
      <c r="C189" s="1">
        <v>11163</v>
      </c>
      <c r="D189" s="1">
        <v>821</v>
      </c>
      <c r="E189" s="1">
        <v>28</v>
      </c>
      <c r="F189" s="1">
        <v>4694</v>
      </c>
      <c r="G189" s="1">
        <v>54</v>
      </c>
      <c r="H189" s="1">
        <v>450</v>
      </c>
      <c r="I189" s="1">
        <v>12051</v>
      </c>
      <c r="J189" s="1">
        <v>12239</v>
      </c>
      <c r="K189" s="1">
        <v>2624</v>
      </c>
      <c r="L189" s="1">
        <v>8880</v>
      </c>
      <c r="M189" s="1">
        <v>1252</v>
      </c>
      <c r="N189" s="1">
        <v>528</v>
      </c>
      <c r="O189" s="1">
        <v>501</v>
      </c>
      <c r="P189" s="1">
        <v>3306</v>
      </c>
      <c r="Q189" s="1">
        <v>10793</v>
      </c>
      <c r="R189" s="1">
        <v>1789</v>
      </c>
      <c r="S189" s="1">
        <v>2049</v>
      </c>
      <c r="T189" s="1">
        <v>2514</v>
      </c>
      <c r="U189" s="1">
        <v>1188</v>
      </c>
      <c r="V189" s="1">
        <v>2676</v>
      </c>
      <c r="W189" s="1">
        <v>862</v>
      </c>
      <c r="X189" s="1">
        <v>9</v>
      </c>
      <c r="Y189" s="1">
        <v>80471</v>
      </c>
      <c r="Z189" s="1"/>
    </row>
    <row r="190" spans="2:26" x14ac:dyDescent="0.2">
      <c r="B190" s="80">
        <v>41640</v>
      </c>
      <c r="C190" s="1">
        <v>11257</v>
      </c>
      <c r="D190" s="1">
        <v>829</v>
      </c>
      <c r="E190" s="1">
        <v>27</v>
      </c>
      <c r="F190" s="1">
        <v>4873</v>
      </c>
      <c r="G190" s="1">
        <v>53</v>
      </c>
      <c r="H190" s="1">
        <v>489</v>
      </c>
      <c r="I190" s="1">
        <v>12032</v>
      </c>
      <c r="J190" s="1">
        <v>12753</v>
      </c>
      <c r="K190" s="1">
        <v>2666</v>
      </c>
      <c r="L190" s="1">
        <v>9172</v>
      </c>
      <c r="M190" s="1">
        <v>1262</v>
      </c>
      <c r="N190" s="1">
        <v>534</v>
      </c>
      <c r="O190" s="1">
        <v>516</v>
      </c>
      <c r="P190" s="1">
        <v>3405</v>
      </c>
      <c r="Q190" s="1">
        <v>11148</v>
      </c>
      <c r="R190" s="1">
        <v>1862</v>
      </c>
      <c r="S190" s="1">
        <v>2040</v>
      </c>
      <c r="T190" s="1">
        <v>2920</v>
      </c>
      <c r="U190" s="1">
        <v>1244</v>
      </c>
      <c r="V190" s="1">
        <v>2732</v>
      </c>
      <c r="W190" s="1">
        <v>899</v>
      </c>
      <c r="X190" s="1">
        <v>11</v>
      </c>
      <c r="Y190" s="1">
        <v>82724</v>
      </c>
      <c r="Z190" s="1"/>
    </row>
    <row r="191" spans="2:26" x14ac:dyDescent="0.2">
      <c r="B191" s="80">
        <v>41671</v>
      </c>
      <c r="C191" s="1">
        <v>11609</v>
      </c>
      <c r="D191" s="1">
        <v>853</v>
      </c>
      <c r="E191" s="1">
        <v>29</v>
      </c>
      <c r="F191" s="1">
        <v>4909</v>
      </c>
      <c r="G191" s="1">
        <v>55</v>
      </c>
      <c r="H191" s="1">
        <v>435</v>
      </c>
      <c r="I191" s="1">
        <v>11954</v>
      </c>
      <c r="J191" s="1">
        <v>12898</v>
      </c>
      <c r="K191" s="1">
        <v>2637</v>
      </c>
      <c r="L191" s="1">
        <v>9122</v>
      </c>
      <c r="M191" s="1">
        <v>1247</v>
      </c>
      <c r="N191" s="1">
        <v>535</v>
      </c>
      <c r="O191" s="1">
        <v>521</v>
      </c>
      <c r="P191" s="1">
        <v>3387</v>
      </c>
      <c r="Q191" s="1">
        <v>11157</v>
      </c>
      <c r="R191" s="1">
        <v>2788</v>
      </c>
      <c r="S191" s="1">
        <v>2037</v>
      </c>
      <c r="T191" s="1">
        <v>2967</v>
      </c>
      <c r="U191" s="1">
        <v>1229</v>
      </c>
      <c r="V191" s="1">
        <v>2739</v>
      </c>
      <c r="W191" s="1">
        <v>944</v>
      </c>
      <c r="X191" s="1">
        <v>13</v>
      </c>
      <c r="Y191" s="1">
        <v>84065</v>
      </c>
      <c r="Z191" s="1"/>
    </row>
    <row r="192" spans="2:26" x14ac:dyDescent="0.2">
      <c r="B192" s="80">
        <v>41699</v>
      </c>
      <c r="C192" s="1">
        <v>12089</v>
      </c>
      <c r="D192" s="1">
        <v>904</v>
      </c>
      <c r="E192" s="1">
        <v>28</v>
      </c>
      <c r="F192" s="1">
        <v>4862</v>
      </c>
      <c r="G192" s="1">
        <v>50</v>
      </c>
      <c r="H192" s="1">
        <v>433</v>
      </c>
      <c r="I192" s="1">
        <v>11749</v>
      </c>
      <c r="J192" s="1">
        <v>12930</v>
      </c>
      <c r="K192" s="1">
        <v>2596</v>
      </c>
      <c r="L192" s="1">
        <v>9033</v>
      </c>
      <c r="M192" s="1">
        <v>1271</v>
      </c>
      <c r="N192" s="1">
        <v>542</v>
      </c>
      <c r="O192" s="1">
        <v>522</v>
      </c>
      <c r="P192" s="1">
        <v>3355</v>
      </c>
      <c r="Q192" s="1">
        <v>11150</v>
      </c>
      <c r="R192" s="1">
        <v>2777</v>
      </c>
      <c r="S192" s="1">
        <v>1973</v>
      </c>
      <c r="T192" s="1">
        <v>3018</v>
      </c>
      <c r="U192" s="1">
        <v>1254</v>
      </c>
      <c r="V192" s="1">
        <v>2707</v>
      </c>
      <c r="W192" s="1">
        <v>973</v>
      </c>
      <c r="X192" s="1">
        <v>15</v>
      </c>
      <c r="Y192" s="1">
        <v>84231</v>
      </c>
      <c r="Z192" s="1"/>
    </row>
    <row r="193" spans="2:60" x14ac:dyDescent="0.2">
      <c r="B193" s="80">
        <v>41730</v>
      </c>
      <c r="C193" s="1">
        <v>11935</v>
      </c>
      <c r="D193" s="1">
        <v>913</v>
      </c>
      <c r="E193" s="1">
        <v>30</v>
      </c>
      <c r="F193" s="1">
        <v>4747</v>
      </c>
      <c r="G193" s="1">
        <v>51</v>
      </c>
      <c r="H193" s="1">
        <v>395</v>
      </c>
      <c r="I193" s="1">
        <v>11533</v>
      </c>
      <c r="J193" s="1">
        <v>12522</v>
      </c>
      <c r="K193" s="1">
        <v>2480</v>
      </c>
      <c r="L193" s="1">
        <v>8468</v>
      </c>
      <c r="M193" s="1">
        <v>1243</v>
      </c>
      <c r="N193" s="1">
        <v>532</v>
      </c>
      <c r="O193" s="1">
        <v>521</v>
      </c>
      <c r="P193" s="1">
        <v>3295</v>
      </c>
      <c r="Q193" s="1">
        <v>10885</v>
      </c>
      <c r="R193" s="1">
        <v>2705</v>
      </c>
      <c r="S193" s="1">
        <v>1922</v>
      </c>
      <c r="T193" s="1">
        <v>2907</v>
      </c>
      <c r="U193" s="1">
        <v>1195</v>
      </c>
      <c r="V193" s="1">
        <v>2632</v>
      </c>
      <c r="W193" s="1">
        <v>988</v>
      </c>
      <c r="X193" s="1">
        <v>15</v>
      </c>
      <c r="Y193" s="1">
        <f t="shared" ref="Y193:Y213" si="1">SUM(C193:X193)</f>
        <v>81914</v>
      </c>
      <c r="Z193" s="1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</row>
    <row r="194" spans="2:60" x14ac:dyDescent="0.2">
      <c r="B194" s="80">
        <v>41760</v>
      </c>
      <c r="C194" s="1">
        <v>11885</v>
      </c>
      <c r="D194" s="1">
        <v>914</v>
      </c>
      <c r="E194" s="1">
        <v>27</v>
      </c>
      <c r="F194" s="1">
        <v>4651</v>
      </c>
      <c r="G194" s="1">
        <v>45</v>
      </c>
      <c r="H194" s="1">
        <v>385</v>
      </c>
      <c r="I194" s="1">
        <v>11217</v>
      </c>
      <c r="J194" s="1">
        <v>12245</v>
      </c>
      <c r="K194" s="1">
        <v>2408</v>
      </c>
      <c r="L194" s="1">
        <v>8195</v>
      </c>
      <c r="M194" s="1">
        <v>1207</v>
      </c>
      <c r="N194" s="1">
        <v>516</v>
      </c>
      <c r="O194" s="1">
        <v>528</v>
      </c>
      <c r="P194" s="1">
        <v>3239</v>
      </c>
      <c r="Q194" s="1">
        <v>10604</v>
      </c>
      <c r="R194" s="1">
        <v>2655</v>
      </c>
      <c r="S194" s="1">
        <v>1899</v>
      </c>
      <c r="T194" s="1">
        <v>2940</v>
      </c>
      <c r="U194" s="1">
        <v>1159</v>
      </c>
      <c r="V194" s="1">
        <v>2597</v>
      </c>
      <c r="W194" s="1">
        <v>982</v>
      </c>
      <c r="X194" s="1">
        <v>15</v>
      </c>
      <c r="Y194" s="1">
        <f t="shared" si="1"/>
        <v>80313</v>
      </c>
      <c r="Z194" s="1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</row>
    <row r="195" spans="2:60" x14ac:dyDescent="0.2">
      <c r="B195" s="80">
        <v>41791</v>
      </c>
      <c r="C195" s="1">
        <v>11271</v>
      </c>
      <c r="D195" s="1">
        <v>934</v>
      </c>
      <c r="E195" s="1">
        <v>26</v>
      </c>
      <c r="F195" s="1">
        <v>4524</v>
      </c>
      <c r="G195" s="1">
        <v>45</v>
      </c>
      <c r="H195" s="1">
        <v>360</v>
      </c>
      <c r="I195" s="1">
        <v>10898</v>
      </c>
      <c r="J195" s="1">
        <v>11843</v>
      </c>
      <c r="K195" s="1">
        <v>2309</v>
      </c>
      <c r="L195" s="1">
        <v>7978</v>
      </c>
      <c r="M195" s="1">
        <v>1193</v>
      </c>
      <c r="N195" s="1">
        <v>498</v>
      </c>
      <c r="O195" s="1">
        <v>519</v>
      </c>
      <c r="P195" s="1">
        <v>3167</v>
      </c>
      <c r="Q195" s="1">
        <v>10196</v>
      </c>
      <c r="R195" s="1">
        <v>2610</v>
      </c>
      <c r="S195" s="1">
        <v>1975</v>
      </c>
      <c r="T195" s="1">
        <v>2978</v>
      </c>
      <c r="U195" s="1">
        <v>1117</v>
      </c>
      <c r="V195" s="1">
        <v>2580</v>
      </c>
      <c r="W195" s="1">
        <v>979</v>
      </c>
      <c r="X195" s="1">
        <v>14</v>
      </c>
      <c r="Y195" s="1">
        <f t="shared" si="1"/>
        <v>78014</v>
      </c>
      <c r="Z195" s="1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</row>
    <row r="196" spans="2:60" x14ac:dyDescent="0.2">
      <c r="B196" s="80">
        <v>41821</v>
      </c>
      <c r="C196" s="1">
        <v>11292</v>
      </c>
      <c r="D196" s="1">
        <v>918</v>
      </c>
      <c r="E196" s="1">
        <v>23</v>
      </c>
      <c r="F196" s="1">
        <v>4449</v>
      </c>
      <c r="G196" s="1">
        <v>43</v>
      </c>
      <c r="H196" s="1">
        <v>314</v>
      </c>
      <c r="I196" s="1">
        <v>10633</v>
      </c>
      <c r="J196" s="1">
        <v>11501</v>
      </c>
      <c r="K196" s="1">
        <v>2209</v>
      </c>
      <c r="L196" s="1">
        <v>7839</v>
      </c>
      <c r="M196" s="1">
        <v>1202</v>
      </c>
      <c r="N196" s="1">
        <v>498</v>
      </c>
      <c r="O196" s="1">
        <v>500</v>
      </c>
      <c r="P196" s="1">
        <v>3108</v>
      </c>
      <c r="Q196" s="1">
        <v>9964</v>
      </c>
      <c r="R196" s="1">
        <v>2502</v>
      </c>
      <c r="S196" s="1">
        <v>2153</v>
      </c>
      <c r="T196" s="1">
        <v>2617</v>
      </c>
      <c r="U196" s="1">
        <v>1116</v>
      </c>
      <c r="V196" s="1">
        <v>2567</v>
      </c>
      <c r="W196" s="1">
        <v>958</v>
      </c>
      <c r="X196" s="1">
        <v>15</v>
      </c>
      <c r="Y196" s="1">
        <f t="shared" si="1"/>
        <v>76421</v>
      </c>
      <c r="Z196" s="1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</row>
    <row r="197" spans="2:60" x14ac:dyDescent="0.2">
      <c r="B197" s="80">
        <v>41852</v>
      </c>
      <c r="C197" s="1">
        <v>10822</v>
      </c>
      <c r="D197" s="1">
        <v>886</v>
      </c>
      <c r="E197" s="1">
        <v>23</v>
      </c>
      <c r="F197" s="1">
        <v>4372</v>
      </c>
      <c r="G197" s="1">
        <v>41</v>
      </c>
      <c r="H197" s="1">
        <v>261</v>
      </c>
      <c r="I197" s="1">
        <v>10620</v>
      </c>
      <c r="J197" s="1">
        <v>11332</v>
      </c>
      <c r="K197" s="1">
        <v>2189</v>
      </c>
      <c r="L197" s="1">
        <v>7617</v>
      </c>
      <c r="M197" s="1">
        <v>1178</v>
      </c>
      <c r="N197" s="1">
        <v>486</v>
      </c>
      <c r="O197" s="1">
        <v>507</v>
      </c>
      <c r="P197" s="1">
        <v>3109</v>
      </c>
      <c r="Q197" s="1">
        <v>9785</v>
      </c>
      <c r="R197" s="1">
        <v>2458</v>
      </c>
      <c r="S197" s="1">
        <v>2334</v>
      </c>
      <c r="T197" s="1">
        <v>2665</v>
      </c>
      <c r="U197" s="1">
        <v>1135</v>
      </c>
      <c r="V197" s="1">
        <v>2578</v>
      </c>
      <c r="W197" s="1">
        <v>972</v>
      </c>
      <c r="X197" s="1">
        <v>20</v>
      </c>
      <c r="Y197" s="1">
        <f t="shared" si="1"/>
        <v>75390</v>
      </c>
      <c r="Z197" s="1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</row>
    <row r="198" spans="2:60" x14ac:dyDescent="0.2">
      <c r="B198" s="80">
        <v>41883</v>
      </c>
      <c r="C198" s="1">
        <v>10944</v>
      </c>
      <c r="D198" s="1">
        <v>863</v>
      </c>
      <c r="E198" s="1">
        <v>23</v>
      </c>
      <c r="F198" s="1">
        <v>4383</v>
      </c>
      <c r="G198" s="1">
        <v>40</v>
      </c>
      <c r="H198" s="1">
        <v>341</v>
      </c>
      <c r="I198" s="1">
        <v>10495</v>
      </c>
      <c r="J198" s="1">
        <v>11563</v>
      </c>
      <c r="K198" s="1">
        <v>2217</v>
      </c>
      <c r="L198" s="1">
        <v>7901</v>
      </c>
      <c r="M198" s="1">
        <v>1141</v>
      </c>
      <c r="N198" s="1">
        <v>489</v>
      </c>
      <c r="O198" s="1">
        <v>489</v>
      </c>
      <c r="P198" s="1">
        <v>3055</v>
      </c>
      <c r="Q198" s="1">
        <v>10194</v>
      </c>
      <c r="R198" s="1">
        <v>2528</v>
      </c>
      <c r="S198" s="1">
        <v>2087</v>
      </c>
      <c r="T198" s="1">
        <v>2675</v>
      </c>
      <c r="U198" s="1">
        <v>1173</v>
      </c>
      <c r="V198" s="1">
        <v>2514</v>
      </c>
      <c r="W198" s="1">
        <v>1030</v>
      </c>
      <c r="X198" s="1">
        <v>15</v>
      </c>
      <c r="Y198" s="1">
        <f t="shared" si="1"/>
        <v>76160</v>
      </c>
      <c r="Z198" s="1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</row>
    <row r="199" spans="2:60" x14ac:dyDescent="0.2">
      <c r="B199" s="80">
        <v>41913</v>
      </c>
      <c r="C199" s="1">
        <v>11428</v>
      </c>
      <c r="D199" s="1">
        <v>912</v>
      </c>
      <c r="E199" s="1">
        <v>22</v>
      </c>
      <c r="F199" s="1">
        <v>4420</v>
      </c>
      <c r="G199" s="1">
        <v>47</v>
      </c>
      <c r="H199" s="1">
        <v>405</v>
      </c>
      <c r="I199" s="1">
        <v>10588</v>
      </c>
      <c r="J199" s="1">
        <v>11821</v>
      </c>
      <c r="K199" s="1">
        <v>2385</v>
      </c>
      <c r="L199" s="1">
        <v>8709</v>
      </c>
      <c r="M199" s="1">
        <v>1115</v>
      </c>
      <c r="N199" s="1">
        <v>494</v>
      </c>
      <c r="O199" s="1">
        <v>503</v>
      </c>
      <c r="P199" s="1">
        <v>3084</v>
      </c>
      <c r="Q199" s="1">
        <v>10659</v>
      </c>
      <c r="R199" s="1">
        <v>2566</v>
      </c>
      <c r="S199" s="1">
        <v>1989</v>
      </c>
      <c r="T199" s="1">
        <v>2990</v>
      </c>
      <c r="U199" s="1">
        <v>1237</v>
      </c>
      <c r="V199" s="1">
        <v>2545</v>
      </c>
      <c r="W199" s="1">
        <v>1075</v>
      </c>
      <c r="X199" s="1">
        <v>18</v>
      </c>
      <c r="Y199" s="1">
        <f t="shared" si="1"/>
        <v>79012</v>
      </c>
      <c r="Z199" s="1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</row>
    <row r="200" spans="2:60" x14ac:dyDescent="0.2">
      <c r="B200" s="80">
        <v>41944</v>
      </c>
      <c r="C200" s="1">
        <v>11456</v>
      </c>
      <c r="D200" s="1">
        <v>911</v>
      </c>
      <c r="E200" s="1">
        <v>23</v>
      </c>
      <c r="F200" s="1">
        <v>4387</v>
      </c>
      <c r="G200" s="1">
        <v>49</v>
      </c>
      <c r="H200" s="1">
        <v>358</v>
      </c>
      <c r="I200" s="1">
        <v>10274</v>
      </c>
      <c r="J200" s="1">
        <v>11783</v>
      </c>
      <c r="K200" s="1">
        <v>2467</v>
      </c>
      <c r="L200" s="1">
        <v>9224</v>
      </c>
      <c r="M200" s="1">
        <v>1109</v>
      </c>
      <c r="N200" s="1">
        <v>492</v>
      </c>
      <c r="O200" s="1">
        <v>503</v>
      </c>
      <c r="P200" s="1">
        <v>3067</v>
      </c>
      <c r="Q200" s="1">
        <v>10700</v>
      </c>
      <c r="R200" s="1">
        <v>2641</v>
      </c>
      <c r="S200" s="1">
        <v>1948</v>
      </c>
      <c r="T200" s="1">
        <v>2953</v>
      </c>
      <c r="U200" s="1">
        <v>1237</v>
      </c>
      <c r="V200" s="1">
        <v>2522</v>
      </c>
      <c r="W200" s="1">
        <v>1100</v>
      </c>
      <c r="X200" s="1">
        <v>16</v>
      </c>
      <c r="Y200" s="1">
        <f t="shared" si="1"/>
        <v>79220</v>
      </c>
      <c r="Z200" s="1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</row>
    <row r="201" spans="2:60" x14ac:dyDescent="0.2">
      <c r="B201" s="80">
        <v>41974</v>
      </c>
      <c r="C201" s="1">
        <v>11179</v>
      </c>
      <c r="D201" s="1">
        <v>910</v>
      </c>
      <c r="E201" s="1">
        <v>23</v>
      </c>
      <c r="F201" s="1">
        <v>4342</v>
      </c>
      <c r="G201" s="1">
        <v>47</v>
      </c>
      <c r="H201" s="1">
        <v>336</v>
      </c>
      <c r="I201" s="1">
        <v>10324</v>
      </c>
      <c r="J201" s="1">
        <v>11446</v>
      </c>
      <c r="K201" s="1">
        <v>2471</v>
      </c>
      <c r="L201" s="1">
        <v>8952</v>
      </c>
      <c r="M201" s="1">
        <v>1081</v>
      </c>
      <c r="N201" s="1">
        <v>489</v>
      </c>
      <c r="O201" s="1">
        <v>501</v>
      </c>
      <c r="P201" s="1">
        <v>3056</v>
      </c>
      <c r="Q201" s="1">
        <v>10442</v>
      </c>
      <c r="R201" s="1">
        <v>2557</v>
      </c>
      <c r="S201" s="1">
        <v>1935</v>
      </c>
      <c r="T201" s="1">
        <v>2595</v>
      </c>
      <c r="U201" s="1">
        <v>1198</v>
      </c>
      <c r="V201" s="1">
        <v>2456</v>
      </c>
      <c r="W201" s="1">
        <v>1103</v>
      </c>
      <c r="X201" s="1">
        <v>16</v>
      </c>
      <c r="Y201" s="1">
        <f t="shared" si="1"/>
        <v>77459</v>
      </c>
      <c r="Z201" s="1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</row>
    <row r="202" spans="2:60" x14ac:dyDescent="0.2">
      <c r="B202" s="80">
        <v>42005</v>
      </c>
      <c r="C202" s="1">
        <v>10754</v>
      </c>
      <c r="D202" s="1">
        <v>906</v>
      </c>
      <c r="E202" s="1">
        <v>21</v>
      </c>
      <c r="F202" s="1">
        <v>4389</v>
      </c>
      <c r="G202" s="1">
        <v>52</v>
      </c>
      <c r="H202" s="1">
        <v>388</v>
      </c>
      <c r="I202" s="1">
        <v>10334</v>
      </c>
      <c r="J202" s="1">
        <v>11872</v>
      </c>
      <c r="K202" s="1">
        <v>2515</v>
      </c>
      <c r="L202" s="1">
        <v>9080</v>
      </c>
      <c r="M202" s="1">
        <v>1072</v>
      </c>
      <c r="N202" s="1">
        <v>491</v>
      </c>
      <c r="O202" s="1">
        <v>528</v>
      </c>
      <c r="P202" s="1">
        <v>3104</v>
      </c>
      <c r="Q202" s="1">
        <v>10773</v>
      </c>
      <c r="R202" s="1">
        <v>2596</v>
      </c>
      <c r="S202" s="1">
        <v>1868</v>
      </c>
      <c r="T202" s="1">
        <v>2872</v>
      </c>
      <c r="U202" s="1">
        <v>1251</v>
      </c>
      <c r="V202" s="1">
        <v>2471</v>
      </c>
      <c r="W202" s="1">
        <v>1134</v>
      </c>
      <c r="X202" s="1">
        <v>16</v>
      </c>
      <c r="Y202" s="1">
        <f t="shared" si="1"/>
        <v>78487</v>
      </c>
      <c r="Z202" s="1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</row>
    <row r="203" spans="2:60" x14ac:dyDescent="0.2">
      <c r="B203" s="80">
        <v>42036</v>
      </c>
      <c r="C203" s="1">
        <v>10883</v>
      </c>
      <c r="D203" s="1">
        <v>896</v>
      </c>
      <c r="E203" s="1">
        <v>21</v>
      </c>
      <c r="F203" s="1">
        <v>4328</v>
      </c>
      <c r="G203" s="1">
        <v>55</v>
      </c>
      <c r="H203" s="1">
        <v>380</v>
      </c>
      <c r="I203" s="1">
        <v>9952</v>
      </c>
      <c r="J203" s="1">
        <v>12014</v>
      </c>
      <c r="K203" s="1">
        <v>2476</v>
      </c>
      <c r="L203" s="1">
        <v>8956</v>
      </c>
      <c r="M203" s="1">
        <v>1086</v>
      </c>
      <c r="N203" s="1">
        <v>494</v>
      </c>
      <c r="O203" s="1">
        <v>524</v>
      </c>
      <c r="P203" s="1">
        <v>3098</v>
      </c>
      <c r="Q203" s="1">
        <v>10819</v>
      </c>
      <c r="R203" s="1">
        <v>2508</v>
      </c>
      <c r="S203" s="1">
        <v>1880</v>
      </c>
      <c r="T203" s="1">
        <v>2921</v>
      </c>
      <c r="U203" s="1">
        <v>1230</v>
      </c>
      <c r="V203" s="1">
        <v>2462</v>
      </c>
      <c r="W203" s="1">
        <v>1159</v>
      </c>
      <c r="X203" s="1">
        <v>15</v>
      </c>
      <c r="Y203" s="1">
        <f t="shared" si="1"/>
        <v>78157</v>
      </c>
      <c r="Z203" s="1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</row>
    <row r="204" spans="2:60" x14ac:dyDescent="0.2">
      <c r="B204" s="80">
        <v>42064</v>
      </c>
      <c r="C204" s="1">
        <v>11160</v>
      </c>
      <c r="D204" s="1">
        <v>891</v>
      </c>
      <c r="E204" s="1">
        <v>16</v>
      </c>
      <c r="F204" s="1">
        <v>4185</v>
      </c>
      <c r="G204" s="1">
        <v>52</v>
      </c>
      <c r="H204" s="1">
        <v>296</v>
      </c>
      <c r="I204" s="1">
        <v>9784</v>
      </c>
      <c r="J204" s="1">
        <v>11815</v>
      </c>
      <c r="K204" s="1">
        <v>2304</v>
      </c>
      <c r="L204" s="1">
        <v>8424</v>
      </c>
      <c r="M204" s="1">
        <v>1060</v>
      </c>
      <c r="N204" s="1">
        <v>477</v>
      </c>
      <c r="O204" s="1">
        <v>514</v>
      </c>
      <c r="P204" s="1">
        <v>3078</v>
      </c>
      <c r="Q204" s="1">
        <v>10562</v>
      </c>
      <c r="R204" s="1">
        <v>2383</v>
      </c>
      <c r="S204" s="1">
        <v>1837</v>
      </c>
      <c r="T204" s="1">
        <v>2834</v>
      </c>
      <c r="U204" s="1">
        <v>1174</v>
      </c>
      <c r="V204" s="1">
        <v>2435</v>
      </c>
      <c r="W204" s="1">
        <v>1155</v>
      </c>
      <c r="X204" s="1">
        <v>16</v>
      </c>
      <c r="Y204" s="1">
        <f t="shared" si="1"/>
        <v>76452</v>
      </c>
      <c r="Z204" s="1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</row>
    <row r="205" spans="2:60" x14ac:dyDescent="0.2">
      <c r="B205" s="80">
        <v>42095</v>
      </c>
      <c r="C205" s="1">
        <v>11326</v>
      </c>
      <c r="D205" s="1">
        <v>889</v>
      </c>
      <c r="E205" s="1">
        <v>18</v>
      </c>
      <c r="F205" s="1">
        <v>4172</v>
      </c>
      <c r="G205" s="1">
        <v>50</v>
      </c>
      <c r="H205" s="1">
        <v>367</v>
      </c>
      <c r="I205" s="1">
        <v>9623</v>
      </c>
      <c r="J205" s="1">
        <v>11633</v>
      </c>
      <c r="K205" s="1">
        <v>2169</v>
      </c>
      <c r="L205" s="1">
        <v>8332</v>
      </c>
      <c r="M205" s="1">
        <v>1052</v>
      </c>
      <c r="N205" s="1">
        <v>471</v>
      </c>
      <c r="O205" s="1">
        <v>511</v>
      </c>
      <c r="P205" s="1">
        <v>2991</v>
      </c>
      <c r="Q205" s="1">
        <v>10386</v>
      </c>
      <c r="R205" s="1">
        <v>2375</v>
      </c>
      <c r="S205" s="1">
        <v>1784</v>
      </c>
      <c r="T205" s="1">
        <v>2833</v>
      </c>
      <c r="U205" s="1">
        <v>1147</v>
      </c>
      <c r="V205" s="1">
        <v>2410</v>
      </c>
      <c r="W205" s="1">
        <v>1180</v>
      </c>
      <c r="X205" s="1">
        <v>15</v>
      </c>
      <c r="Y205" s="1">
        <f t="shared" si="1"/>
        <v>75734</v>
      </c>
      <c r="Z205" s="1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</row>
    <row r="206" spans="2:60" x14ac:dyDescent="0.2">
      <c r="B206" s="80">
        <v>42125</v>
      </c>
      <c r="C206" s="1">
        <v>11259</v>
      </c>
      <c r="D206" s="1">
        <v>855</v>
      </c>
      <c r="E206" s="1">
        <v>21</v>
      </c>
      <c r="F206" s="1">
        <v>4088</v>
      </c>
      <c r="G206" s="1">
        <v>50</v>
      </c>
      <c r="H206" s="1">
        <v>333</v>
      </c>
      <c r="I206" s="1">
        <v>9308</v>
      </c>
      <c r="J206" s="1">
        <v>11257</v>
      </c>
      <c r="K206" s="1">
        <v>2111</v>
      </c>
      <c r="L206" s="1">
        <v>7973</v>
      </c>
      <c r="M206" s="1">
        <v>1026</v>
      </c>
      <c r="N206" s="1">
        <v>471</v>
      </c>
      <c r="O206" s="1">
        <v>507</v>
      </c>
      <c r="P206" s="1">
        <v>2903</v>
      </c>
      <c r="Q206" s="1">
        <v>10061</v>
      </c>
      <c r="R206" s="1">
        <v>3101</v>
      </c>
      <c r="S206" s="1">
        <v>1735</v>
      </c>
      <c r="T206" s="1">
        <v>2832</v>
      </c>
      <c r="U206" s="1">
        <v>1121</v>
      </c>
      <c r="V206" s="1">
        <v>2363</v>
      </c>
      <c r="W206" s="1">
        <v>1203</v>
      </c>
      <c r="X206" s="1">
        <v>13</v>
      </c>
      <c r="Y206" s="1">
        <f t="shared" si="1"/>
        <v>74591</v>
      </c>
      <c r="Z206" s="1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</row>
    <row r="207" spans="2:60" x14ac:dyDescent="0.2">
      <c r="B207" s="80">
        <v>42156</v>
      </c>
      <c r="C207" s="1">
        <v>10614</v>
      </c>
      <c r="D207" s="1">
        <v>860</v>
      </c>
      <c r="E207" s="1">
        <v>21</v>
      </c>
      <c r="F207" s="1">
        <v>3944</v>
      </c>
      <c r="G207" s="1">
        <v>47</v>
      </c>
      <c r="H207" s="1">
        <v>323</v>
      </c>
      <c r="I207" s="1">
        <v>9058</v>
      </c>
      <c r="J207" s="1">
        <v>10752</v>
      </c>
      <c r="K207" s="1">
        <v>1970</v>
      </c>
      <c r="L207" s="1">
        <v>7721</v>
      </c>
      <c r="M207" s="1">
        <v>1033</v>
      </c>
      <c r="N207" s="1">
        <v>459</v>
      </c>
      <c r="O207" s="1">
        <v>483</v>
      </c>
      <c r="P207" s="1">
        <v>2806</v>
      </c>
      <c r="Q207" s="1">
        <v>9569</v>
      </c>
      <c r="R207" s="1">
        <v>4461</v>
      </c>
      <c r="S207" s="1">
        <v>1838</v>
      </c>
      <c r="T207" s="1">
        <v>2712</v>
      </c>
      <c r="U207" s="1">
        <v>1084</v>
      </c>
      <c r="V207" s="1">
        <v>2330</v>
      </c>
      <c r="W207" s="1">
        <v>1195</v>
      </c>
      <c r="X207" s="1">
        <v>17</v>
      </c>
      <c r="Y207" s="1">
        <f t="shared" si="1"/>
        <v>73297</v>
      </c>
      <c r="Z207" s="1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</row>
    <row r="208" spans="2:60" x14ac:dyDescent="0.2">
      <c r="B208" s="80">
        <v>42186</v>
      </c>
      <c r="C208" s="1">
        <v>10416</v>
      </c>
      <c r="D208" s="1">
        <v>840</v>
      </c>
      <c r="E208" s="1">
        <v>19</v>
      </c>
      <c r="F208" s="1">
        <v>3848</v>
      </c>
      <c r="G208" s="1">
        <v>44</v>
      </c>
      <c r="H208" s="1">
        <v>310</v>
      </c>
      <c r="I208" s="1">
        <v>8925</v>
      </c>
      <c r="J208" s="1">
        <v>10311</v>
      </c>
      <c r="K208" s="1">
        <v>1835</v>
      </c>
      <c r="L208" s="1">
        <v>7317</v>
      </c>
      <c r="M208" s="1">
        <v>1019</v>
      </c>
      <c r="N208" s="1">
        <v>448</v>
      </c>
      <c r="O208" s="1">
        <v>474</v>
      </c>
      <c r="P208" s="1">
        <v>2763</v>
      </c>
      <c r="Q208" s="1">
        <v>9162</v>
      </c>
      <c r="R208" s="1">
        <v>4298</v>
      </c>
      <c r="S208" s="1">
        <v>2066</v>
      </c>
      <c r="T208" s="1">
        <v>2493</v>
      </c>
      <c r="U208" s="1">
        <v>1045</v>
      </c>
      <c r="V208" s="1">
        <v>2312</v>
      </c>
      <c r="W208" s="1">
        <v>1138</v>
      </c>
      <c r="X208" s="1">
        <v>16</v>
      </c>
      <c r="Y208" s="1">
        <f t="shared" si="1"/>
        <v>71099</v>
      </c>
      <c r="Z208" s="1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</row>
    <row r="209" spans="2:27" x14ac:dyDescent="0.2">
      <c r="B209" s="80">
        <v>42217</v>
      </c>
      <c r="C209" s="1">
        <v>9988</v>
      </c>
      <c r="D209" s="1">
        <v>844</v>
      </c>
      <c r="E209" s="1">
        <v>20</v>
      </c>
      <c r="F209" s="1">
        <v>3840</v>
      </c>
      <c r="G209" s="1">
        <v>43</v>
      </c>
      <c r="H209" s="1">
        <v>261</v>
      </c>
      <c r="I209" s="1">
        <v>8949</v>
      </c>
      <c r="J209" s="1">
        <v>10141</v>
      </c>
      <c r="K209" s="1">
        <v>1811</v>
      </c>
      <c r="L209" s="1">
        <v>7131</v>
      </c>
      <c r="M209" s="1">
        <v>1006</v>
      </c>
      <c r="N209" s="1">
        <v>446</v>
      </c>
      <c r="O209" s="1">
        <v>464</v>
      </c>
      <c r="P209" s="1">
        <v>2759</v>
      </c>
      <c r="Q209" s="1">
        <v>8902</v>
      </c>
      <c r="R209" s="1">
        <v>4163</v>
      </c>
      <c r="S209" s="1">
        <v>2188</v>
      </c>
      <c r="T209" s="1">
        <v>2522</v>
      </c>
      <c r="U209" s="1">
        <v>1061</v>
      </c>
      <c r="V209" s="1">
        <v>2350</v>
      </c>
      <c r="W209" s="1">
        <v>1111</v>
      </c>
      <c r="X209" s="1">
        <v>15</v>
      </c>
      <c r="Y209" s="1">
        <f t="shared" si="1"/>
        <v>70015</v>
      </c>
      <c r="Z209" s="1"/>
      <c r="AA209" s="65"/>
    </row>
    <row r="210" spans="2:27" x14ac:dyDescent="0.2">
      <c r="B210" s="80">
        <v>42248</v>
      </c>
      <c r="C210" s="1">
        <v>10248</v>
      </c>
      <c r="D210" s="1">
        <v>838</v>
      </c>
      <c r="E210" s="1">
        <v>22</v>
      </c>
      <c r="F210" s="1">
        <v>3814</v>
      </c>
      <c r="G210" s="1">
        <v>44</v>
      </c>
      <c r="H210" s="1">
        <v>317</v>
      </c>
      <c r="I210" s="1">
        <v>8871</v>
      </c>
      <c r="J210" s="1">
        <v>10535</v>
      </c>
      <c r="K210" s="1">
        <v>1866</v>
      </c>
      <c r="L210" s="1">
        <v>7722</v>
      </c>
      <c r="M210" s="1">
        <v>995</v>
      </c>
      <c r="N210" s="1">
        <v>449</v>
      </c>
      <c r="O210" s="1">
        <v>468</v>
      </c>
      <c r="P210" s="1">
        <v>2755</v>
      </c>
      <c r="Q210" s="1">
        <v>9448</v>
      </c>
      <c r="R210" s="1">
        <v>4160</v>
      </c>
      <c r="S210" s="1">
        <v>1942</v>
      </c>
      <c r="T210" s="1">
        <v>2561</v>
      </c>
      <c r="U210" s="1">
        <v>1138</v>
      </c>
      <c r="V210" s="1">
        <v>2325</v>
      </c>
      <c r="W210" s="1">
        <v>1178</v>
      </c>
      <c r="X210" s="1">
        <v>13</v>
      </c>
      <c r="Y210" s="1">
        <f t="shared" si="1"/>
        <v>71709</v>
      </c>
      <c r="Z210" s="1"/>
      <c r="AA210" s="65"/>
    </row>
    <row r="211" spans="2:27" x14ac:dyDescent="0.2">
      <c r="B211" s="80">
        <v>42278</v>
      </c>
      <c r="C211" s="1">
        <v>10382</v>
      </c>
      <c r="D211" s="1">
        <v>816</v>
      </c>
      <c r="E211" s="1">
        <v>21</v>
      </c>
      <c r="F211" s="1">
        <v>3854</v>
      </c>
      <c r="G211" s="1">
        <v>49</v>
      </c>
      <c r="H211" s="1">
        <v>360</v>
      </c>
      <c r="I211" s="1">
        <v>8799</v>
      </c>
      <c r="J211" s="1">
        <v>10830</v>
      </c>
      <c r="K211" s="1">
        <v>1878</v>
      </c>
      <c r="L211" s="1">
        <v>8374</v>
      </c>
      <c r="M211" s="1">
        <v>1027</v>
      </c>
      <c r="N211" s="1">
        <v>424</v>
      </c>
      <c r="O211" s="1">
        <v>454</v>
      </c>
      <c r="P211" s="1">
        <v>2765</v>
      </c>
      <c r="Q211" s="1">
        <v>9726</v>
      </c>
      <c r="R211" s="1">
        <v>4179</v>
      </c>
      <c r="S211" s="1">
        <v>1830</v>
      </c>
      <c r="T211" s="1">
        <v>2730</v>
      </c>
      <c r="U211" s="1">
        <v>1176</v>
      </c>
      <c r="V211" s="1">
        <v>2304</v>
      </c>
      <c r="W211" s="1">
        <v>1251</v>
      </c>
      <c r="X211" s="1">
        <v>10</v>
      </c>
      <c r="Y211" s="1">
        <f t="shared" si="1"/>
        <v>73239</v>
      </c>
      <c r="Z211" s="1"/>
      <c r="AA211" s="65"/>
    </row>
    <row r="212" spans="2:27" x14ac:dyDescent="0.2">
      <c r="B212" s="80">
        <v>42309</v>
      </c>
      <c r="C212" s="1">
        <v>10565</v>
      </c>
      <c r="D212" s="1">
        <v>817</v>
      </c>
      <c r="E212" s="1">
        <v>23</v>
      </c>
      <c r="F212" s="1">
        <v>3819</v>
      </c>
      <c r="G212" s="1">
        <v>46</v>
      </c>
      <c r="H212" s="1">
        <v>324</v>
      </c>
      <c r="I212" s="1">
        <v>8593</v>
      </c>
      <c r="J212" s="1">
        <v>10782</v>
      </c>
      <c r="K212" s="1">
        <v>2018</v>
      </c>
      <c r="L212" s="1">
        <v>8941</v>
      </c>
      <c r="M212" s="1">
        <v>1034</v>
      </c>
      <c r="N212" s="1">
        <v>406</v>
      </c>
      <c r="O212" s="1">
        <v>461</v>
      </c>
      <c r="P212" s="1">
        <v>2772</v>
      </c>
      <c r="Q212" s="1">
        <v>9890</v>
      </c>
      <c r="R212" s="1">
        <v>4106</v>
      </c>
      <c r="S212" s="1">
        <v>1799</v>
      </c>
      <c r="T212" s="1">
        <v>2801</v>
      </c>
      <c r="U212" s="1">
        <v>1201</v>
      </c>
      <c r="V212" s="1">
        <v>2294</v>
      </c>
      <c r="W212" s="1">
        <v>1289</v>
      </c>
      <c r="X212" s="1">
        <v>16</v>
      </c>
      <c r="Y212" s="1">
        <f t="shared" si="1"/>
        <v>73997</v>
      </c>
      <c r="Z212" s="1"/>
      <c r="AA212" s="65"/>
    </row>
    <row r="213" spans="2:27" x14ac:dyDescent="0.2">
      <c r="B213" s="80">
        <v>42339</v>
      </c>
      <c r="C213" s="1">
        <v>10189</v>
      </c>
      <c r="D213" s="1">
        <v>809</v>
      </c>
      <c r="E213" s="1">
        <v>25</v>
      </c>
      <c r="F213" s="1">
        <v>3810</v>
      </c>
      <c r="G213" s="1">
        <v>46</v>
      </c>
      <c r="H213" s="1">
        <v>304</v>
      </c>
      <c r="I213" s="1">
        <v>8650</v>
      </c>
      <c r="J213" s="1">
        <v>10377</v>
      </c>
      <c r="K213" s="1">
        <v>2012</v>
      </c>
      <c r="L213" s="1">
        <v>8606</v>
      </c>
      <c r="M213" s="1">
        <v>1009</v>
      </c>
      <c r="N213" s="1">
        <v>399</v>
      </c>
      <c r="O213" s="1">
        <v>470</v>
      </c>
      <c r="P213" s="1">
        <v>2710</v>
      </c>
      <c r="Q213" s="1">
        <v>9504</v>
      </c>
      <c r="R213" s="1">
        <v>3585</v>
      </c>
      <c r="S213" s="1">
        <v>1804</v>
      </c>
      <c r="T213" s="1">
        <v>2556</v>
      </c>
      <c r="U213" s="1">
        <v>1155</v>
      </c>
      <c r="V213" s="1">
        <v>2246</v>
      </c>
      <c r="W213" s="1">
        <v>1268</v>
      </c>
      <c r="X213" s="1">
        <v>16</v>
      </c>
      <c r="Y213" s="1">
        <f t="shared" si="1"/>
        <v>71550</v>
      </c>
      <c r="Z213" s="1"/>
      <c r="AA213" s="65"/>
    </row>
    <row r="214" spans="2:27" x14ac:dyDescent="0.2">
      <c r="B214" s="80">
        <v>42370</v>
      </c>
      <c r="C214" s="1">
        <v>9645</v>
      </c>
      <c r="D214" s="1">
        <v>804</v>
      </c>
      <c r="E214" s="1">
        <v>24</v>
      </c>
      <c r="F214" s="1">
        <v>3810</v>
      </c>
      <c r="G214" s="1">
        <v>47</v>
      </c>
      <c r="H214" s="1">
        <v>325</v>
      </c>
      <c r="I214" s="1">
        <v>8531</v>
      </c>
      <c r="J214" s="1">
        <v>10759</v>
      </c>
      <c r="K214" s="1">
        <v>2085</v>
      </c>
      <c r="L214" s="1">
        <v>8658</v>
      </c>
      <c r="M214" s="1">
        <v>999</v>
      </c>
      <c r="N214" s="1">
        <v>403</v>
      </c>
      <c r="O214" s="1">
        <v>500</v>
      </c>
      <c r="P214" s="1">
        <v>2692</v>
      </c>
      <c r="Q214" s="1">
        <v>9768</v>
      </c>
      <c r="R214" s="1">
        <v>3570</v>
      </c>
      <c r="S214" s="1">
        <v>1784</v>
      </c>
      <c r="T214" s="1">
        <v>2735</v>
      </c>
      <c r="U214" s="1">
        <v>1153</v>
      </c>
      <c r="V214" s="1">
        <v>2273</v>
      </c>
      <c r="W214" s="1">
        <v>1250</v>
      </c>
      <c r="X214" s="1">
        <v>15</v>
      </c>
      <c r="Y214" s="1">
        <v>71830</v>
      </c>
      <c r="Z214" s="1"/>
      <c r="AA214" s="1"/>
    </row>
    <row r="215" spans="2:27" x14ac:dyDescent="0.2">
      <c r="B215" s="80">
        <v>42401</v>
      </c>
      <c r="C215" s="1">
        <v>9856</v>
      </c>
      <c r="D215" s="1">
        <v>812</v>
      </c>
      <c r="E215" s="1">
        <v>24</v>
      </c>
      <c r="F215" s="1">
        <v>3802</v>
      </c>
      <c r="G215" s="1">
        <v>51</v>
      </c>
      <c r="H215" s="1">
        <v>297</v>
      </c>
      <c r="I215" s="1">
        <v>8541</v>
      </c>
      <c r="J215" s="1">
        <v>10936</v>
      </c>
      <c r="K215" s="1">
        <v>2038</v>
      </c>
      <c r="L215" s="1">
        <v>8533</v>
      </c>
      <c r="M215" s="1">
        <v>990</v>
      </c>
      <c r="N215" s="1">
        <v>407</v>
      </c>
      <c r="O215" s="1">
        <v>493</v>
      </c>
      <c r="P215" s="1">
        <v>2753</v>
      </c>
      <c r="Q215" s="1">
        <v>9756</v>
      </c>
      <c r="R215" s="1">
        <v>3533</v>
      </c>
      <c r="S215" s="1">
        <v>1775</v>
      </c>
      <c r="T215" s="1">
        <v>2757</v>
      </c>
      <c r="U215" s="1">
        <v>1195</v>
      </c>
      <c r="V215" s="1">
        <v>2287</v>
      </c>
      <c r="W215" s="1">
        <v>1283</v>
      </c>
      <c r="X215" s="1">
        <v>18</v>
      </c>
      <c r="Y215" s="1">
        <v>72137</v>
      </c>
      <c r="Z215" s="1"/>
      <c r="AA215" s="1"/>
    </row>
    <row r="216" spans="2:27" x14ac:dyDescent="0.2">
      <c r="B216" s="80">
        <v>42430</v>
      </c>
      <c r="C216" s="1">
        <v>9937</v>
      </c>
      <c r="D216" s="1">
        <v>818</v>
      </c>
      <c r="E216" s="1">
        <v>22</v>
      </c>
      <c r="F216" s="1">
        <v>3733</v>
      </c>
      <c r="G216" s="1">
        <v>48</v>
      </c>
      <c r="H216" s="1">
        <v>252</v>
      </c>
      <c r="I216" s="1">
        <v>8494</v>
      </c>
      <c r="J216" s="1">
        <v>10764</v>
      </c>
      <c r="K216" s="1">
        <v>1917</v>
      </c>
      <c r="L216" s="1">
        <v>8075</v>
      </c>
      <c r="M216" s="1">
        <v>989</v>
      </c>
      <c r="N216" s="1">
        <v>404</v>
      </c>
      <c r="O216" s="1">
        <v>481</v>
      </c>
      <c r="P216" s="1">
        <v>2727</v>
      </c>
      <c r="Q216" s="1">
        <v>9629</v>
      </c>
      <c r="R216" s="1">
        <v>4152</v>
      </c>
      <c r="S216" s="1">
        <v>1700</v>
      </c>
      <c r="T216" s="1">
        <v>2666</v>
      </c>
      <c r="U216" s="1">
        <v>1165</v>
      </c>
      <c r="V216" s="1">
        <v>2253</v>
      </c>
      <c r="W216" s="1">
        <v>1315</v>
      </c>
      <c r="X216" s="1">
        <v>18</v>
      </c>
      <c r="Y216" s="1">
        <v>71559</v>
      </c>
      <c r="Z216" s="1"/>
      <c r="AA216" s="1"/>
    </row>
    <row r="217" spans="2:27" x14ac:dyDescent="0.2">
      <c r="B217" s="80">
        <v>42461</v>
      </c>
      <c r="C217" s="1">
        <v>10064</v>
      </c>
      <c r="D217" s="1">
        <v>800</v>
      </c>
      <c r="E217" s="1">
        <v>22</v>
      </c>
      <c r="F217" s="1">
        <v>3707</v>
      </c>
      <c r="G217" s="1">
        <v>52</v>
      </c>
      <c r="H217" s="1">
        <v>300</v>
      </c>
      <c r="I217" s="1">
        <v>8385</v>
      </c>
      <c r="J217" s="1">
        <v>10624</v>
      </c>
      <c r="K217" s="1">
        <v>1851</v>
      </c>
      <c r="L217" s="1">
        <v>7909</v>
      </c>
      <c r="M217" s="1">
        <v>991</v>
      </c>
      <c r="N217" s="1">
        <v>394</v>
      </c>
      <c r="O217" s="1">
        <v>477</v>
      </c>
      <c r="P217" s="1">
        <v>2737</v>
      </c>
      <c r="Q217" s="1">
        <v>9550</v>
      </c>
      <c r="R217" s="1">
        <v>4121</v>
      </c>
      <c r="S217" s="1">
        <v>1653</v>
      </c>
      <c r="T217" s="1">
        <v>2719</v>
      </c>
      <c r="U217" s="1">
        <v>1149</v>
      </c>
      <c r="V217" s="1">
        <v>2246</v>
      </c>
      <c r="W217" s="1">
        <v>1334</v>
      </c>
      <c r="X217" s="1">
        <v>18</v>
      </c>
      <c r="Y217" s="1">
        <v>71103</v>
      </c>
      <c r="Z217" s="1"/>
      <c r="AA217" s="1"/>
    </row>
    <row r="218" spans="2:27" x14ac:dyDescent="0.2">
      <c r="B218" s="80">
        <v>42491</v>
      </c>
      <c r="C218" s="1">
        <v>9989</v>
      </c>
      <c r="D218" s="1">
        <v>776</v>
      </c>
      <c r="E218" s="1">
        <v>22</v>
      </c>
      <c r="F218" s="1">
        <v>3640</v>
      </c>
      <c r="G218" s="1">
        <v>46</v>
      </c>
      <c r="H218" s="1">
        <v>263</v>
      </c>
      <c r="I218" s="1">
        <v>8180</v>
      </c>
      <c r="J218" s="1">
        <v>10460</v>
      </c>
      <c r="K218" s="1">
        <v>1807</v>
      </c>
      <c r="L218" s="1">
        <v>7619</v>
      </c>
      <c r="M218" s="1">
        <v>975</v>
      </c>
      <c r="N218" s="1">
        <v>396</v>
      </c>
      <c r="O218" s="1">
        <v>463</v>
      </c>
      <c r="P218" s="1">
        <v>2705</v>
      </c>
      <c r="Q218" s="1">
        <v>9293</v>
      </c>
      <c r="R218" s="1">
        <v>4021</v>
      </c>
      <c r="S218" s="1">
        <v>1592</v>
      </c>
      <c r="T218" s="1">
        <v>2784</v>
      </c>
      <c r="U218" s="1">
        <v>1119</v>
      </c>
      <c r="V218" s="1">
        <v>2216</v>
      </c>
      <c r="W218" s="1">
        <v>1340</v>
      </c>
      <c r="X218" s="1">
        <v>14</v>
      </c>
      <c r="Y218" s="1">
        <v>69720</v>
      </c>
      <c r="Z218" s="1"/>
      <c r="AA218" s="1"/>
    </row>
    <row r="219" spans="2:27" x14ac:dyDescent="0.2">
      <c r="B219" s="80">
        <v>42522</v>
      </c>
      <c r="C219" s="1">
        <v>9587</v>
      </c>
      <c r="D219" s="1">
        <v>787</v>
      </c>
      <c r="E219" s="1">
        <v>22</v>
      </c>
      <c r="F219" s="1">
        <v>3520</v>
      </c>
      <c r="G219" s="1">
        <v>40</v>
      </c>
      <c r="H219" s="1">
        <v>266</v>
      </c>
      <c r="I219" s="1">
        <v>7938</v>
      </c>
      <c r="J219" s="1">
        <v>10008</v>
      </c>
      <c r="K219" s="1">
        <v>1743</v>
      </c>
      <c r="L219" s="1">
        <v>7397</v>
      </c>
      <c r="M219" s="1">
        <v>966</v>
      </c>
      <c r="N219" s="1">
        <v>376</v>
      </c>
      <c r="O219" s="1">
        <v>455</v>
      </c>
      <c r="P219" s="1">
        <v>2638</v>
      </c>
      <c r="Q219" s="1">
        <v>8932</v>
      </c>
      <c r="R219" s="1">
        <v>3833</v>
      </c>
      <c r="S219" s="1">
        <v>1687</v>
      </c>
      <c r="T219" s="1">
        <v>2614</v>
      </c>
      <c r="U219" s="1">
        <v>1063</v>
      </c>
      <c r="V219" s="1">
        <v>2167</v>
      </c>
      <c r="W219" s="1">
        <v>1315</v>
      </c>
      <c r="X219" s="1">
        <v>13</v>
      </c>
      <c r="Y219" s="1">
        <v>67367</v>
      </c>
      <c r="Z219" s="1"/>
      <c r="AA219" s="1"/>
    </row>
    <row r="220" spans="2:27" x14ac:dyDescent="0.2">
      <c r="B220" s="80">
        <v>42552</v>
      </c>
      <c r="C220" s="1">
        <v>9410</v>
      </c>
      <c r="D220" s="1">
        <v>789</v>
      </c>
      <c r="E220" s="1">
        <v>22</v>
      </c>
      <c r="F220" s="1">
        <v>3435</v>
      </c>
      <c r="G220" s="1">
        <v>38</v>
      </c>
      <c r="H220" s="1">
        <v>219</v>
      </c>
      <c r="I220" s="1">
        <v>7762</v>
      </c>
      <c r="J220" s="1">
        <v>9640</v>
      </c>
      <c r="K220" s="1">
        <v>1651</v>
      </c>
      <c r="L220" s="1">
        <v>7083</v>
      </c>
      <c r="M220" s="1">
        <v>938</v>
      </c>
      <c r="N220" s="1">
        <v>384</v>
      </c>
      <c r="O220" s="1">
        <v>462</v>
      </c>
      <c r="P220" s="1">
        <v>2609</v>
      </c>
      <c r="Q220" s="1">
        <v>8572</v>
      </c>
      <c r="R220" s="1">
        <v>3696</v>
      </c>
      <c r="S220" s="1">
        <v>1937</v>
      </c>
      <c r="T220" s="1">
        <v>2405</v>
      </c>
      <c r="U220" s="1">
        <v>1039</v>
      </c>
      <c r="V220" s="1">
        <v>2114</v>
      </c>
      <c r="W220" s="1">
        <v>1275</v>
      </c>
      <c r="X220" s="1">
        <v>11</v>
      </c>
      <c r="Y220" s="1">
        <v>65491</v>
      </c>
      <c r="Z220" s="1"/>
      <c r="AA220" s="1"/>
    </row>
    <row r="221" spans="2:27" x14ac:dyDescent="0.2">
      <c r="B221" s="80">
        <v>42583</v>
      </c>
      <c r="C221" s="1">
        <v>9060</v>
      </c>
      <c r="D221" s="1">
        <v>764</v>
      </c>
      <c r="E221" s="1">
        <v>21</v>
      </c>
      <c r="F221" s="1">
        <v>3442</v>
      </c>
      <c r="G221" s="1">
        <v>41</v>
      </c>
      <c r="H221" s="1">
        <v>225</v>
      </c>
      <c r="I221" s="1">
        <v>7743</v>
      </c>
      <c r="J221" s="1">
        <v>9562</v>
      </c>
      <c r="K221" s="1">
        <v>1649</v>
      </c>
      <c r="L221" s="1">
        <v>6948</v>
      </c>
      <c r="M221" s="1">
        <v>932</v>
      </c>
      <c r="N221" s="1">
        <v>381</v>
      </c>
      <c r="O221" s="1">
        <v>468</v>
      </c>
      <c r="P221" s="1">
        <v>2608</v>
      </c>
      <c r="Q221" s="1">
        <v>8459</v>
      </c>
      <c r="R221" s="1">
        <v>3595</v>
      </c>
      <c r="S221" s="1">
        <v>2086</v>
      </c>
      <c r="T221" s="1">
        <v>2451</v>
      </c>
      <c r="U221" s="1">
        <v>1048</v>
      </c>
      <c r="V221" s="1">
        <v>2138</v>
      </c>
      <c r="W221" s="1">
        <v>1255</v>
      </c>
      <c r="X221" s="1">
        <v>10</v>
      </c>
      <c r="Y221" s="1">
        <v>64886</v>
      </c>
      <c r="Z221" s="1"/>
      <c r="AA221" s="1"/>
    </row>
    <row r="222" spans="2:27" x14ac:dyDescent="0.2">
      <c r="B222" s="80">
        <v>42614</v>
      </c>
      <c r="C222" s="1">
        <v>9215</v>
      </c>
      <c r="D222" s="1">
        <v>731</v>
      </c>
      <c r="E222" s="1">
        <v>21</v>
      </c>
      <c r="F222" s="1">
        <v>3404</v>
      </c>
      <c r="G222" s="1">
        <v>39</v>
      </c>
      <c r="H222" s="1">
        <v>258</v>
      </c>
      <c r="I222" s="1">
        <v>7556</v>
      </c>
      <c r="J222" s="1">
        <v>9894</v>
      </c>
      <c r="K222" s="1">
        <v>1698</v>
      </c>
      <c r="L222" s="1">
        <v>7362</v>
      </c>
      <c r="M222" s="1">
        <v>928</v>
      </c>
      <c r="N222" s="1">
        <v>375</v>
      </c>
      <c r="O222" s="1">
        <v>467</v>
      </c>
      <c r="P222" s="1">
        <v>2630</v>
      </c>
      <c r="Q222" s="1">
        <v>8819</v>
      </c>
      <c r="R222" s="1">
        <v>3600</v>
      </c>
      <c r="S222" s="1">
        <v>1820</v>
      </c>
      <c r="T222" s="1">
        <v>2492</v>
      </c>
      <c r="U222" s="1">
        <v>1159</v>
      </c>
      <c r="V222" s="1">
        <v>2145</v>
      </c>
      <c r="W222" s="1">
        <v>1313</v>
      </c>
      <c r="X222" s="1">
        <v>10</v>
      </c>
      <c r="Y222" s="1">
        <v>65936</v>
      </c>
      <c r="Z222" s="1"/>
      <c r="AA222" s="1"/>
    </row>
    <row r="223" spans="2:27" x14ac:dyDescent="0.2">
      <c r="B223" s="80">
        <v>42644</v>
      </c>
      <c r="C223" s="1">
        <v>9491</v>
      </c>
      <c r="D223" s="1">
        <v>749</v>
      </c>
      <c r="E223" s="1">
        <v>22</v>
      </c>
      <c r="F223" s="1">
        <v>3449</v>
      </c>
      <c r="G223" s="1">
        <v>42</v>
      </c>
      <c r="H223" s="1">
        <v>280</v>
      </c>
      <c r="I223" s="1">
        <v>7431</v>
      </c>
      <c r="J223" s="1">
        <v>10082</v>
      </c>
      <c r="K223" s="1">
        <v>1729</v>
      </c>
      <c r="L223" s="1">
        <v>7904</v>
      </c>
      <c r="M223" s="1">
        <v>910</v>
      </c>
      <c r="N223" s="1">
        <v>373</v>
      </c>
      <c r="O223" s="1">
        <v>482</v>
      </c>
      <c r="P223" s="1">
        <v>2667</v>
      </c>
      <c r="Q223" s="1">
        <v>9089</v>
      </c>
      <c r="R223" s="1">
        <v>3657</v>
      </c>
      <c r="S223" s="1">
        <v>1689</v>
      </c>
      <c r="T223" s="1">
        <v>2644</v>
      </c>
      <c r="U223" s="1">
        <v>1153</v>
      </c>
      <c r="V223" s="1">
        <v>2154</v>
      </c>
      <c r="W223" s="1">
        <v>1339</v>
      </c>
      <c r="X223" s="1">
        <v>11</v>
      </c>
      <c r="Y223" s="1">
        <v>67347</v>
      </c>
      <c r="Z223" s="1"/>
      <c r="AA223" s="1"/>
    </row>
    <row r="224" spans="2:27" x14ac:dyDescent="0.2">
      <c r="B224" s="80">
        <v>42675</v>
      </c>
      <c r="C224" s="1">
        <v>9571</v>
      </c>
      <c r="D224" s="1">
        <v>727</v>
      </c>
      <c r="E224" s="1">
        <v>23</v>
      </c>
      <c r="F224" s="1">
        <v>3422</v>
      </c>
      <c r="G224" s="1">
        <v>41</v>
      </c>
      <c r="H224" s="1">
        <v>286</v>
      </c>
      <c r="I224" s="1">
        <v>7296</v>
      </c>
      <c r="J224" s="1">
        <v>9985</v>
      </c>
      <c r="K224" s="1">
        <v>1821</v>
      </c>
      <c r="L224" s="1">
        <v>8493</v>
      </c>
      <c r="M224" s="1">
        <v>918</v>
      </c>
      <c r="N224" s="1">
        <v>371</v>
      </c>
      <c r="O224" s="1">
        <v>481</v>
      </c>
      <c r="P224" s="1">
        <v>2658</v>
      </c>
      <c r="Q224" s="1">
        <v>9249</v>
      </c>
      <c r="R224" s="1">
        <v>3615</v>
      </c>
      <c r="S224" s="1">
        <v>1699</v>
      </c>
      <c r="T224" s="1">
        <v>2666</v>
      </c>
      <c r="U224" s="1">
        <v>1171</v>
      </c>
      <c r="V224" s="1">
        <v>2164</v>
      </c>
      <c r="W224" s="1">
        <v>1350</v>
      </c>
      <c r="X224" s="1">
        <v>11</v>
      </c>
      <c r="Y224" s="1">
        <v>68018</v>
      </c>
      <c r="Z224" s="1"/>
      <c r="AA224" s="1"/>
    </row>
    <row r="225" spans="2:27" x14ac:dyDescent="0.2">
      <c r="B225" s="80">
        <v>42705</v>
      </c>
      <c r="C225" s="1">
        <v>9201</v>
      </c>
      <c r="D225" s="1">
        <v>713</v>
      </c>
      <c r="E225" s="1">
        <v>25</v>
      </c>
      <c r="F225" s="1">
        <v>3392</v>
      </c>
      <c r="G225" s="1">
        <v>39</v>
      </c>
      <c r="H225" s="1">
        <v>273</v>
      </c>
      <c r="I225" s="1">
        <v>7304</v>
      </c>
      <c r="J225" s="1">
        <v>9750</v>
      </c>
      <c r="K225" s="1">
        <v>1793</v>
      </c>
      <c r="L225" s="1">
        <v>8304</v>
      </c>
      <c r="M225" s="1">
        <v>895</v>
      </c>
      <c r="N225" s="1">
        <v>371</v>
      </c>
      <c r="O225" s="1">
        <v>486</v>
      </c>
      <c r="P225" s="1">
        <v>2639</v>
      </c>
      <c r="Q225" s="1">
        <v>9026</v>
      </c>
      <c r="R225" s="1">
        <v>3471</v>
      </c>
      <c r="S225" s="1">
        <v>1621</v>
      </c>
      <c r="T225" s="1">
        <v>2431</v>
      </c>
      <c r="U225" s="1">
        <v>1126</v>
      </c>
      <c r="V225" s="1">
        <v>2109</v>
      </c>
      <c r="W225" s="1">
        <v>1294</v>
      </c>
      <c r="X225" s="1">
        <v>13</v>
      </c>
      <c r="Y225" s="1">
        <v>66276</v>
      </c>
      <c r="Z225" s="1"/>
      <c r="AA225" s="1"/>
    </row>
    <row r="226" spans="2:27" x14ac:dyDescent="0.2">
      <c r="B226" s="80">
        <v>42736</v>
      </c>
      <c r="C226" s="1">
        <v>8683</v>
      </c>
      <c r="D226" s="1">
        <v>713</v>
      </c>
      <c r="E226" s="1">
        <v>26</v>
      </c>
      <c r="F226" s="1">
        <v>3381</v>
      </c>
      <c r="G226" s="1">
        <v>38</v>
      </c>
      <c r="H226" s="1">
        <v>289</v>
      </c>
      <c r="I226" s="1">
        <v>7195</v>
      </c>
      <c r="J226" s="1">
        <v>10007</v>
      </c>
      <c r="K226" s="1">
        <v>1865</v>
      </c>
      <c r="L226" s="1">
        <v>8504</v>
      </c>
      <c r="M226" s="1">
        <v>911</v>
      </c>
      <c r="N226" s="1">
        <v>393</v>
      </c>
      <c r="O226" s="1">
        <v>506</v>
      </c>
      <c r="P226" s="1">
        <v>2678</v>
      </c>
      <c r="Q226" s="1">
        <v>9153</v>
      </c>
      <c r="R226" s="1">
        <v>3470</v>
      </c>
      <c r="S226" s="1">
        <v>1612</v>
      </c>
      <c r="T226" s="1">
        <v>2696</v>
      </c>
      <c r="U226" s="1">
        <v>1162</v>
      </c>
      <c r="V226" s="1">
        <v>2146</v>
      </c>
      <c r="W226" s="1">
        <v>1300</v>
      </c>
      <c r="X226" s="1">
        <v>19</v>
      </c>
      <c r="Y226" s="1">
        <v>66747</v>
      </c>
      <c r="Z226" s="1"/>
      <c r="AA226" s="1"/>
    </row>
    <row r="227" spans="2:27" x14ac:dyDescent="0.2">
      <c r="B227" s="80">
        <v>42767</v>
      </c>
      <c r="C227" s="1">
        <v>8791</v>
      </c>
      <c r="D227" s="1">
        <v>748</v>
      </c>
      <c r="E227" s="1">
        <v>23</v>
      </c>
      <c r="F227" s="1">
        <v>3416</v>
      </c>
      <c r="G227" s="1">
        <v>36</v>
      </c>
      <c r="H227" s="1">
        <v>287</v>
      </c>
      <c r="I227" s="1">
        <v>7139</v>
      </c>
      <c r="J227" s="1">
        <v>10065</v>
      </c>
      <c r="K227" s="1">
        <v>1812</v>
      </c>
      <c r="L227" s="1">
        <v>8398</v>
      </c>
      <c r="M227" s="1">
        <v>916</v>
      </c>
      <c r="N227" s="1">
        <v>390</v>
      </c>
      <c r="O227" s="1">
        <v>487</v>
      </c>
      <c r="P227" s="1">
        <v>2652</v>
      </c>
      <c r="Q227" s="1">
        <v>9126</v>
      </c>
      <c r="R227" s="1">
        <v>3428</v>
      </c>
      <c r="S227" s="1">
        <v>1565</v>
      </c>
      <c r="T227" s="1">
        <v>2665</v>
      </c>
      <c r="U227" s="1">
        <v>1159</v>
      </c>
      <c r="V227" s="1">
        <v>2146</v>
      </c>
      <c r="W227" s="1">
        <v>1322</v>
      </c>
      <c r="X227" s="1">
        <v>19</v>
      </c>
      <c r="Y227" s="1">
        <v>66590</v>
      </c>
      <c r="Z227" s="1"/>
      <c r="AA227" s="1"/>
    </row>
    <row r="228" spans="2:27" x14ac:dyDescent="0.2">
      <c r="B228" s="80">
        <v>42795</v>
      </c>
      <c r="C228" s="1">
        <v>8997</v>
      </c>
      <c r="D228" s="1">
        <v>781</v>
      </c>
      <c r="E228" s="1">
        <v>22</v>
      </c>
      <c r="F228" s="1">
        <v>3353</v>
      </c>
      <c r="G228" s="1">
        <v>29</v>
      </c>
      <c r="H228" s="1">
        <v>282</v>
      </c>
      <c r="I228" s="1">
        <v>7044</v>
      </c>
      <c r="J228" s="1">
        <v>10029</v>
      </c>
      <c r="K228" s="1">
        <v>1729</v>
      </c>
      <c r="L228" s="1">
        <v>8122</v>
      </c>
      <c r="M228" s="1">
        <v>933</v>
      </c>
      <c r="N228" s="1">
        <v>376</v>
      </c>
      <c r="O228" s="1">
        <v>490</v>
      </c>
      <c r="P228" s="1">
        <v>2623</v>
      </c>
      <c r="Q228" s="1">
        <v>9134</v>
      </c>
      <c r="R228" s="1">
        <v>3038</v>
      </c>
      <c r="S228" s="1">
        <v>1534</v>
      </c>
      <c r="T228" s="1">
        <v>2652</v>
      </c>
      <c r="U228" s="1">
        <v>1161</v>
      </c>
      <c r="V228" s="1">
        <v>2120</v>
      </c>
      <c r="W228" s="1">
        <v>1330</v>
      </c>
      <c r="X228" s="1">
        <v>21</v>
      </c>
      <c r="Y228" s="1">
        <v>65800</v>
      </c>
      <c r="Z228" s="1"/>
      <c r="AA228" s="1"/>
    </row>
    <row r="229" spans="2:27" x14ac:dyDescent="0.2">
      <c r="B229" s="80">
        <v>42826</v>
      </c>
      <c r="C229" s="1">
        <v>8948</v>
      </c>
      <c r="D229" s="1">
        <v>739</v>
      </c>
      <c r="E229" s="1">
        <v>24</v>
      </c>
      <c r="F229" s="1">
        <v>3252</v>
      </c>
      <c r="G229" s="1">
        <v>29</v>
      </c>
      <c r="H229" s="1">
        <v>253</v>
      </c>
      <c r="I229" s="1">
        <v>6955</v>
      </c>
      <c r="J229" s="1">
        <v>9735</v>
      </c>
      <c r="K229" s="1">
        <v>1652</v>
      </c>
      <c r="L229" s="1">
        <v>7598</v>
      </c>
      <c r="M229" s="1">
        <v>899</v>
      </c>
      <c r="N229" s="1">
        <v>378</v>
      </c>
      <c r="O229" s="1">
        <v>479</v>
      </c>
      <c r="P229" s="1">
        <v>2589</v>
      </c>
      <c r="Q229" s="1">
        <v>8768</v>
      </c>
      <c r="R229" s="1">
        <v>2964</v>
      </c>
      <c r="S229" s="1">
        <v>1504</v>
      </c>
      <c r="T229" s="1">
        <v>2556</v>
      </c>
      <c r="U229" s="1">
        <v>1068</v>
      </c>
      <c r="V229" s="1">
        <v>2113</v>
      </c>
      <c r="W229" s="1">
        <v>1303</v>
      </c>
      <c r="X229" s="1">
        <v>20</v>
      </c>
      <c r="Y229" s="1">
        <v>63826</v>
      </c>
      <c r="Z229" s="1"/>
      <c r="AA229" s="1"/>
    </row>
    <row r="230" spans="2:27" x14ac:dyDescent="0.2">
      <c r="B230" s="80">
        <v>42856</v>
      </c>
      <c r="C230" s="1">
        <v>8981</v>
      </c>
      <c r="D230" s="1">
        <v>733</v>
      </c>
      <c r="E230" s="1">
        <v>22</v>
      </c>
      <c r="F230" s="1">
        <v>3149</v>
      </c>
      <c r="G230" s="1">
        <v>28</v>
      </c>
      <c r="H230" s="1">
        <v>225</v>
      </c>
      <c r="I230" s="1">
        <v>6752</v>
      </c>
      <c r="J230" s="1">
        <v>9493</v>
      </c>
      <c r="K230" s="1">
        <v>1590</v>
      </c>
      <c r="L230" s="1">
        <v>7230</v>
      </c>
      <c r="M230" s="1">
        <v>881</v>
      </c>
      <c r="N230" s="1">
        <v>381</v>
      </c>
      <c r="O230" s="1">
        <v>470</v>
      </c>
      <c r="P230" s="1">
        <v>2467</v>
      </c>
      <c r="Q230" s="1">
        <v>8513</v>
      </c>
      <c r="R230" s="1">
        <v>2904</v>
      </c>
      <c r="S230" s="1">
        <v>1446</v>
      </c>
      <c r="T230" s="1">
        <v>2553</v>
      </c>
      <c r="U230" s="1">
        <v>1032</v>
      </c>
      <c r="V230" s="1">
        <v>2058</v>
      </c>
      <c r="W230" s="1">
        <v>1293</v>
      </c>
      <c r="X230" s="1">
        <v>18</v>
      </c>
      <c r="Y230" s="1">
        <v>62219</v>
      </c>
      <c r="Z230" s="1"/>
      <c r="AA230" s="1"/>
    </row>
    <row r="231" spans="2:27" x14ac:dyDescent="0.2">
      <c r="B231" s="80">
        <v>42887</v>
      </c>
      <c r="C231" s="1">
        <v>8436</v>
      </c>
      <c r="D231" s="1">
        <v>699</v>
      </c>
      <c r="E231" s="1">
        <v>20</v>
      </c>
      <c r="F231" s="1">
        <v>3047</v>
      </c>
      <c r="G231" s="1">
        <v>30</v>
      </c>
      <c r="H231" s="1">
        <v>203</v>
      </c>
      <c r="I231" s="1">
        <v>6570</v>
      </c>
      <c r="J231" s="1">
        <v>9011</v>
      </c>
      <c r="K231" s="1">
        <v>1502</v>
      </c>
      <c r="L231" s="1">
        <v>6936</v>
      </c>
      <c r="M231" s="1">
        <v>856</v>
      </c>
      <c r="N231" s="1">
        <v>363</v>
      </c>
      <c r="O231" s="1">
        <v>468</v>
      </c>
      <c r="P231" s="1">
        <v>2400</v>
      </c>
      <c r="Q231" s="1">
        <v>8081</v>
      </c>
      <c r="R231" s="1">
        <v>3365</v>
      </c>
      <c r="S231" s="1">
        <v>1515</v>
      </c>
      <c r="T231" s="1">
        <v>2426</v>
      </c>
      <c r="U231" s="1">
        <v>996</v>
      </c>
      <c r="V231" s="1">
        <v>2033</v>
      </c>
      <c r="W231" s="1">
        <v>1270</v>
      </c>
      <c r="X231" s="1">
        <v>13</v>
      </c>
      <c r="Y231" s="1">
        <v>60240</v>
      </c>
      <c r="Z231" s="1"/>
      <c r="AA231" s="1"/>
    </row>
    <row r="232" spans="2:27" x14ac:dyDescent="0.2">
      <c r="B232" s="80">
        <v>42917</v>
      </c>
      <c r="C232" s="1">
        <v>8398</v>
      </c>
      <c r="D232" s="1">
        <v>733</v>
      </c>
      <c r="E232" s="1">
        <v>21</v>
      </c>
      <c r="F232" s="1">
        <v>3000</v>
      </c>
      <c r="G232" s="1">
        <v>32</v>
      </c>
      <c r="H232" s="1">
        <v>193</v>
      </c>
      <c r="I232" s="1">
        <v>6420</v>
      </c>
      <c r="J232" s="1">
        <v>8684</v>
      </c>
      <c r="K232" s="1">
        <v>1470</v>
      </c>
      <c r="L232" s="1">
        <v>6764</v>
      </c>
      <c r="M232" s="1">
        <v>853</v>
      </c>
      <c r="N232" s="1">
        <v>348</v>
      </c>
      <c r="O232" s="1">
        <v>453</v>
      </c>
      <c r="P232" s="1">
        <v>2345</v>
      </c>
      <c r="Q232" s="1">
        <v>7850</v>
      </c>
      <c r="R232" s="1">
        <v>3248</v>
      </c>
      <c r="S232" s="1">
        <v>1804</v>
      </c>
      <c r="T232" s="1">
        <v>2256</v>
      </c>
      <c r="U232" s="1">
        <v>1008</v>
      </c>
      <c r="V232" s="1">
        <v>1986</v>
      </c>
      <c r="W232" s="1">
        <v>1258</v>
      </c>
      <c r="X232" s="1">
        <v>12</v>
      </c>
      <c r="Y232" s="1">
        <v>59136</v>
      </c>
      <c r="Z232" s="1"/>
      <c r="AA232" s="1"/>
    </row>
    <row r="233" spans="2:27" x14ac:dyDescent="0.2">
      <c r="B233" s="80">
        <v>42948</v>
      </c>
      <c r="C233" s="1">
        <v>8322</v>
      </c>
      <c r="D233" s="1">
        <v>714</v>
      </c>
      <c r="E233" s="1">
        <v>22</v>
      </c>
      <c r="F233" s="1">
        <v>3101</v>
      </c>
      <c r="G233" s="1">
        <v>31</v>
      </c>
      <c r="H233" s="1">
        <v>201</v>
      </c>
      <c r="I233" s="1">
        <v>6604</v>
      </c>
      <c r="J233" s="1">
        <v>8736</v>
      </c>
      <c r="K233" s="1">
        <v>1489</v>
      </c>
      <c r="L233" s="1">
        <v>6895</v>
      </c>
      <c r="M233" s="1">
        <v>880</v>
      </c>
      <c r="N233" s="1">
        <v>350</v>
      </c>
      <c r="O233" s="1">
        <v>467</v>
      </c>
      <c r="P233" s="1">
        <v>2388</v>
      </c>
      <c r="Q233" s="1">
        <v>7967</v>
      </c>
      <c r="R233" s="1">
        <v>3235</v>
      </c>
      <c r="S233" s="1">
        <v>1978</v>
      </c>
      <c r="T233" s="1">
        <v>2331</v>
      </c>
      <c r="U233" s="1">
        <v>1073</v>
      </c>
      <c r="V233" s="1">
        <v>2052</v>
      </c>
      <c r="W233" s="1">
        <v>1257</v>
      </c>
      <c r="X233" s="1">
        <v>11</v>
      </c>
      <c r="Y233" s="1">
        <v>60104</v>
      </c>
      <c r="Z233" s="1"/>
      <c r="AA233" s="1"/>
    </row>
    <row r="234" spans="2:27" x14ac:dyDescent="0.2">
      <c r="B234" s="80">
        <v>42979</v>
      </c>
      <c r="C234" s="1">
        <v>8502</v>
      </c>
      <c r="D234" s="1">
        <v>689</v>
      </c>
      <c r="E234" s="1">
        <v>19</v>
      </c>
      <c r="F234" s="1">
        <v>3083</v>
      </c>
      <c r="G234" s="1">
        <v>34</v>
      </c>
      <c r="H234" s="1">
        <v>197</v>
      </c>
      <c r="I234" s="1">
        <v>6420</v>
      </c>
      <c r="J234" s="1">
        <v>8995</v>
      </c>
      <c r="K234" s="1">
        <v>1515</v>
      </c>
      <c r="L234" s="1">
        <v>7212</v>
      </c>
      <c r="M234" s="1">
        <v>894</v>
      </c>
      <c r="N234" s="1">
        <v>362</v>
      </c>
      <c r="O234" s="1">
        <v>462</v>
      </c>
      <c r="P234" s="1">
        <v>2329</v>
      </c>
      <c r="Q234" s="1">
        <v>8241</v>
      </c>
      <c r="R234" s="1">
        <v>3178</v>
      </c>
      <c r="S234" s="1">
        <v>1631</v>
      </c>
      <c r="T234" s="1">
        <v>2384</v>
      </c>
      <c r="U234" s="1">
        <v>1085</v>
      </c>
      <c r="V234" s="1">
        <v>2062</v>
      </c>
      <c r="W234" s="1">
        <v>1306</v>
      </c>
      <c r="X234" s="1">
        <v>12</v>
      </c>
      <c r="Y234" s="1">
        <v>60612</v>
      </c>
      <c r="Z234" s="1"/>
      <c r="AA234" s="1"/>
    </row>
    <row r="235" spans="2:27" x14ac:dyDescent="0.2">
      <c r="B235" s="80">
        <v>43009</v>
      </c>
      <c r="C235" s="1">
        <v>8658</v>
      </c>
      <c r="D235" s="1">
        <v>701</v>
      </c>
      <c r="E235" s="1">
        <v>21</v>
      </c>
      <c r="F235" s="1">
        <v>3102</v>
      </c>
      <c r="G235" s="1">
        <v>31</v>
      </c>
      <c r="H235" s="1">
        <v>210</v>
      </c>
      <c r="I235" s="1">
        <v>6433</v>
      </c>
      <c r="J235" s="1">
        <v>9215</v>
      </c>
      <c r="K235" s="1">
        <v>1572</v>
      </c>
      <c r="L235" s="1">
        <v>7760</v>
      </c>
      <c r="M235" s="1">
        <v>900</v>
      </c>
      <c r="N235" s="1">
        <v>354</v>
      </c>
      <c r="O235" s="1">
        <v>456</v>
      </c>
      <c r="P235" s="1">
        <v>2377</v>
      </c>
      <c r="Q235" s="1">
        <v>8508</v>
      </c>
      <c r="R235" s="1">
        <v>3188</v>
      </c>
      <c r="S235" s="1">
        <v>1469</v>
      </c>
      <c r="T235" s="1">
        <v>2534</v>
      </c>
      <c r="U235" s="1">
        <v>1128</v>
      </c>
      <c r="V235" s="1">
        <v>2033</v>
      </c>
      <c r="W235" s="1">
        <v>1365</v>
      </c>
      <c r="X235" s="1">
        <v>12</v>
      </c>
      <c r="Y235" s="1">
        <v>62027</v>
      </c>
      <c r="Z235" s="1"/>
      <c r="AA235" s="1"/>
    </row>
    <row r="236" spans="2:27" x14ac:dyDescent="0.2">
      <c r="B236" s="80">
        <v>43040</v>
      </c>
      <c r="C236" s="1">
        <v>8559</v>
      </c>
      <c r="D236" s="1">
        <v>684</v>
      </c>
      <c r="E236" s="1">
        <v>21</v>
      </c>
      <c r="F236" s="1">
        <v>3123</v>
      </c>
      <c r="G236" s="1">
        <v>28</v>
      </c>
      <c r="H236" s="1">
        <v>218</v>
      </c>
      <c r="I236" s="1">
        <v>6315</v>
      </c>
      <c r="J236" s="1">
        <v>9085</v>
      </c>
      <c r="K236" s="1">
        <v>1673</v>
      </c>
      <c r="L236" s="1">
        <v>8371</v>
      </c>
      <c r="M236" s="1">
        <v>907</v>
      </c>
      <c r="N236" s="1">
        <v>345</v>
      </c>
      <c r="O236" s="1">
        <v>454</v>
      </c>
      <c r="P236" s="1">
        <v>2376</v>
      </c>
      <c r="Q236" s="1">
        <v>8674</v>
      </c>
      <c r="R236" s="1">
        <v>3187</v>
      </c>
      <c r="S236" s="1">
        <v>1442</v>
      </c>
      <c r="T236" s="1">
        <v>2504</v>
      </c>
      <c r="U236" s="1">
        <v>1146</v>
      </c>
      <c r="V236" s="1">
        <v>2035</v>
      </c>
      <c r="W236" s="1">
        <v>1367</v>
      </c>
      <c r="X236" s="1">
        <v>14</v>
      </c>
      <c r="Y236" s="1">
        <v>62528</v>
      </c>
      <c r="Z236" s="1"/>
      <c r="AA236" s="1"/>
    </row>
    <row r="237" spans="2:27" x14ac:dyDescent="0.2">
      <c r="B237" s="80">
        <v>43070</v>
      </c>
      <c r="C237" s="1">
        <v>8302</v>
      </c>
      <c r="D237" s="1">
        <v>687</v>
      </c>
      <c r="E237" s="1">
        <v>19</v>
      </c>
      <c r="F237" s="1">
        <v>3087</v>
      </c>
      <c r="G237" s="1">
        <v>28</v>
      </c>
      <c r="H237" s="1">
        <v>232</v>
      </c>
      <c r="I237" s="1">
        <v>6428</v>
      </c>
      <c r="J237" s="1">
        <v>8916</v>
      </c>
      <c r="K237" s="1">
        <v>1652</v>
      </c>
      <c r="L237" s="1">
        <v>8286</v>
      </c>
      <c r="M237" s="1">
        <v>914</v>
      </c>
      <c r="N237" s="1">
        <v>335</v>
      </c>
      <c r="O237" s="1">
        <v>438</v>
      </c>
      <c r="P237" s="1">
        <v>2372</v>
      </c>
      <c r="Q237" s="1">
        <v>8621</v>
      </c>
      <c r="R237" s="1">
        <v>3104</v>
      </c>
      <c r="S237" s="1">
        <v>1473</v>
      </c>
      <c r="T237" s="1">
        <v>2310</v>
      </c>
      <c r="U237" s="1">
        <v>1120</v>
      </c>
      <c r="V237" s="1">
        <v>2020</v>
      </c>
      <c r="W237" s="1">
        <v>1353</v>
      </c>
      <c r="X237" s="1">
        <v>12</v>
      </c>
      <c r="Y237" s="1">
        <v>61709</v>
      </c>
      <c r="Z237" s="1"/>
      <c r="AA237" s="1"/>
    </row>
    <row r="238" spans="2:27" x14ac:dyDescent="0.2">
      <c r="B238" s="80">
        <v>43101</v>
      </c>
      <c r="C238" s="1">
        <v>7835</v>
      </c>
      <c r="D238" s="1">
        <v>679</v>
      </c>
      <c r="E238" s="1">
        <v>20</v>
      </c>
      <c r="F238" s="1">
        <v>3122</v>
      </c>
      <c r="G238" s="1">
        <v>32</v>
      </c>
      <c r="H238" s="1">
        <v>254</v>
      </c>
      <c r="I238" s="1">
        <v>6244</v>
      </c>
      <c r="J238" s="1">
        <v>9254</v>
      </c>
      <c r="K238" s="1">
        <v>1785</v>
      </c>
      <c r="L238" s="1">
        <v>8488</v>
      </c>
      <c r="M238" s="1">
        <v>899</v>
      </c>
      <c r="N238" s="1">
        <v>332</v>
      </c>
      <c r="O238" s="1">
        <v>458</v>
      </c>
      <c r="P238" s="1">
        <v>2434</v>
      </c>
      <c r="Q238" s="1">
        <v>8877</v>
      </c>
      <c r="R238" s="1">
        <v>3154</v>
      </c>
      <c r="S238" s="1">
        <v>1428</v>
      </c>
      <c r="T238" s="1">
        <v>2541</v>
      </c>
      <c r="U238" s="1">
        <v>1120</v>
      </c>
      <c r="V238" s="1">
        <v>2034</v>
      </c>
      <c r="W238" s="1">
        <v>1361</v>
      </c>
      <c r="X238" s="1">
        <v>14</v>
      </c>
      <c r="Y238" s="1">
        <v>62365</v>
      </c>
      <c r="Z238" s="1"/>
      <c r="AA238" s="1"/>
    </row>
    <row r="239" spans="2:27" x14ac:dyDescent="0.2">
      <c r="B239" s="80">
        <v>43132</v>
      </c>
      <c r="C239" s="1">
        <v>8274</v>
      </c>
      <c r="D239" s="1">
        <v>702</v>
      </c>
      <c r="E239" s="1">
        <v>20</v>
      </c>
      <c r="F239" s="1">
        <v>3116</v>
      </c>
      <c r="G239" s="1">
        <v>34</v>
      </c>
      <c r="H239" s="1">
        <v>257</v>
      </c>
      <c r="I239" s="1">
        <v>6207</v>
      </c>
      <c r="J239" s="1">
        <v>9419</v>
      </c>
      <c r="K239" s="1">
        <v>1738</v>
      </c>
      <c r="L239" s="1">
        <v>8352</v>
      </c>
      <c r="M239" s="1">
        <v>911</v>
      </c>
      <c r="N239" s="1">
        <v>341</v>
      </c>
      <c r="O239" s="1">
        <v>446</v>
      </c>
      <c r="P239" s="1">
        <v>2452</v>
      </c>
      <c r="Q239" s="1">
        <v>8955</v>
      </c>
      <c r="R239" s="1">
        <v>3137</v>
      </c>
      <c r="S239" s="1">
        <v>1400</v>
      </c>
      <c r="T239" s="1">
        <v>2563</v>
      </c>
      <c r="U239" s="1">
        <v>1156</v>
      </c>
      <c r="V239" s="1">
        <v>2050</v>
      </c>
      <c r="W239" s="1">
        <v>1410</v>
      </c>
      <c r="X239" s="1">
        <v>17</v>
      </c>
      <c r="Y239" s="1">
        <v>62957</v>
      </c>
      <c r="Z239" s="1"/>
      <c r="AA239" s="1"/>
    </row>
    <row r="240" spans="2:27" x14ac:dyDescent="0.2">
      <c r="B240" s="80">
        <v>43160</v>
      </c>
      <c r="C240" s="1">
        <v>8578</v>
      </c>
      <c r="D240" s="1">
        <v>743</v>
      </c>
      <c r="E240" s="1">
        <v>18</v>
      </c>
      <c r="F240" s="1">
        <v>3049</v>
      </c>
      <c r="G240" s="1">
        <v>31</v>
      </c>
      <c r="H240" s="1">
        <v>239</v>
      </c>
      <c r="I240" s="1">
        <v>6198</v>
      </c>
      <c r="J240" s="1">
        <v>9303</v>
      </c>
      <c r="K240" s="1">
        <v>1657</v>
      </c>
      <c r="L240" s="1">
        <v>7939</v>
      </c>
      <c r="M240" s="1">
        <v>898</v>
      </c>
      <c r="N240" s="1">
        <v>334</v>
      </c>
      <c r="O240" s="1">
        <v>445</v>
      </c>
      <c r="P240" s="1">
        <v>2405</v>
      </c>
      <c r="Q240" s="1">
        <v>8795</v>
      </c>
      <c r="R240" s="1">
        <v>3081</v>
      </c>
      <c r="S240" s="1">
        <v>1352</v>
      </c>
      <c r="T240" s="1">
        <v>2520</v>
      </c>
      <c r="U240" s="1">
        <v>1132</v>
      </c>
      <c r="V240" s="1">
        <v>2050</v>
      </c>
      <c r="W240" s="1">
        <v>1431</v>
      </c>
      <c r="X240" s="1">
        <v>20</v>
      </c>
      <c r="Y240" s="1">
        <v>62218</v>
      </c>
      <c r="Z240" s="1"/>
      <c r="AA240" s="1"/>
    </row>
    <row r="241" spans="2:25" x14ac:dyDescent="0.2">
      <c r="B241" s="80">
        <v>43191</v>
      </c>
      <c r="C241" s="1">
        <v>8771</v>
      </c>
      <c r="D241" s="1">
        <v>740</v>
      </c>
      <c r="E241" s="1">
        <v>18</v>
      </c>
      <c r="F241" s="1">
        <v>3015</v>
      </c>
      <c r="G241" s="1">
        <v>30</v>
      </c>
      <c r="H241" s="1">
        <v>214</v>
      </c>
      <c r="I241" s="1">
        <v>6057</v>
      </c>
      <c r="J241" s="1">
        <v>9213</v>
      </c>
      <c r="K241" s="1">
        <v>1594</v>
      </c>
      <c r="L241" s="1">
        <v>7558</v>
      </c>
      <c r="M241" s="1">
        <v>885</v>
      </c>
      <c r="N241" s="1">
        <v>341</v>
      </c>
      <c r="O241" s="1">
        <v>429</v>
      </c>
      <c r="P241" s="1">
        <v>2367</v>
      </c>
      <c r="Q241" s="1">
        <v>8740</v>
      </c>
      <c r="R241" s="1">
        <v>3053</v>
      </c>
      <c r="S241" s="1">
        <v>1298</v>
      </c>
      <c r="T241" s="1">
        <v>2463</v>
      </c>
      <c r="U241" s="1">
        <v>1099</v>
      </c>
      <c r="V241" s="1">
        <v>2008</v>
      </c>
      <c r="W241" s="1">
        <v>1417</v>
      </c>
      <c r="X241" s="1">
        <v>18</v>
      </c>
      <c r="Y241" s="1">
        <v>61328</v>
      </c>
    </row>
    <row r="242" spans="2:25" x14ac:dyDescent="0.2">
      <c r="B242" s="80">
        <v>43221</v>
      </c>
      <c r="C242" s="1">
        <v>8664</v>
      </c>
      <c r="D242" s="1">
        <v>745</v>
      </c>
      <c r="E242" s="1">
        <v>16</v>
      </c>
      <c r="F242" s="1">
        <v>3007</v>
      </c>
      <c r="G242" s="1">
        <v>27</v>
      </c>
      <c r="H242" s="1">
        <v>191</v>
      </c>
      <c r="I242" s="1">
        <v>5862</v>
      </c>
      <c r="J242" s="1">
        <v>8911</v>
      </c>
      <c r="K242" s="1">
        <v>1558</v>
      </c>
      <c r="L242" s="1">
        <v>7256</v>
      </c>
      <c r="M242" s="1">
        <v>864</v>
      </c>
      <c r="N242" s="1">
        <v>335</v>
      </c>
      <c r="O242" s="1">
        <v>429</v>
      </c>
      <c r="P242" s="1">
        <v>2317</v>
      </c>
      <c r="Q242" s="1">
        <v>8530</v>
      </c>
      <c r="R242" s="1">
        <v>2626</v>
      </c>
      <c r="S242" s="1">
        <v>1278</v>
      </c>
      <c r="T242" s="1">
        <v>2501</v>
      </c>
      <c r="U242" s="1">
        <v>1064</v>
      </c>
      <c r="V242" s="1">
        <v>1974</v>
      </c>
      <c r="W242" s="1">
        <v>1404</v>
      </c>
      <c r="X242" s="1">
        <v>19</v>
      </c>
      <c r="Y242" s="1">
        <v>59578</v>
      </c>
    </row>
    <row r="243" spans="2:25" x14ac:dyDescent="0.2">
      <c r="B243" s="80">
        <v>43252</v>
      </c>
      <c r="C243" s="1">
        <v>8331</v>
      </c>
      <c r="D243" s="1">
        <v>716</v>
      </c>
      <c r="E243" s="1">
        <v>17</v>
      </c>
      <c r="F243" s="1">
        <v>2873</v>
      </c>
      <c r="G243" s="1">
        <v>25</v>
      </c>
      <c r="H243" s="1">
        <v>148</v>
      </c>
      <c r="I243" s="1">
        <v>5692</v>
      </c>
      <c r="J243" s="1">
        <v>8525</v>
      </c>
      <c r="K243" s="1">
        <v>1484</v>
      </c>
      <c r="L243" s="1">
        <v>7029</v>
      </c>
      <c r="M243" s="1">
        <v>866</v>
      </c>
      <c r="N243" s="1">
        <v>324</v>
      </c>
      <c r="O243" s="1">
        <v>427</v>
      </c>
      <c r="P243" s="1">
        <v>2260</v>
      </c>
      <c r="Q243" s="1">
        <v>8147</v>
      </c>
      <c r="R243" s="1">
        <v>2541</v>
      </c>
      <c r="S243" s="1">
        <v>1454</v>
      </c>
      <c r="T243" s="1">
        <v>2421</v>
      </c>
      <c r="U243" s="1">
        <v>996</v>
      </c>
      <c r="V243" s="1">
        <v>1939</v>
      </c>
      <c r="W243" s="1">
        <v>1380</v>
      </c>
      <c r="X243" s="1">
        <v>15</v>
      </c>
      <c r="Y243" s="1">
        <v>57610</v>
      </c>
    </row>
    <row r="244" spans="2:25" x14ac:dyDescent="0.2">
      <c r="B244" s="80">
        <v>43282</v>
      </c>
      <c r="C244" s="1">
        <v>8148</v>
      </c>
      <c r="D244" s="1">
        <v>694</v>
      </c>
      <c r="E244" s="1">
        <v>19</v>
      </c>
      <c r="F244" s="1">
        <v>2847</v>
      </c>
      <c r="G244" s="1">
        <v>20</v>
      </c>
      <c r="H244" s="1">
        <v>154</v>
      </c>
      <c r="I244" s="1">
        <v>5628</v>
      </c>
      <c r="J244" s="1">
        <v>8288</v>
      </c>
      <c r="K244" s="1">
        <v>1427</v>
      </c>
      <c r="L244" s="1">
        <v>6924</v>
      </c>
      <c r="M244" s="1">
        <v>865</v>
      </c>
      <c r="N244" s="1">
        <v>318</v>
      </c>
      <c r="O244" s="1">
        <v>421</v>
      </c>
      <c r="P244" s="1">
        <v>2222</v>
      </c>
      <c r="Q244" s="1">
        <v>7987</v>
      </c>
      <c r="R244" s="1">
        <v>2913</v>
      </c>
      <c r="S244" s="1">
        <v>1733</v>
      </c>
      <c r="T244" s="1">
        <v>2239</v>
      </c>
      <c r="U244" s="1">
        <v>969</v>
      </c>
      <c r="V244" s="1">
        <v>1903</v>
      </c>
      <c r="W244" s="1">
        <v>1327</v>
      </c>
      <c r="X244" s="1">
        <v>13</v>
      </c>
      <c r="Y244" s="1">
        <f>SUM(C244:X244)</f>
        <v>57059</v>
      </c>
    </row>
    <row r="245" spans="2:25" x14ac:dyDescent="0.2">
      <c r="B245" s="80">
        <v>43313</v>
      </c>
      <c r="C245" s="1">
        <v>7841</v>
      </c>
      <c r="D245" s="1">
        <v>681</v>
      </c>
      <c r="E245" s="1">
        <v>18</v>
      </c>
      <c r="F245" s="1">
        <v>2834</v>
      </c>
      <c r="G245" s="1">
        <v>23</v>
      </c>
      <c r="H245" s="1">
        <v>180</v>
      </c>
      <c r="I245" s="1">
        <v>5777</v>
      </c>
      <c r="J245" s="1">
        <v>8312</v>
      </c>
      <c r="K245" s="1">
        <v>1456</v>
      </c>
      <c r="L245" s="1">
        <v>6963</v>
      </c>
      <c r="M245" s="1">
        <v>863</v>
      </c>
      <c r="N245" s="1">
        <v>327</v>
      </c>
      <c r="O245" s="1">
        <v>446</v>
      </c>
      <c r="P245" s="1">
        <v>2242</v>
      </c>
      <c r="Q245" s="1">
        <v>7979</v>
      </c>
      <c r="R245" s="1">
        <v>3443</v>
      </c>
      <c r="S245" s="1">
        <v>1909</v>
      </c>
      <c r="T245" s="1">
        <v>2290</v>
      </c>
      <c r="U245" s="1">
        <v>1057</v>
      </c>
      <c r="V245" s="1">
        <v>1992</v>
      </c>
      <c r="W245" s="1">
        <v>1288</v>
      </c>
      <c r="X245" s="1">
        <v>11</v>
      </c>
      <c r="Y245" s="1">
        <f t="shared" ref="Y245:Y246" si="2">SUM(C245:X245)</f>
        <v>57932</v>
      </c>
    </row>
    <row r="246" spans="2:25" x14ac:dyDescent="0.2">
      <c r="B246" s="80">
        <v>43344</v>
      </c>
      <c r="C246" s="1">
        <v>7973</v>
      </c>
      <c r="D246" s="1">
        <v>679</v>
      </c>
      <c r="E246" s="1">
        <v>21</v>
      </c>
      <c r="F246" s="1">
        <v>2850</v>
      </c>
      <c r="G246" s="1">
        <v>26</v>
      </c>
      <c r="H246" s="1">
        <v>198</v>
      </c>
      <c r="I246" s="1">
        <v>5672</v>
      </c>
      <c r="J246" s="1">
        <v>8546</v>
      </c>
      <c r="K246" s="1">
        <v>1457</v>
      </c>
      <c r="L246" s="1">
        <v>7288</v>
      </c>
      <c r="M246" s="1">
        <v>843</v>
      </c>
      <c r="N246" s="1">
        <v>325</v>
      </c>
      <c r="O246" s="1">
        <v>457</v>
      </c>
      <c r="P246" s="1">
        <v>2272</v>
      </c>
      <c r="Q246" s="1">
        <v>8315</v>
      </c>
      <c r="R246" s="1">
        <v>3430</v>
      </c>
      <c r="S246" s="1">
        <v>1588</v>
      </c>
      <c r="T246" s="1">
        <v>2356</v>
      </c>
      <c r="U246" s="1">
        <v>1116</v>
      </c>
      <c r="V246" s="1">
        <v>1949</v>
      </c>
      <c r="W246" s="1">
        <v>1338</v>
      </c>
      <c r="X246" s="1">
        <v>11</v>
      </c>
      <c r="Y246" s="1">
        <f t="shared" si="2"/>
        <v>58710</v>
      </c>
    </row>
    <row r="247" spans="2:25" x14ac:dyDescent="0.2">
      <c r="B247" s="80">
        <v>43374</v>
      </c>
      <c r="C247" s="1">
        <v>8251</v>
      </c>
      <c r="D247" s="1">
        <v>683</v>
      </c>
      <c r="E247" s="1">
        <v>21</v>
      </c>
      <c r="F247" s="1">
        <v>2896</v>
      </c>
      <c r="G247" s="1">
        <v>27</v>
      </c>
      <c r="H247" s="1">
        <v>398</v>
      </c>
      <c r="I247" s="1">
        <v>5709</v>
      </c>
      <c r="J247" s="1">
        <v>8828</v>
      </c>
      <c r="K247" s="1">
        <v>1495</v>
      </c>
      <c r="L247" s="1">
        <v>7950</v>
      </c>
      <c r="M247" s="1">
        <v>853</v>
      </c>
      <c r="N247" s="1">
        <v>335</v>
      </c>
      <c r="O247" s="1">
        <v>466</v>
      </c>
      <c r="P247" s="1">
        <v>2281</v>
      </c>
      <c r="Q247" s="1">
        <v>8668</v>
      </c>
      <c r="R247" s="1">
        <v>3442</v>
      </c>
      <c r="S247" s="1">
        <v>1406</v>
      </c>
      <c r="T247" s="1">
        <v>2588</v>
      </c>
      <c r="U247" s="1">
        <v>1121</v>
      </c>
      <c r="V247" s="1">
        <v>1927</v>
      </c>
      <c r="W247" s="1">
        <v>1391</v>
      </c>
      <c r="X247" s="1">
        <v>10</v>
      </c>
      <c r="Y247" s="1">
        <v>60746</v>
      </c>
    </row>
    <row r="248" spans="2:25" x14ac:dyDescent="0.2">
      <c r="B248" s="80">
        <v>43405</v>
      </c>
      <c r="C248" s="1">
        <v>7798</v>
      </c>
      <c r="D248" s="1">
        <v>670</v>
      </c>
      <c r="E248" s="1">
        <v>19</v>
      </c>
      <c r="F248" s="1">
        <v>2903</v>
      </c>
      <c r="G248" s="1">
        <v>29</v>
      </c>
      <c r="H248" s="1">
        <v>375</v>
      </c>
      <c r="I248" s="1">
        <v>5671</v>
      </c>
      <c r="J248" s="1">
        <v>8663</v>
      </c>
      <c r="K248" s="1">
        <v>1618</v>
      </c>
      <c r="L248" s="1">
        <v>8523</v>
      </c>
      <c r="M248" s="1">
        <v>828</v>
      </c>
      <c r="N248" s="1">
        <v>324</v>
      </c>
      <c r="O248" s="1">
        <v>457</v>
      </c>
      <c r="P248" s="1">
        <v>2223</v>
      </c>
      <c r="Q248" s="1">
        <v>8799</v>
      </c>
      <c r="R248" s="1">
        <v>3379</v>
      </c>
      <c r="S248" s="1">
        <v>1346</v>
      </c>
      <c r="T248" s="1">
        <v>2550</v>
      </c>
      <c r="U248" s="1">
        <v>1145</v>
      </c>
      <c r="V248" s="1">
        <v>1914</v>
      </c>
      <c r="W248" s="1">
        <v>1396</v>
      </c>
      <c r="X248" s="1">
        <v>8</v>
      </c>
      <c r="Y248" s="1">
        <v>60638</v>
      </c>
    </row>
    <row r="249" spans="2:25" x14ac:dyDescent="0.2">
      <c r="B249" s="80">
        <v>43435</v>
      </c>
      <c r="C249" s="1">
        <v>7670</v>
      </c>
      <c r="D249" s="1">
        <v>647</v>
      </c>
      <c r="E249" s="1">
        <v>18</v>
      </c>
      <c r="F249" s="1">
        <v>2913</v>
      </c>
      <c r="G249" s="1">
        <v>30</v>
      </c>
      <c r="H249" s="1">
        <v>307</v>
      </c>
      <c r="I249" s="1">
        <v>5804</v>
      </c>
      <c r="J249" s="1">
        <v>8532</v>
      </c>
      <c r="K249" s="1">
        <v>1648</v>
      </c>
      <c r="L249" s="1">
        <v>8366</v>
      </c>
      <c r="M249" s="1">
        <v>837</v>
      </c>
      <c r="N249" s="1">
        <v>317</v>
      </c>
      <c r="O249" s="1">
        <v>459</v>
      </c>
      <c r="P249" s="1">
        <v>2210</v>
      </c>
      <c r="Q249" s="1">
        <v>8672</v>
      </c>
      <c r="R249" s="1">
        <v>3335</v>
      </c>
      <c r="S249" s="1">
        <v>1385</v>
      </c>
      <c r="T249" s="1">
        <v>2312</v>
      </c>
      <c r="U249" s="1">
        <v>1132</v>
      </c>
      <c r="V249" s="1">
        <v>1905</v>
      </c>
      <c r="W249" s="1">
        <v>1349</v>
      </c>
      <c r="X249" s="1">
        <v>10</v>
      </c>
      <c r="Y249" s="1">
        <v>59858</v>
      </c>
    </row>
    <row r="250" spans="2:25" x14ac:dyDescent="0.2">
      <c r="B250" s="80">
        <v>43466</v>
      </c>
      <c r="C250" s="1">
        <v>7614</v>
      </c>
      <c r="D250" s="1">
        <v>682</v>
      </c>
      <c r="E250" s="1">
        <v>17</v>
      </c>
      <c r="F250" s="1">
        <v>2975</v>
      </c>
      <c r="G250" s="1">
        <v>34</v>
      </c>
      <c r="H250" s="1">
        <v>345</v>
      </c>
      <c r="I250" s="1">
        <v>5645</v>
      </c>
      <c r="J250" s="1">
        <v>9007</v>
      </c>
      <c r="K250" s="1">
        <v>1746</v>
      </c>
      <c r="L250" s="1">
        <v>8779</v>
      </c>
      <c r="M250" s="1">
        <v>820</v>
      </c>
      <c r="N250" s="1">
        <v>306</v>
      </c>
      <c r="O250" s="1">
        <v>474</v>
      </c>
      <c r="P250" s="1">
        <v>2291</v>
      </c>
      <c r="Q250" s="1">
        <v>9096</v>
      </c>
      <c r="R250" s="1">
        <v>3309</v>
      </c>
      <c r="S250" s="1">
        <v>1390</v>
      </c>
      <c r="T250" s="1">
        <v>2567</v>
      </c>
      <c r="U250" s="1">
        <v>1190</v>
      </c>
      <c r="V250" s="1">
        <v>1938</v>
      </c>
      <c r="W250" s="1">
        <v>1352</v>
      </c>
      <c r="X250" s="1">
        <v>11</v>
      </c>
      <c r="Y250" s="1">
        <v>61588</v>
      </c>
    </row>
    <row r="251" spans="2:25" x14ac:dyDescent="0.2">
      <c r="B251" s="80">
        <v>43497</v>
      </c>
      <c r="C251" s="1">
        <v>7905</v>
      </c>
      <c r="D251" s="1">
        <v>687</v>
      </c>
      <c r="E251" s="1">
        <v>18</v>
      </c>
      <c r="F251" s="1">
        <v>2973</v>
      </c>
      <c r="G251" s="1">
        <v>31</v>
      </c>
      <c r="H251" s="1">
        <v>339</v>
      </c>
      <c r="I251" s="1">
        <v>5598</v>
      </c>
      <c r="J251" s="1">
        <v>9100</v>
      </c>
      <c r="K251" s="1">
        <v>1725</v>
      </c>
      <c r="L251" s="1">
        <v>8482</v>
      </c>
      <c r="M251" s="1">
        <v>827</v>
      </c>
      <c r="N251" s="1">
        <v>300</v>
      </c>
      <c r="O251" s="1">
        <v>475</v>
      </c>
      <c r="P251" s="1">
        <v>2315</v>
      </c>
      <c r="Q251" s="1">
        <v>9073</v>
      </c>
      <c r="R251" s="1">
        <v>3240</v>
      </c>
      <c r="S251" s="1">
        <v>1390</v>
      </c>
      <c r="T251" s="1">
        <v>2529</v>
      </c>
      <c r="U251" s="1">
        <v>1154</v>
      </c>
      <c r="V251" s="1">
        <v>1937</v>
      </c>
      <c r="W251" s="1">
        <v>1383</v>
      </c>
      <c r="X251" s="1">
        <v>11</v>
      </c>
      <c r="Y251" s="1">
        <v>61492</v>
      </c>
    </row>
    <row r="252" spans="2:25" x14ac:dyDescent="0.2">
      <c r="B252" s="80">
        <v>43525</v>
      </c>
      <c r="C252" s="1">
        <v>8090</v>
      </c>
      <c r="D252" s="1">
        <v>705</v>
      </c>
      <c r="E252" s="1">
        <v>20</v>
      </c>
      <c r="F252" s="1">
        <v>2900</v>
      </c>
      <c r="G252" s="1">
        <v>28</v>
      </c>
      <c r="H252" s="1">
        <v>320</v>
      </c>
      <c r="I252" s="1">
        <v>5540</v>
      </c>
      <c r="J252" s="1">
        <v>9101</v>
      </c>
      <c r="K252" s="1">
        <v>1668</v>
      </c>
      <c r="L252" s="1">
        <v>8163</v>
      </c>
      <c r="M252" s="1">
        <v>813</v>
      </c>
      <c r="N252" s="1">
        <v>297</v>
      </c>
      <c r="O252" s="1">
        <v>477</v>
      </c>
      <c r="P252" s="1">
        <v>2291</v>
      </c>
      <c r="Q252" s="1">
        <v>8951</v>
      </c>
      <c r="R252" s="1">
        <v>3243</v>
      </c>
      <c r="S252" s="1">
        <v>1329</v>
      </c>
      <c r="T252" s="1">
        <v>2560</v>
      </c>
      <c r="U252" s="1">
        <v>1146</v>
      </c>
      <c r="V252" s="1">
        <v>1932</v>
      </c>
      <c r="W252" s="1">
        <v>1403</v>
      </c>
      <c r="X252" s="1">
        <v>14</v>
      </c>
      <c r="Y252" s="1">
        <v>60991</v>
      </c>
    </row>
    <row r="253" spans="2:25" x14ac:dyDescent="0.2">
      <c r="B253" s="80">
        <v>43556</v>
      </c>
      <c r="C253" s="1">
        <v>8025</v>
      </c>
      <c r="D253" s="1">
        <v>714</v>
      </c>
      <c r="E253" s="1">
        <v>20</v>
      </c>
      <c r="F253" s="1">
        <v>2805</v>
      </c>
      <c r="G253" s="1">
        <v>27</v>
      </c>
      <c r="H253" s="1">
        <v>278</v>
      </c>
      <c r="I253" s="1">
        <v>5596</v>
      </c>
      <c r="J253" s="1">
        <v>8735</v>
      </c>
      <c r="K253" s="1">
        <v>1544</v>
      </c>
      <c r="L253" s="1">
        <v>7538</v>
      </c>
      <c r="M253" s="1">
        <v>799</v>
      </c>
      <c r="N253" s="1">
        <v>295</v>
      </c>
      <c r="O253" s="1">
        <v>464</v>
      </c>
      <c r="P253" s="1">
        <v>2234</v>
      </c>
      <c r="Q253" s="1">
        <v>8615</v>
      </c>
      <c r="R253" s="1">
        <v>3179</v>
      </c>
      <c r="S253" s="1">
        <v>1346</v>
      </c>
      <c r="T253" s="1">
        <v>2472</v>
      </c>
      <c r="U253" s="1">
        <v>1082</v>
      </c>
      <c r="V253" s="1">
        <v>1873</v>
      </c>
      <c r="W253" s="1">
        <v>1383</v>
      </c>
      <c r="X253" s="1">
        <v>16</v>
      </c>
      <c r="Y253" s="1">
        <v>59040</v>
      </c>
    </row>
    <row r="254" spans="2:25" x14ac:dyDescent="0.2">
      <c r="B254" s="80">
        <v>43586</v>
      </c>
      <c r="C254" s="1">
        <v>7909</v>
      </c>
      <c r="D254" s="1">
        <v>708</v>
      </c>
      <c r="E254" s="1">
        <v>22</v>
      </c>
      <c r="F254" s="1">
        <v>2767</v>
      </c>
      <c r="G254" s="1">
        <v>28</v>
      </c>
      <c r="H254" s="1">
        <v>235</v>
      </c>
      <c r="I254" s="1">
        <v>5498</v>
      </c>
      <c r="J254" s="1">
        <v>8489</v>
      </c>
      <c r="K254" s="1">
        <v>1496</v>
      </c>
      <c r="L254" s="1">
        <v>7317</v>
      </c>
      <c r="M254" s="1">
        <v>801</v>
      </c>
      <c r="N254" s="1">
        <v>298</v>
      </c>
      <c r="O254" s="1">
        <v>449</v>
      </c>
      <c r="P254" s="1">
        <v>2205</v>
      </c>
      <c r="Q254" s="1">
        <v>8436</v>
      </c>
      <c r="R254" s="1">
        <v>3079</v>
      </c>
      <c r="S254" s="1">
        <v>1311</v>
      </c>
      <c r="T254" s="1">
        <v>2468</v>
      </c>
      <c r="U254" s="1">
        <v>1041</v>
      </c>
      <c r="V254" s="1">
        <v>1837</v>
      </c>
      <c r="W254" s="1">
        <v>1366</v>
      </c>
      <c r="X254" s="1">
        <v>16</v>
      </c>
      <c r="Y254" s="1">
        <v>57776</v>
      </c>
    </row>
    <row r="255" spans="2:25" x14ac:dyDescent="0.2">
      <c r="B255" s="80">
        <v>43617</v>
      </c>
      <c r="C255" s="1">
        <v>7663</v>
      </c>
      <c r="D255" s="1">
        <v>704</v>
      </c>
      <c r="E255" s="1">
        <v>22</v>
      </c>
      <c r="F255" s="1">
        <v>2707</v>
      </c>
      <c r="G255" s="1">
        <v>27</v>
      </c>
      <c r="H255" s="1">
        <v>208</v>
      </c>
      <c r="I255" s="1">
        <v>5376</v>
      </c>
      <c r="J255" s="1">
        <v>8164</v>
      </c>
      <c r="K255" s="1">
        <v>1465</v>
      </c>
      <c r="L255" s="1">
        <v>7030</v>
      </c>
      <c r="M255" s="1">
        <v>800</v>
      </c>
      <c r="N255" s="1">
        <v>299</v>
      </c>
      <c r="O255" s="1">
        <v>449</v>
      </c>
      <c r="P255" s="1">
        <v>2151</v>
      </c>
      <c r="Q255" s="1">
        <v>8032</v>
      </c>
      <c r="R255" s="1">
        <v>2989</v>
      </c>
      <c r="S255" s="1">
        <v>1464</v>
      </c>
      <c r="T255" s="1">
        <v>2346</v>
      </c>
      <c r="U255" s="1">
        <v>1007</v>
      </c>
      <c r="V255" s="1">
        <v>1876</v>
      </c>
      <c r="W255" s="1">
        <v>1334</v>
      </c>
      <c r="X255" s="1">
        <v>14</v>
      </c>
      <c r="Y255" s="1">
        <v>56127</v>
      </c>
    </row>
    <row r="256" spans="2:25" x14ac:dyDescent="0.2">
      <c r="B256" s="80">
        <v>43647</v>
      </c>
      <c r="C256" s="1">
        <v>7513</v>
      </c>
      <c r="D256" s="1">
        <v>718</v>
      </c>
      <c r="E256" s="1">
        <v>21</v>
      </c>
      <c r="F256" s="1">
        <v>2661</v>
      </c>
      <c r="G256" s="1">
        <v>25</v>
      </c>
      <c r="H256" s="1">
        <v>173</v>
      </c>
      <c r="I256" s="1">
        <v>5379</v>
      </c>
      <c r="J256" s="1">
        <v>7912</v>
      </c>
      <c r="K256" s="1">
        <v>1380</v>
      </c>
      <c r="L256" s="1">
        <v>6864</v>
      </c>
      <c r="M256" s="1">
        <v>833</v>
      </c>
      <c r="N256" s="1">
        <v>307</v>
      </c>
      <c r="O256" s="1">
        <v>431</v>
      </c>
      <c r="P256" s="1">
        <v>2132</v>
      </c>
      <c r="Q256" s="1">
        <v>7915</v>
      </c>
      <c r="R256" s="1">
        <v>2894</v>
      </c>
      <c r="S256" s="1">
        <v>1830</v>
      </c>
      <c r="T256" s="1">
        <v>2171</v>
      </c>
      <c r="U256" s="1">
        <v>1011</v>
      </c>
      <c r="V256" s="1">
        <v>1902</v>
      </c>
      <c r="W256" s="1">
        <v>1291</v>
      </c>
      <c r="X256" s="1">
        <v>17</v>
      </c>
      <c r="Y256" s="1">
        <v>55380</v>
      </c>
    </row>
    <row r="257" spans="2:25" x14ac:dyDescent="0.2">
      <c r="B257" s="80">
        <v>43678</v>
      </c>
      <c r="C257" s="1">
        <v>7260</v>
      </c>
      <c r="D257" s="1">
        <v>693</v>
      </c>
      <c r="E257" s="1">
        <v>19</v>
      </c>
      <c r="F257" s="1">
        <v>2663</v>
      </c>
      <c r="G257" s="1">
        <v>23</v>
      </c>
      <c r="H257" s="1">
        <v>183</v>
      </c>
      <c r="I257" s="1">
        <v>5561</v>
      </c>
      <c r="J257" s="1">
        <v>7955</v>
      </c>
      <c r="K257" s="1">
        <v>1394</v>
      </c>
      <c r="L257" s="1">
        <v>6876</v>
      </c>
      <c r="M257" s="1">
        <v>831</v>
      </c>
      <c r="N257" s="1">
        <v>327</v>
      </c>
      <c r="O257" s="1">
        <v>447</v>
      </c>
      <c r="P257" s="1">
        <v>2189</v>
      </c>
      <c r="Q257" s="1">
        <v>7824</v>
      </c>
      <c r="R257" s="1">
        <v>2841</v>
      </c>
      <c r="S257" s="1">
        <v>1996</v>
      </c>
      <c r="T257" s="1">
        <v>2205</v>
      </c>
      <c r="U257" s="1">
        <v>1030</v>
      </c>
      <c r="V257" s="1">
        <v>1934</v>
      </c>
      <c r="W257" s="1">
        <v>1270</v>
      </c>
      <c r="X257" s="1">
        <v>19</v>
      </c>
      <c r="Y257" s="1">
        <v>55540</v>
      </c>
    </row>
    <row r="258" spans="2:25" x14ac:dyDescent="0.2">
      <c r="B258" s="80">
        <v>43709</v>
      </c>
      <c r="C258" s="1">
        <v>7350</v>
      </c>
      <c r="D258" s="1">
        <v>680</v>
      </c>
      <c r="E258" s="1">
        <v>19</v>
      </c>
      <c r="F258" s="1">
        <v>2599</v>
      </c>
      <c r="G258" s="1">
        <v>33</v>
      </c>
      <c r="H258" s="1">
        <v>174</v>
      </c>
      <c r="I258" s="1">
        <v>5328</v>
      </c>
      <c r="J258" s="1">
        <v>8094</v>
      </c>
      <c r="K258" s="1">
        <v>1459</v>
      </c>
      <c r="L258" s="1">
        <v>7246</v>
      </c>
      <c r="M258" s="1">
        <v>780</v>
      </c>
      <c r="N258" s="1">
        <v>315</v>
      </c>
      <c r="O258" s="1">
        <v>473</v>
      </c>
      <c r="P258" s="1">
        <v>2169</v>
      </c>
      <c r="Q258" s="1">
        <v>7985</v>
      </c>
      <c r="R258" s="1">
        <v>2830</v>
      </c>
      <c r="S258" s="1">
        <v>1698</v>
      </c>
      <c r="T258" s="1">
        <v>2198</v>
      </c>
      <c r="U258" s="1">
        <v>1034</v>
      </c>
      <c r="V258" s="1">
        <v>1916</v>
      </c>
      <c r="W258" s="1">
        <v>1324</v>
      </c>
      <c r="X258" s="1">
        <v>17</v>
      </c>
      <c r="Y258" s="1">
        <v>55721</v>
      </c>
    </row>
    <row r="259" spans="2:25" x14ac:dyDescent="0.2">
      <c r="B259" s="80">
        <v>43739</v>
      </c>
      <c r="C259" s="1">
        <v>7509</v>
      </c>
      <c r="D259" s="1">
        <v>663</v>
      </c>
      <c r="E259" s="1">
        <v>16</v>
      </c>
      <c r="F259" s="1">
        <v>2617</v>
      </c>
      <c r="G259" s="1">
        <v>32</v>
      </c>
      <c r="H259" s="1">
        <v>297</v>
      </c>
      <c r="I259" s="1">
        <v>5281</v>
      </c>
      <c r="J259" s="1">
        <v>8274</v>
      </c>
      <c r="K259" s="1">
        <v>1533</v>
      </c>
      <c r="L259" s="1">
        <v>7700</v>
      </c>
      <c r="M259" s="1">
        <v>800</v>
      </c>
      <c r="N259" s="1">
        <v>322</v>
      </c>
      <c r="O259" s="1">
        <v>482</v>
      </c>
      <c r="P259" s="1">
        <v>2147</v>
      </c>
      <c r="Q259" s="1">
        <v>8395</v>
      </c>
      <c r="R259" s="1">
        <v>2805</v>
      </c>
      <c r="S259" s="1">
        <v>1470</v>
      </c>
      <c r="T259" s="1">
        <v>2499</v>
      </c>
      <c r="U259" s="1">
        <v>1077</v>
      </c>
      <c r="V259" s="1">
        <v>1924</v>
      </c>
      <c r="W259" s="1">
        <v>1344</v>
      </c>
      <c r="X259" s="1">
        <v>14</v>
      </c>
      <c r="Y259" s="1">
        <v>57201</v>
      </c>
    </row>
    <row r="260" spans="2:25" x14ac:dyDescent="0.2">
      <c r="B260" s="80">
        <v>43770</v>
      </c>
      <c r="C260" s="1">
        <v>7558</v>
      </c>
      <c r="D260" s="1">
        <v>675</v>
      </c>
      <c r="E260" s="1">
        <v>15</v>
      </c>
      <c r="F260" s="1">
        <v>2615</v>
      </c>
      <c r="G260" s="1">
        <v>35</v>
      </c>
      <c r="H260" s="1">
        <v>272</v>
      </c>
      <c r="I260" s="1">
        <v>5320</v>
      </c>
      <c r="J260" s="1">
        <v>8260</v>
      </c>
      <c r="K260" s="1">
        <v>1678</v>
      </c>
      <c r="L260" s="1">
        <v>8267</v>
      </c>
      <c r="M260" s="1">
        <v>803</v>
      </c>
      <c r="N260" s="1">
        <v>340</v>
      </c>
      <c r="O260" s="1">
        <v>492</v>
      </c>
      <c r="P260" s="1">
        <v>2186</v>
      </c>
      <c r="Q260" s="1">
        <v>8560</v>
      </c>
      <c r="R260" s="1">
        <v>2772</v>
      </c>
      <c r="S260" s="1">
        <v>1462</v>
      </c>
      <c r="T260" s="1">
        <v>2546</v>
      </c>
      <c r="U260" s="1">
        <v>1120</v>
      </c>
      <c r="V260" s="1">
        <v>1931</v>
      </c>
      <c r="W260" s="1">
        <v>1370</v>
      </c>
      <c r="X260" s="1">
        <v>17</v>
      </c>
      <c r="Y260" s="1">
        <v>58294</v>
      </c>
    </row>
    <row r="261" spans="2:25" x14ac:dyDescent="0.2">
      <c r="B261" s="80">
        <v>43800</v>
      </c>
      <c r="C261" s="1">
        <v>7401</v>
      </c>
      <c r="D261" s="1">
        <v>667</v>
      </c>
      <c r="E261" s="1">
        <v>15</v>
      </c>
      <c r="F261" s="1">
        <v>2643</v>
      </c>
      <c r="G261" s="1">
        <v>31</v>
      </c>
      <c r="H261" s="1">
        <v>202</v>
      </c>
      <c r="I261" s="1">
        <v>5609</v>
      </c>
      <c r="J261" s="1">
        <v>8122</v>
      </c>
      <c r="K261" s="1">
        <v>1675</v>
      </c>
      <c r="L261" s="1">
        <v>8120</v>
      </c>
      <c r="M261" s="1">
        <v>812</v>
      </c>
      <c r="N261" s="1">
        <v>344</v>
      </c>
      <c r="O261" s="1">
        <v>491</v>
      </c>
      <c r="P261" s="1">
        <v>2161</v>
      </c>
      <c r="Q261" s="1">
        <v>8428</v>
      </c>
      <c r="R261" s="1">
        <v>2734</v>
      </c>
      <c r="S261" s="1">
        <v>1471</v>
      </c>
      <c r="T261" s="1">
        <v>2243</v>
      </c>
      <c r="U261" s="1">
        <v>1088</v>
      </c>
      <c r="V261" s="1">
        <v>1920</v>
      </c>
      <c r="W261" s="1">
        <v>1338</v>
      </c>
      <c r="X261" s="1">
        <v>17</v>
      </c>
      <c r="Y261" s="1">
        <v>57532</v>
      </c>
    </row>
    <row r="262" spans="2:25" x14ac:dyDescent="0.2">
      <c r="B262" s="80">
        <v>43831</v>
      </c>
      <c r="C262" s="1">
        <v>7239</v>
      </c>
      <c r="D262" s="1">
        <v>681</v>
      </c>
      <c r="E262" s="1">
        <v>15</v>
      </c>
      <c r="F262" s="1">
        <v>2733</v>
      </c>
      <c r="G262" s="1">
        <v>36</v>
      </c>
      <c r="H262" s="1">
        <v>323</v>
      </c>
      <c r="I262" s="1">
        <v>5518</v>
      </c>
      <c r="J262" s="1">
        <v>8655</v>
      </c>
      <c r="K262" s="1">
        <v>1829</v>
      </c>
      <c r="L262" s="1">
        <v>8519</v>
      </c>
      <c r="M262" s="1">
        <v>813</v>
      </c>
      <c r="N262" s="1">
        <v>354</v>
      </c>
      <c r="O262" s="1">
        <v>475</v>
      </c>
      <c r="P262" s="1">
        <v>2187</v>
      </c>
      <c r="Q262" s="1">
        <v>8907</v>
      </c>
      <c r="R262" s="1">
        <v>2827</v>
      </c>
      <c r="S262" s="1">
        <v>1439</v>
      </c>
      <c r="T262" s="1">
        <v>2535</v>
      </c>
      <c r="U262" s="1">
        <v>1185</v>
      </c>
      <c r="V262" s="1">
        <v>1955</v>
      </c>
      <c r="W262" s="1">
        <v>1356</v>
      </c>
      <c r="X262" s="1">
        <v>20</v>
      </c>
      <c r="Y262" s="1">
        <v>59601</v>
      </c>
    </row>
    <row r="263" spans="2:25" x14ac:dyDescent="0.2">
      <c r="B263" s="80">
        <v>43862</v>
      </c>
      <c r="C263" s="1">
        <v>7438</v>
      </c>
      <c r="D263" s="1">
        <v>690</v>
      </c>
      <c r="E263" s="1">
        <v>14</v>
      </c>
      <c r="F263" s="1">
        <v>2745</v>
      </c>
      <c r="G263" s="1">
        <v>40</v>
      </c>
      <c r="H263" s="1">
        <v>285</v>
      </c>
      <c r="I263" s="1">
        <v>5532</v>
      </c>
      <c r="J263" s="1">
        <v>8648</v>
      </c>
      <c r="K263" s="1">
        <v>1816</v>
      </c>
      <c r="L263" s="1">
        <v>8211</v>
      </c>
      <c r="M263" s="1">
        <v>826</v>
      </c>
      <c r="N263" s="1">
        <v>350</v>
      </c>
      <c r="O263" s="1">
        <v>483</v>
      </c>
      <c r="P263" s="1">
        <v>2151</v>
      </c>
      <c r="Q263" s="1">
        <v>8940</v>
      </c>
      <c r="R263" s="1">
        <v>2809</v>
      </c>
      <c r="S263" s="1">
        <v>1417</v>
      </c>
      <c r="T263" s="1">
        <v>2516</v>
      </c>
      <c r="U263" s="1">
        <v>1187</v>
      </c>
      <c r="V263" s="1">
        <v>1992</v>
      </c>
      <c r="W263" s="1">
        <v>1375</v>
      </c>
      <c r="X263" s="1">
        <v>23</v>
      </c>
      <c r="Y263" s="1">
        <v>59488</v>
      </c>
    </row>
    <row r="264" spans="2:25" x14ac:dyDescent="0.2">
      <c r="B264" s="80">
        <v>43891</v>
      </c>
      <c r="C264" s="1">
        <v>7857</v>
      </c>
      <c r="D264" s="1">
        <v>742</v>
      </c>
      <c r="E264" s="1">
        <v>18</v>
      </c>
      <c r="F264" s="1">
        <v>3114</v>
      </c>
      <c r="G264" s="1">
        <v>40</v>
      </c>
      <c r="H264" s="1">
        <v>332</v>
      </c>
      <c r="I264" s="1">
        <v>7027</v>
      </c>
      <c r="J264" s="1">
        <v>10165</v>
      </c>
      <c r="K264" s="1">
        <v>2355</v>
      </c>
      <c r="L264" s="1">
        <v>11152</v>
      </c>
      <c r="M264" s="1">
        <v>1017</v>
      </c>
      <c r="N264" s="1">
        <v>376</v>
      </c>
      <c r="O264" s="1">
        <v>560</v>
      </c>
      <c r="P264" s="1">
        <v>2448</v>
      </c>
      <c r="Q264" s="1">
        <v>10686</v>
      </c>
      <c r="R264" s="1">
        <v>2817</v>
      </c>
      <c r="S264" s="1">
        <v>1698</v>
      </c>
      <c r="T264" s="1">
        <v>2687</v>
      </c>
      <c r="U264" s="1">
        <v>1553</v>
      </c>
      <c r="V264" s="1">
        <v>2386</v>
      </c>
      <c r="W264" s="1">
        <v>1441</v>
      </c>
      <c r="X264" s="1">
        <v>25</v>
      </c>
      <c r="Y264" s="1">
        <v>70496</v>
      </c>
    </row>
    <row r="265" spans="2:25" x14ac:dyDescent="0.2">
      <c r="B265" s="80">
        <v>43922</v>
      </c>
      <c r="C265" s="1">
        <v>7895</v>
      </c>
      <c r="D265" s="1">
        <v>778</v>
      </c>
      <c r="E265" s="1">
        <v>17</v>
      </c>
      <c r="F265" s="1">
        <v>3234</v>
      </c>
      <c r="G265" s="1">
        <v>42</v>
      </c>
      <c r="H265" s="1">
        <v>409</v>
      </c>
      <c r="I265" s="1">
        <v>7254</v>
      </c>
      <c r="J265" s="1">
        <v>10472</v>
      </c>
      <c r="K265" s="1">
        <v>2598</v>
      </c>
      <c r="L265" s="1">
        <v>11067</v>
      </c>
      <c r="M265" s="1">
        <v>1072</v>
      </c>
      <c r="N265" s="1">
        <v>377</v>
      </c>
      <c r="O265" s="1">
        <v>622</v>
      </c>
      <c r="P265" s="1">
        <v>2635</v>
      </c>
      <c r="Q265" s="1">
        <v>11324</v>
      </c>
      <c r="R265" s="1">
        <v>2859</v>
      </c>
      <c r="S265" s="1">
        <v>1798</v>
      </c>
      <c r="T265" s="1">
        <v>2799</v>
      </c>
      <c r="U265" s="1">
        <v>1595</v>
      </c>
      <c r="V265" s="1">
        <v>2429</v>
      </c>
      <c r="W265" s="1">
        <v>1585</v>
      </c>
      <c r="X265" s="1">
        <v>27</v>
      </c>
      <c r="Y265" s="1">
        <v>72888</v>
      </c>
    </row>
    <row r="266" spans="2:25" x14ac:dyDescent="0.2">
      <c r="B266" s="80">
        <v>43952</v>
      </c>
      <c r="C266" s="1">
        <v>8048</v>
      </c>
      <c r="D266" s="1">
        <v>818</v>
      </c>
      <c r="E266" s="1">
        <v>17</v>
      </c>
      <c r="F266" s="1">
        <v>3233</v>
      </c>
      <c r="G266" s="1">
        <v>37</v>
      </c>
      <c r="H266" s="1">
        <v>343</v>
      </c>
      <c r="I266" s="1">
        <v>6780</v>
      </c>
      <c r="J266" s="1">
        <v>10425</v>
      </c>
      <c r="K266" s="1">
        <v>2595</v>
      </c>
      <c r="L266" s="1">
        <v>10969</v>
      </c>
      <c r="M266" s="1">
        <v>1083</v>
      </c>
      <c r="N266" s="1">
        <v>381</v>
      </c>
      <c r="O266" s="1">
        <v>626</v>
      </c>
      <c r="P266" s="1">
        <v>2682</v>
      </c>
      <c r="Q266" s="1">
        <v>11350</v>
      </c>
      <c r="R266" s="1">
        <v>2875</v>
      </c>
      <c r="S266" s="1">
        <v>1841</v>
      </c>
      <c r="T266" s="1">
        <v>2776</v>
      </c>
      <c r="U266" s="1">
        <v>1642</v>
      </c>
      <c r="V266" s="1">
        <v>2391</v>
      </c>
      <c r="W266" s="1">
        <v>1620</v>
      </c>
      <c r="X266" s="1">
        <v>24</v>
      </c>
      <c r="Y266" s="1">
        <f>SUM(C266:X266)</f>
        <v>72556</v>
      </c>
    </row>
    <row r="267" spans="2:25" x14ac:dyDescent="0.2">
      <c r="B267" s="80">
        <v>43983</v>
      </c>
      <c r="C267" s="1">
        <v>8397</v>
      </c>
      <c r="D267" s="1">
        <v>850</v>
      </c>
      <c r="E267" s="1">
        <v>16</v>
      </c>
      <c r="F267" s="1">
        <v>3181</v>
      </c>
      <c r="G267" s="1">
        <v>37</v>
      </c>
      <c r="H267" s="1">
        <v>263</v>
      </c>
      <c r="I267" s="1">
        <v>6476</v>
      </c>
      <c r="J267" s="1">
        <v>10179</v>
      </c>
      <c r="K267" s="1">
        <v>2521</v>
      </c>
      <c r="L267" s="1">
        <v>10527</v>
      </c>
      <c r="M267" s="1">
        <v>1090</v>
      </c>
      <c r="N267" s="1">
        <v>387</v>
      </c>
      <c r="O267" s="1">
        <v>631</v>
      </c>
      <c r="P267" s="1">
        <v>2640</v>
      </c>
      <c r="Q267" s="1">
        <v>11144</v>
      </c>
      <c r="R267" s="1">
        <v>2879</v>
      </c>
      <c r="S267" s="1">
        <v>1944</v>
      </c>
      <c r="T267" s="1">
        <v>2742</v>
      </c>
      <c r="U267" s="1">
        <v>1588</v>
      </c>
      <c r="V267" s="1">
        <v>2379</v>
      </c>
      <c r="W267" s="1">
        <v>1681</v>
      </c>
      <c r="X267" s="1">
        <v>25</v>
      </c>
      <c r="Y267" s="1">
        <f t="shared" ref="Y267:Y270" si="3">SUM(C267:X267)</f>
        <v>71577</v>
      </c>
    </row>
    <row r="268" spans="2:25" x14ac:dyDescent="0.2">
      <c r="B268" s="80">
        <v>44013</v>
      </c>
      <c r="C268" s="1">
        <v>8511</v>
      </c>
      <c r="D268" s="1">
        <v>858</v>
      </c>
      <c r="E268" s="1">
        <v>15</v>
      </c>
      <c r="F268" s="1">
        <v>3118</v>
      </c>
      <c r="G268" s="1">
        <v>36</v>
      </c>
      <c r="H268" s="1">
        <v>227</v>
      </c>
      <c r="I268" s="1">
        <v>6429</v>
      </c>
      <c r="J268" s="1">
        <v>9854</v>
      </c>
      <c r="K268" s="1">
        <v>2284</v>
      </c>
      <c r="L268" s="1">
        <v>9777</v>
      </c>
      <c r="M268" s="1">
        <v>1080</v>
      </c>
      <c r="N268" s="1">
        <v>379</v>
      </c>
      <c r="O268" s="1">
        <v>620</v>
      </c>
      <c r="P268" s="1">
        <v>2594</v>
      </c>
      <c r="Q268" s="1">
        <v>10513</v>
      </c>
      <c r="R268" s="1">
        <v>2816</v>
      </c>
      <c r="S268" s="1">
        <v>2153</v>
      </c>
      <c r="T268" s="1">
        <v>2500</v>
      </c>
      <c r="U268" s="1">
        <v>1503</v>
      </c>
      <c r="V268" s="1">
        <v>2331</v>
      </c>
      <c r="W268" s="1">
        <v>1697</v>
      </c>
      <c r="X268" s="1">
        <v>21</v>
      </c>
      <c r="Y268" s="1">
        <f t="shared" si="3"/>
        <v>69316</v>
      </c>
    </row>
    <row r="269" spans="2:25" x14ac:dyDescent="0.2">
      <c r="B269" s="80">
        <v>44044</v>
      </c>
      <c r="C269" s="1">
        <v>8761</v>
      </c>
      <c r="D269" s="1">
        <v>866</v>
      </c>
      <c r="E269" s="1">
        <v>15</v>
      </c>
      <c r="F269" s="1">
        <v>3129</v>
      </c>
      <c r="G269" s="1">
        <v>34</v>
      </c>
      <c r="H269" s="1">
        <v>231</v>
      </c>
      <c r="I269" s="1">
        <v>6577</v>
      </c>
      <c r="J269" s="1">
        <v>9832</v>
      </c>
      <c r="K269" s="1">
        <v>2260</v>
      </c>
      <c r="L269" s="1">
        <v>9670</v>
      </c>
      <c r="M269" s="1">
        <v>1097</v>
      </c>
      <c r="N269" s="1">
        <v>374</v>
      </c>
      <c r="O269" s="1">
        <v>618</v>
      </c>
      <c r="P269" s="1">
        <v>2634</v>
      </c>
      <c r="Q269" s="1">
        <v>10436</v>
      </c>
      <c r="R269" s="1">
        <v>2802</v>
      </c>
      <c r="S269" s="1">
        <v>2282</v>
      </c>
      <c r="T269" s="1">
        <v>2540</v>
      </c>
      <c r="U269" s="1">
        <v>1494</v>
      </c>
      <c r="V269" s="1">
        <v>2329</v>
      </c>
      <c r="W269" s="1">
        <v>1722</v>
      </c>
      <c r="X269" s="1">
        <v>21</v>
      </c>
      <c r="Y269" s="1">
        <f t="shared" si="3"/>
        <v>69724</v>
      </c>
    </row>
    <row r="270" spans="2:25" x14ac:dyDescent="0.2">
      <c r="B270" s="80">
        <v>44075</v>
      </c>
      <c r="C270" s="1">
        <v>9000</v>
      </c>
      <c r="D270" s="1">
        <v>862</v>
      </c>
      <c r="E270" s="1">
        <v>15</v>
      </c>
      <c r="F270" s="1">
        <v>3122</v>
      </c>
      <c r="G270" s="1">
        <v>34</v>
      </c>
      <c r="H270" s="1">
        <v>255</v>
      </c>
      <c r="I270" s="1">
        <v>6478</v>
      </c>
      <c r="J270" s="1">
        <v>9924</v>
      </c>
      <c r="K270" s="1">
        <v>2246</v>
      </c>
      <c r="L270" s="1">
        <v>10023</v>
      </c>
      <c r="M270" s="1">
        <v>1072</v>
      </c>
      <c r="N270" s="1">
        <v>369</v>
      </c>
      <c r="O270" s="1">
        <v>609</v>
      </c>
      <c r="P270" s="1">
        <v>2581</v>
      </c>
      <c r="Q270" s="1">
        <v>10571</v>
      </c>
      <c r="R270" s="1">
        <v>2809</v>
      </c>
      <c r="S270" s="1">
        <v>1918</v>
      </c>
      <c r="T270" s="1">
        <v>2545</v>
      </c>
      <c r="U270" s="1">
        <v>1531</v>
      </c>
      <c r="V270" s="1">
        <v>2368</v>
      </c>
      <c r="W270" s="1">
        <v>1750</v>
      </c>
      <c r="X270" s="1">
        <v>21</v>
      </c>
      <c r="Y270" s="1">
        <f t="shared" si="3"/>
        <v>70103</v>
      </c>
    </row>
    <row r="271" spans="2:25" x14ac:dyDescent="0.2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2:25" x14ac:dyDescent="0.2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3:25" x14ac:dyDescent="0.2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3:25" x14ac:dyDescent="0.2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3:25" x14ac:dyDescent="0.2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3:25" x14ac:dyDescent="0.2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</sheetData>
  <phoneticPr fontId="8" type="noConversion"/>
  <pageMargins left="0.75" right="0.75" top="1" bottom="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5"/>
  <sheetViews>
    <sheetView topLeftCell="A127" workbookViewId="0">
      <pane xSplit="2" ySplit="7" topLeftCell="C243" activePane="bottomRight" state="frozen"/>
      <selection pane="topRight" activeCell="V54" sqref="V54"/>
      <selection pane="bottomLeft" activeCell="V54" sqref="V54"/>
      <selection pane="bottomRight" activeCell="B275" sqref="B275"/>
    </sheetView>
  </sheetViews>
  <sheetFormatPr baseColWidth="10" defaultColWidth="11.42578125" defaultRowHeight="12.75" x14ac:dyDescent="0.2"/>
  <cols>
    <col min="1" max="1" width="29.28515625" customWidth="1"/>
    <col min="3" max="8" width="11.5703125" bestFit="1" customWidth="1"/>
    <col min="9" max="20" width="11.7109375" bestFit="1" customWidth="1"/>
    <col min="21" max="21" width="11.5703125" bestFit="1" customWidth="1"/>
    <col min="22" max="22" width="18.7109375" customWidth="1"/>
    <col min="23" max="24" width="11.5703125" bestFit="1" customWidth="1"/>
    <col min="257" max="257" width="29.28515625" customWidth="1"/>
    <col min="259" max="264" width="11.5703125" bestFit="1" customWidth="1"/>
    <col min="265" max="276" width="11.7109375" bestFit="1" customWidth="1"/>
    <col min="277" max="277" width="11.5703125" bestFit="1" customWidth="1"/>
    <col min="278" max="278" width="18.7109375" customWidth="1"/>
    <col min="279" max="280" width="11.5703125" bestFit="1" customWidth="1"/>
    <col min="513" max="513" width="29.28515625" customWidth="1"/>
    <col min="515" max="520" width="11.5703125" bestFit="1" customWidth="1"/>
    <col min="521" max="532" width="11.7109375" bestFit="1" customWidth="1"/>
    <col min="533" max="533" width="11.5703125" bestFit="1" customWidth="1"/>
    <col min="534" max="534" width="18.7109375" customWidth="1"/>
    <col min="535" max="536" width="11.5703125" bestFit="1" customWidth="1"/>
    <col min="769" max="769" width="29.28515625" customWidth="1"/>
    <col min="771" max="776" width="11.5703125" bestFit="1" customWidth="1"/>
    <col min="777" max="788" width="11.7109375" bestFit="1" customWidth="1"/>
    <col min="789" max="789" width="11.5703125" bestFit="1" customWidth="1"/>
    <col min="790" max="790" width="18.7109375" customWidth="1"/>
    <col min="791" max="792" width="11.5703125" bestFit="1" customWidth="1"/>
    <col min="1025" max="1025" width="29.28515625" customWidth="1"/>
    <col min="1027" max="1032" width="11.5703125" bestFit="1" customWidth="1"/>
    <col min="1033" max="1044" width="11.7109375" bestFit="1" customWidth="1"/>
    <col min="1045" max="1045" width="11.5703125" bestFit="1" customWidth="1"/>
    <col min="1046" max="1046" width="18.7109375" customWidth="1"/>
    <col min="1047" max="1048" width="11.5703125" bestFit="1" customWidth="1"/>
    <col min="1281" max="1281" width="29.28515625" customWidth="1"/>
    <col min="1283" max="1288" width="11.5703125" bestFit="1" customWidth="1"/>
    <col min="1289" max="1300" width="11.7109375" bestFit="1" customWidth="1"/>
    <col min="1301" max="1301" width="11.5703125" bestFit="1" customWidth="1"/>
    <col min="1302" max="1302" width="18.7109375" customWidth="1"/>
    <col min="1303" max="1304" width="11.5703125" bestFit="1" customWidth="1"/>
    <col min="1537" max="1537" width="29.28515625" customWidth="1"/>
    <col min="1539" max="1544" width="11.5703125" bestFit="1" customWidth="1"/>
    <col min="1545" max="1556" width="11.7109375" bestFit="1" customWidth="1"/>
    <col min="1557" max="1557" width="11.5703125" bestFit="1" customWidth="1"/>
    <col min="1558" max="1558" width="18.7109375" customWidth="1"/>
    <col min="1559" max="1560" width="11.5703125" bestFit="1" customWidth="1"/>
    <col min="1793" max="1793" width="29.28515625" customWidth="1"/>
    <col min="1795" max="1800" width="11.5703125" bestFit="1" customWidth="1"/>
    <col min="1801" max="1812" width="11.7109375" bestFit="1" customWidth="1"/>
    <col min="1813" max="1813" width="11.5703125" bestFit="1" customWidth="1"/>
    <col min="1814" max="1814" width="18.7109375" customWidth="1"/>
    <col min="1815" max="1816" width="11.5703125" bestFit="1" customWidth="1"/>
    <col min="2049" max="2049" width="29.28515625" customWidth="1"/>
    <col min="2051" max="2056" width="11.5703125" bestFit="1" customWidth="1"/>
    <col min="2057" max="2068" width="11.7109375" bestFit="1" customWidth="1"/>
    <col min="2069" max="2069" width="11.5703125" bestFit="1" customWidth="1"/>
    <col min="2070" max="2070" width="18.7109375" customWidth="1"/>
    <col min="2071" max="2072" width="11.5703125" bestFit="1" customWidth="1"/>
    <col min="2305" max="2305" width="29.28515625" customWidth="1"/>
    <col min="2307" max="2312" width="11.5703125" bestFit="1" customWidth="1"/>
    <col min="2313" max="2324" width="11.7109375" bestFit="1" customWidth="1"/>
    <col min="2325" max="2325" width="11.5703125" bestFit="1" customWidth="1"/>
    <col min="2326" max="2326" width="18.7109375" customWidth="1"/>
    <col min="2327" max="2328" width="11.5703125" bestFit="1" customWidth="1"/>
    <col min="2561" max="2561" width="29.28515625" customWidth="1"/>
    <col min="2563" max="2568" width="11.5703125" bestFit="1" customWidth="1"/>
    <col min="2569" max="2580" width="11.7109375" bestFit="1" customWidth="1"/>
    <col min="2581" max="2581" width="11.5703125" bestFit="1" customWidth="1"/>
    <col min="2582" max="2582" width="18.7109375" customWidth="1"/>
    <col min="2583" max="2584" width="11.5703125" bestFit="1" customWidth="1"/>
    <col min="2817" max="2817" width="29.28515625" customWidth="1"/>
    <col min="2819" max="2824" width="11.5703125" bestFit="1" customWidth="1"/>
    <col min="2825" max="2836" width="11.7109375" bestFit="1" customWidth="1"/>
    <col min="2837" max="2837" width="11.5703125" bestFit="1" customWidth="1"/>
    <col min="2838" max="2838" width="18.7109375" customWidth="1"/>
    <col min="2839" max="2840" width="11.5703125" bestFit="1" customWidth="1"/>
    <col min="3073" max="3073" width="29.28515625" customWidth="1"/>
    <col min="3075" max="3080" width="11.5703125" bestFit="1" customWidth="1"/>
    <col min="3081" max="3092" width="11.7109375" bestFit="1" customWidth="1"/>
    <col min="3093" max="3093" width="11.5703125" bestFit="1" customWidth="1"/>
    <col min="3094" max="3094" width="18.7109375" customWidth="1"/>
    <col min="3095" max="3096" width="11.5703125" bestFit="1" customWidth="1"/>
    <col min="3329" max="3329" width="29.28515625" customWidth="1"/>
    <col min="3331" max="3336" width="11.5703125" bestFit="1" customWidth="1"/>
    <col min="3337" max="3348" width="11.7109375" bestFit="1" customWidth="1"/>
    <col min="3349" max="3349" width="11.5703125" bestFit="1" customWidth="1"/>
    <col min="3350" max="3350" width="18.7109375" customWidth="1"/>
    <col min="3351" max="3352" width="11.5703125" bestFit="1" customWidth="1"/>
    <col min="3585" max="3585" width="29.28515625" customWidth="1"/>
    <col min="3587" max="3592" width="11.5703125" bestFit="1" customWidth="1"/>
    <col min="3593" max="3604" width="11.7109375" bestFit="1" customWidth="1"/>
    <col min="3605" max="3605" width="11.5703125" bestFit="1" customWidth="1"/>
    <col min="3606" max="3606" width="18.7109375" customWidth="1"/>
    <col min="3607" max="3608" width="11.5703125" bestFit="1" customWidth="1"/>
    <col min="3841" max="3841" width="29.28515625" customWidth="1"/>
    <col min="3843" max="3848" width="11.5703125" bestFit="1" customWidth="1"/>
    <col min="3849" max="3860" width="11.7109375" bestFit="1" customWidth="1"/>
    <col min="3861" max="3861" width="11.5703125" bestFit="1" customWidth="1"/>
    <col min="3862" max="3862" width="18.7109375" customWidth="1"/>
    <col min="3863" max="3864" width="11.5703125" bestFit="1" customWidth="1"/>
    <col min="4097" max="4097" width="29.28515625" customWidth="1"/>
    <col min="4099" max="4104" width="11.5703125" bestFit="1" customWidth="1"/>
    <col min="4105" max="4116" width="11.7109375" bestFit="1" customWidth="1"/>
    <col min="4117" max="4117" width="11.5703125" bestFit="1" customWidth="1"/>
    <col min="4118" max="4118" width="18.7109375" customWidth="1"/>
    <col min="4119" max="4120" width="11.5703125" bestFit="1" customWidth="1"/>
    <col min="4353" max="4353" width="29.28515625" customWidth="1"/>
    <col min="4355" max="4360" width="11.5703125" bestFit="1" customWidth="1"/>
    <col min="4361" max="4372" width="11.7109375" bestFit="1" customWidth="1"/>
    <col min="4373" max="4373" width="11.5703125" bestFit="1" customWidth="1"/>
    <col min="4374" max="4374" width="18.7109375" customWidth="1"/>
    <col min="4375" max="4376" width="11.5703125" bestFit="1" customWidth="1"/>
    <col min="4609" max="4609" width="29.28515625" customWidth="1"/>
    <col min="4611" max="4616" width="11.5703125" bestFit="1" customWidth="1"/>
    <col min="4617" max="4628" width="11.7109375" bestFit="1" customWidth="1"/>
    <col min="4629" max="4629" width="11.5703125" bestFit="1" customWidth="1"/>
    <col min="4630" max="4630" width="18.7109375" customWidth="1"/>
    <col min="4631" max="4632" width="11.5703125" bestFit="1" customWidth="1"/>
    <col min="4865" max="4865" width="29.28515625" customWidth="1"/>
    <col min="4867" max="4872" width="11.5703125" bestFit="1" customWidth="1"/>
    <col min="4873" max="4884" width="11.7109375" bestFit="1" customWidth="1"/>
    <col min="4885" max="4885" width="11.5703125" bestFit="1" customWidth="1"/>
    <col min="4886" max="4886" width="18.7109375" customWidth="1"/>
    <col min="4887" max="4888" width="11.5703125" bestFit="1" customWidth="1"/>
    <col min="5121" max="5121" width="29.28515625" customWidth="1"/>
    <col min="5123" max="5128" width="11.5703125" bestFit="1" customWidth="1"/>
    <col min="5129" max="5140" width="11.7109375" bestFit="1" customWidth="1"/>
    <col min="5141" max="5141" width="11.5703125" bestFit="1" customWidth="1"/>
    <col min="5142" max="5142" width="18.7109375" customWidth="1"/>
    <col min="5143" max="5144" width="11.5703125" bestFit="1" customWidth="1"/>
    <col min="5377" max="5377" width="29.28515625" customWidth="1"/>
    <col min="5379" max="5384" width="11.5703125" bestFit="1" customWidth="1"/>
    <col min="5385" max="5396" width="11.7109375" bestFit="1" customWidth="1"/>
    <col min="5397" max="5397" width="11.5703125" bestFit="1" customWidth="1"/>
    <col min="5398" max="5398" width="18.7109375" customWidth="1"/>
    <col min="5399" max="5400" width="11.5703125" bestFit="1" customWidth="1"/>
    <col min="5633" max="5633" width="29.28515625" customWidth="1"/>
    <col min="5635" max="5640" width="11.5703125" bestFit="1" customWidth="1"/>
    <col min="5641" max="5652" width="11.7109375" bestFit="1" customWidth="1"/>
    <col min="5653" max="5653" width="11.5703125" bestFit="1" customWidth="1"/>
    <col min="5654" max="5654" width="18.7109375" customWidth="1"/>
    <col min="5655" max="5656" width="11.5703125" bestFit="1" customWidth="1"/>
    <col min="5889" max="5889" width="29.28515625" customWidth="1"/>
    <col min="5891" max="5896" width="11.5703125" bestFit="1" customWidth="1"/>
    <col min="5897" max="5908" width="11.7109375" bestFit="1" customWidth="1"/>
    <col min="5909" max="5909" width="11.5703125" bestFit="1" customWidth="1"/>
    <col min="5910" max="5910" width="18.7109375" customWidth="1"/>
    <col min="5911" max="5912" width="11.5703125" bestFit="1" customWidth="1"/>
    <col min="6145" max="6145" width="29.28515625" customWidth="1"/>
    <col min="6147" max="6152" width="11.5703125" bestFit="1" customWidth="1"/>
    <col min="6153" max="6164" width="11.7109375" bestFit="1" customWidth="1"/>
    <col min="6165" max="6165" width="11.5703125" bestFit="1" customWidth="1"/>
    <col min="6166" max="6166" width="18.7109375" customWidth="1"/>
    <col min="6167" max="6168" width="11.5703125" bestFit="1" customWidth="1"/>
    <col min="6401" max="6401" width="29.28515625" customWidth="1"/>
    <col min="6403" max="6408" width="11.5703125" bestFit="1" customWidth="1"/>
    <col min="6409" max="6420" width="11.7109375" bestFit="1" customWidth="1"/>
    <col min="6421" max="6421" width="11.5703125" bestFit="1" customWidth="1"/>
    <col min="6422" max="6422" width="18.7109375" customWidth="1"/>
    <col min="6423" max="6424" width="11.5703125" bestFit="1" customWidth="1"/>
    <col min="6657" max="6657" width="29.28515625" customWidth="1"/>
    <col min="6659" max="6664" width="11.5703125" bestFit="1" customWidth="1"/>
    <col min="6665" max="6676" width="11.7109375" bestFit="1" customWidth="1"/>
    <col min="6677" max="6677" width="11.5703125" bestFit="1" customWidth="1"/>
    <col min="6678" max="6678" width="18.7109375" customWidth="1"/>
    <col min="6679" max="6680" width="11.5703125" bestFit="1" customWidth="1"/>
    <col min="6913" max="6913" width="29.28515625" customWidth="1"/>
    <col min="6915" max="6920" width="11.5703125" bestFit="1" customWidth="1"/>
    <col min="6921" max="6932" width="11.7109375" bestFit="1" customWidth="1"/>
    <col min="6933" max="6933" width="11.5703125" bestFit="1" customWidth="1"/>
    <col min="6934" max="6934" width="18.7109375" customWidth="1"/>
    <col min="6935" max="6936" width="11.5703125" bestFit="1" customWidth="1"/>
    <col min="7169" max="7169" width="29.28515625" customWidth="1"/>
    <col min="7171" max="7176" width="11.5703125" bestFit="1" customWidth="1"/>
    <col min="7177" max="7188" width="11.7109375" bestFit="1" customWidth="1"/>
    <col min="7189" max="7189" width="11.5703125" bestFit="1" customWidth="1"/>
    <col min="7190" max="7190" width="18.7109375" customWidth="1"/>
    <col min="7191" max="7192" width="11.5703125" bestFit="1" customWidth="1"/>
    <col min="7425" max="7425" width="29.28515625" customWidth="1"/>
    <col min="7427" max="7432" width="11.5703125" bestFit="1" customWidth="1"/>
    <col min="7433" max="7444" width="11.7109375" bestFit="1" customWidth="1"/>
    <col min="7445" max="7445" width="11.5703125" bestFit="1" customWidth="1"/>
    <col min="7446" max="7446" width="18.7109375" customWidth="1"/>
    <col min="7447" max="7448" width="11.5703125" bestFit="1" customWidth="1"/>
    <col min="7681" max="7681" width="29.28515625" customWidth="1"/>
    <col min="7683" max="7688" width="11.5703125" bestFit="1" customWidth="1"/>
    <col min="7689" max="7700" width="11.7109375" bestFit="1" customWidth="1"/>
    <col min="7701" max="7701" width="11.5703125" bestFit="1" customWidth="1"/>
    <col min="7702" max="7702" width="18.7109375" customWidth="1"/>
    <col min="7703" max="7704" width="11.5703125" bestFit="1" customWidth="1"/>
    <col min="7937" max="7937" width="29.28515625" customWidth="1"/>
    <col min="7939" max="7944" width="11.5703125" bestFit="1" customWidth="1"/>
    <col min="7945" max="7956" width="11.7109375" bestFit="1" customWidth="1"/>
    <col min="7957" max="7957" width="11.5703125" bestFit="1" customWidth="1"/>
    <col min="7958" max="7958" width="18.7109375" customWidth="1"/>
    <col min="7959" max="7960" width="11.5703125" bestFit="1" customWidth="1"/>
    <col min="8193" max="8193" width="29.28515625" customWidth="1"/>
    <col min="8195" max="8200" width="11.5703125" bestFit="1" customWidth="1"/>
    <col min="8201" max="8212" width="11.7109375" bestFit="1" customWidth="1"/>
    <col min="8213" max="8213" width="11.5703125" bestFit="1" customWidth="1"/>
    <col min="8214" max="8214" width="18.7109375" customWidth="1"/>
    <col min="8215" max="8216" width="11.5703125" bestFit="1" customWidth="1"/>
    <col min="8449" max="8449" width="29.28515625" customWidth="1"/>
    <col min="8451" max="8456" width="11.5703125" bestFit="1" customWidth="1"/>
    <col min="8457" max="8468" width="11.7109375" bestFit="1" customWidth="1"/>
    <col min="8469" max="8469" width="11.5703125" bestFit="1" customWidth="1"/>
    <col min="8470" max="8470" width="18.7109375" customWidth="1"/>
    <col min="8471" max="8472" width="11.5703125" bestFit="1" customWidth="1"/>
    <col min="8705" max="8705" width="29.28515625" customWidth="1"/>
    <col min="8707" max="8712" width="11.5703125" bestFit="1" customWidth="1"/>
    <col min="8713" max="8724" width="11.7109375" bestFit="1" customWidth="1"/>
    <col min="8725" max="8725" width="11.5703125" bestFit="1" customWidth="1"/>
    <col min="8726" max="8726" width="18.7109375" customWidth="1"/>
    <col min="8727" max="8728" width="11.5703125" bestFit="1" customWidth="1"/>
    <col min="8961" max="8961" width="29.28515625" customWidth="1"/>
    <col min="8963" max="8968" width="11.5703125" bestFit="1" customWidth="1"/>
    <col min="8969" max="8980" width="11.7109375" bestFit="1" customWidth="1"/>
    <col min="8981" max="8981" width="11.5703125" bestFit="1" customWidth="1"/>
    <col min="8982" max="8982" width="18.7109375" customWidth="1"/>
    <col min="8983" max="8984" width="11.5703125" bestFit="1" customWidth="1"/>
    <col min="9217" max="9217" width="29.28515625" customWidth="1"/>
    <col min="9219" max="9224" width="11.5703125" bestFit="1" customWidth="1"/>
    <col min="9225" max="9236" width="11.7109375" bestFit="1" customWidth="1"/>
    <col min="9237" max="9237" width="11.5703125" bestFit="1" customWidth="1"/>
    <col min="9238" max="9238" width="18.7109375" customWidth="1"/>
    <col min="9239" max="9240" width="11.5703125" bestFit="1" customWidth="1"/>
    <col min="9473" max="9473" width="29.28515625" customWidth="1"/>
    <col min="9475" max="9480" width="11.5703125" bestFit="1" customWidth="1"/>
    <col min="9481" max="9492" width="11.7109375" bestFit="1" customWidth="1"/>
    <col min="9493" max="9493" width="11.5703125" bestFit="1" customWidth="1"/>
    <col min="9494" max="9494" width="18.7109375" customWidth="1"/>
    <col min="9495" max="9496" width="11.5703125" bestFit="1" customWidth="1"/>
    <col min="9729" max="9729" width="29.28515625" customWidth="1"/>
    <col min="9731" max="9736" width="11.5703125" bestFit="1" customWidth="1"/>
    <col min="9737" max="9748" width="11.7109375" bestFit="1" customWidth="1"/>
    <col min="9749" max="9749" width="11.5703125" bestFit="1" customWidth="1"/>
    <col min="9750" max="9750" width="18.7109375" customWidth="1"/>
    <col min="9751" max="9752" width="11.5703125" bestFit="1" customWidth="1"/>
    <col min="9985" max="9985" width="29.28515625" customWidth="1"/>
    <col min="9987" max="9992" width="11.5703125" bestFit="1" customWidth="1"/>
    <col min="9993" max="10004" width="11.7109375" bestFit="1" customWidth="1"/>
    <col min="10005" max="10005" width="11.5703125" bestFit="1" customWidth="1"/>
    <col min="10006" max="10006" width="18.7109375" customWidth="1"/>
    <col min="10007" max="10008" width="11.5703125" bestFit="1" customWidth="1"/>
    <col min="10241" max="10241" width="29.28515625" customWidth="1"/>
    <col min="10243" max="10248" width="11.5703125" bestFit="1" customWidth="1"/>
    <col min="10249" max="10260" width="11.7109375" bestFit="1" customWidth="1"/>
    <col min="10261" max="10261" width="11.5703125" bestFit="1" customWidth="1"/>
    <col min="10262" max="10262" width="18.7109375" customWidth="1"/>
    <col min="10263" max="10264" width="11.5703125" bestFit="1" customWidth="1"/>
    <col min="10497" max="10497" width="29.28515625" customWidth="1"/>
    <col min="10499" max="10504" width="11.5703125" bestFit="1" customWidth="1"/>
    <col min="10505" max="10516" width="11.7109375" bestFit="1" customWidth="1"/>
    <col min="10517" max="10517" width="11.5703125" bestFit="1" customWidth="1"/>
    <col min="10518" max="10518" width="18.7109375" customWidth="1"/>
    <col min="10519" max="10520" width="11.5703125" bestFit="1" customWidth="1"/>
    <col min="10753" max="10753" width="29.28515625" customWidth="1"/>
    <col min="10755" max="10760" width="11.5703125" bestFit="1" customWidth="1"/>
    <col min="10761" max="10772" width="11.7109375" bestFit="1" customWidth="1"/>
    <col min="10773" max="10773" width="11.5703125" bestFit="1" customWidth="1"/>
    <col min="10774" max="10774" width="18.7109375" customWidth="1"/>
    <col min="10775" max="10776" width="11.5703125" bestFit="1" customWidth="1"/>
    <col min="11009" max="11009" width="29.28515625" customWidth="1"/>
    <col min="11011" max="11016" width="11.5703125" bestFit="1" customWidth="1"/>
    <col min="11017" max="11028" width="11.7109375" bestFit="1" customWidth="1"/>
    <col min="11029" max="11029" width="11.5703125" bestFit="1" customWidth="1"/>
    <col min="11030" max="11030" width="18.7109375" customWidth="1"/>
    <col min="11031" max="11032" width="11.5703125" bestFit="1" customWidth="1"/>
    <col min="11265" max="11265" width="29.28515625" customWidth="1"/>
    <col min="11267" max="11272" width="11.5703125" bestFit="1" customWidth="1"/>
    <col min="11273" max="11284" width="11.7109375" bestFit="1" customWidth="1"/>
    <col min="11285" max="11285" width="11.5703125" bestFit="1" customWidth="1"/>
    <col min="11286" max="11286" width="18.7109375" customWidth="1"/>
    <col min="11287" max="11288" width="11.5703125" bestFit="1" customWidth="1"/>
    <col min="11521" max="11521" width="29.28515625" customWidth="1"/>
    <col min="11523" max="11528" width="11.5703125" bestFit="1" customWidth="1"/>
    <col min="11529" max="11540" width="11.7109375" bestFit="1" customWidth="1"/>
    <col min="11541" max="11541" width="11.5703125" bestFit="1" customWidth="1"/>
    <col min="11542" max="11542" width="18.7109375" customWidth="1"/>
    <col min="11543" max="11544" width="11.5703125" bestFit="1" customWidth="1"/>
    <col min="11777" max="11777" width="29.28515625" customWidth="1"/>
    <col min="11779" max="11784" width="11.5703125" bestFit="1" customWidth="1"/>
    <col min="11785" max="11796" width="11.7109375" bestFit="1" customWidth="1"/>
    <col min="11797" max="11797" width="11.5703125" bestFit="1" customWidth="1"/>
    <col min="11798" max="11798" width="18.7109375" customWidth="1"/>
    <col min="11799" max="11800" width="11.5703125" bestFit="1" customWidth="1"/>
    <col min="12033" max="12033" width="29.28515625" customWidth="1"/>
    <col min="12035" max="12040" width="11.5703125" bestFit="1" customWidth="1"/>
    <col min="12041" max="12052" width="11.7109375" bestFit="1" customWidth="1"/>
    <col min="12053" max="12053" width="11.5703125" bestFit="1" customWidth="1"/>
    <col min="12054" max="12054" width="18.7109375" customWidth="1"/>
    <col min="12055" max="12056" width="11.5703125" bestFit="1" customWidth="1"/>
    <col min="12289" max="12289" width="29.28515625" customWidth="1"/>
    <col min="12291" max="12296" width="11.5703125" bestFit="1" customWidth="1"/>
    <col min="12297" max="12308" width="11.7109375" bestFit="1" customWidth="1"/>
    <col min="12309" max="12309" width="11.5703125" bestFit="1" customWidth="1"/>
    <col min="12310" max="12310" width="18.7109375" customWidth="1"/>
    <col min="12311" max="12312" width="11.5703125" bestFit="1" customWidth="1"/>
    <col min="12545" max="12545" width="29.28515625" customWidth="1"/>
    <col min="12547" max="12552" width="11.5703125" bestFit="1" customWidth="1"/>
    <col min="12553" max="12564" width="11.7109375" bestFit="1" customWidth="1"/>
    <col min="12565" max="12565" width="11.5703125" bestFit="1" customWidth="1"/>
    <col min="12566" max="12566" width="18.7109375" customWidth="1"/>
    <col min="12567" max="12568" width="11.5703125" bestFit="1" customWidth="1"/>
    <col min="12801" max="12801" width="29.28515625" customWidth="1"/>
    <col min="12803" max="12808" width="11.5703125" bestFit="1" customWidth="1"/>
    <col min="12809" max="12820" width="11.7109375" bestFit="1" customWidth="1"/>
    <col min="12821" max="12821" width="11.5703125" bestFit="1" customWidth="1"/>
    <col min="12822" max="12822" width="18.7109375" customWidth="1"/>
    <col min="12823" max="12824" width="11.5703125" bestFit="1" customWidth="1"/>
    <col min="13057" max="13057" width="29.28515625" customWidth="1"/>
    <col min="13059" max="13064" width="11.5703125" bestFit="1" customWidth="1"/>
    <col min="13065" max="13076" width="11.7109375" bestFit="1" customWidth="1"/>
    <col min="13077" max="13077" width="11.5703125" bestFit="1" customWidth="1"/>
    <col min="13078" max="13078" width="18.7109375" customWidth="1"/>
    <col min="13079" max="13080" width="11.5703125" bestFit="1" customWidth="1"/>
    <col min="13313" max="13313" width="29.28515625" customWidth="1"/>
    <col min="13315" max="13320" width="11.5703125" bestFit="1" customWidth="1"/>
    <col min="13321" max="13332" width="11.7109375" bestFit="1" customWidth="1"/>
    <col min="13333" max="13333" width="11.5703125" bestFit="1" customWidth="1"/>
    <col min="13334" max="13334" width="18.7109375" customWidth="1"/>
    <col min="13335" max="13336" width="11.5703125" bestFit="1" customWidth="1"/>
    <col min="13569" max="13569" width="29.28515625" customWidth="1"/>
    <col min="13571" max="13576" width="11.5703125" bestFit="1" customWidth="1"/>
    <col min="13577" max="13588" width="11.7109375" bestFit="1" customWidth="1"/>
    <col min="13589" max="13589" width="11.5703125" bestFit="1" customWidth="1"/>
    <col min="13590" max="13590" width="18.7109375" customWidth="1"/>
    <col min="13591" max="13592" width="11.5703125" bestFit="1" customWidth="1"/>
    <col min="13825" max="13825" width="29.28515625" customWidth="1"/>
    <col min="13827" max="13832" width="11.5703125" bestFit="1" customWidth="1"/>
    <col min="13833" max="13844" width="11.7109375" bestFit="1" customWidth="1"/>
    <col min="13845" max="13845" width="11.5703125" bestFit="1" customWidth="1"/>
    <col min="13846" max="13846" width="18.7109375" customWidth="1"/>
    <col min="13847" max="13848" width="11.5703125" bestFit="1" customWidth="1"/>
    <col min="14081" max="14081" width="29.28515625" customWidth="1"/>
    <col min="14083" max="14088" width="11.5703125" bestFit="1" customWidth="1"/>
    <col min="14089" max="14100" width="11.7109375" bestFit="1" customWidth="1"/>
    <col min="14101" max="14101" width="11.5703125" bestFit="1" customWidth="1"/>
    <col min="14102" max="14102" width="18.7109375" customWidth="1"/>
    <col min="14103" max="14104" width="11.5703125" bestFit="1" customWidth="1"/>
    <col min="14337" max="14337" width="29.28515625" customWidth="1"/>
    <col min="14339" max="14344" width="11.5703125" bestFit="1" customWidth="1"/>
    <col min="14345" max="14356" width="11.7109375" bestFit="1" customWidth="1"/>
    <col min="14357" max="14357" width="11.5703125" bestFit="1" customWidth="1"/>
    <col min="14358" max="14358" width="18.7109375" customWidth="1"/>
    <col min="14359" max="14360" width="11.5703125" bestFit="1" customWidth="1"/>
    <col min="14593" max="14593" width="29.28515625" customWidth="1"/>
    <col min="14595" max="14600" width="11.5703125" bestFit="1" customWidth="1"/>
    <col min="14601" max="14612" width="11.7109375" bestFit="1" customWidth="1"/>
    <col min="14613" max="14613" width="11.5703125" bestFit="1" customWidth="1"/>
    <col min="14614" max="14614" width="18.7109375" customWidth="1"/>
    <col min="14615" max="14616" width="11.5703125" bestFit="1" customWidth="1"/>
    <col min="14849" max="14849" width="29.28515625" customWidth="1"/>
    <col min="14851" max="14856" width="11.5703125" bestFit="1" customWidth="1"/>
    <col min="14857" max="14868" width="11.7109375" bestFit="1" customWidth="1"/>
    <col min="14869" max="14869" width="11.5703125" bestFit="1" customWidth="1"/>
    <col min="14870" max="14870" width="18.7109375" customWidth="1"/>
    <col min="14871" max="14872" width="11.5703125" bestFit="1" customWidth="1"/>
    <col min="15105" max="15105" width="29.28515625" customWidth="1"/>
    <col min="15107" max="15112" width="11.5703125" bestFit="1" customWidth="1"/>
    <col min="15113" max="15124" width="11.7109375" bestFit="1" customWidth="1"/>
    <col min="15125" max="15125" width="11.5703125" bestFit="1" customWidth="1"/>
    <col min="15126" max="15126" width="18.7109375" customWidth="1"/>
    <col min="15127" max="15128" width="11.5703125" bestFit="1" customWidth="1"/>
    <col min="15361" max="15361" width="29.28515625" customWidth="1"/>
    <col min="15363" max="15368" width="11.5703125" bestFit="1" customWidth="1"/>
    <col min="15369" max="15380" width="11.7109375" bestFit="1" customWidth="1"/>
    <col min="15381" max="15381" width="11.5703125" bestFit="1" customWidth="1"/>
    <col min="15382" max="15382" width="18.7109375" customWidth="1"/>
    <col min="15383" max="15384" width="11.5703125" bestFit="1" customWidth="1"/>
    <col min="15617" max="15617" width="29.28515625" customWidth="1"/>
    <col min="15619" max="15624" width="11.5703125" bestFit="1" customWidth="1"/>
    <col min="15625" max="15636" width="11.7109375" bestFit="1" customWidth="1"/>
    <col min="15637" max="15637" width="11.5703125" bestFit="1" customWidth="1"/>
    <col min="15638" max="15638" width="18.7109375" customWidth="1"/>
    <col min="15639" max="15640" width="11.5703125" bestFit="1" customWidth="1"/>
    <col min="15873" max="15873" width="29.28515625" customWidth="1"/>
    <col min="15875" max="15880" width="11.5703125" bestFit="1" customWidth="1"/>
    <col min="15881" max="15892" width="11.7109375" bestFit="1" customWidth="1"/>
    <col min="15893" max="15893" width="11.5703125" bestFit="1" customWidth="1"/>
    <col min="15894" max="15894" width="18.7109375" customWidth="1"/>
    <col min="15895" max="15896" width="11.5703125" bestFit="1" customWidth="1"/>
    <col min="16129" max="16129" width="29.28515625" customWidth="1"/>
    <col min="16131" max="16136" width="11.5703125" bestFit="1" customWidth="1"/>
    <col min="16137" max="16148" width="11.7109375" bestFit="1" customWidth="1"/>
    <col min="16149" max="16149" width="11.5703125" bestFit="1" customWidth="1"/>
    <col min="16150" max="16150" width="18.7109375" customWidth="1"/>
    <col min="16151" max="16152" width="11.5703125" bestFit="1" customWidth="1"/>
  </cols>
  <sheetData>
    <row r="1" spans="1:27" ht="25.5" x14ac:dyDescent="0.2">
      <c r="A1" s="78" t="s">
        <v>260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25.5" x14ac:dyDescent="0.2">
      <c r="A2" s="78" t="s">
        <v>336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38.25" x14ac:dyDescent="0.2">
      <c r="A3" s="29" t="s">
        <v>2</v>
      </c>
      <c r="B3" s="6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65"/>
      <c r="V3" s="65"/>
      <c r="W3" s="65"/>
      <c r="X3" s="65"/>
      <c r="Y3" s="65"/>
      <c r="Z3" s="65"/>
      <c r="AA3" s="65"/>
    </row>
    <row r="4" spans="1:27" x14ac:dyDescent="0.2">
      <c r="A4" s="65"/>
      <c r="B4" s="6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65"/>
      <c r="V4" s="65"/>
      <c r="W4" s="65"/>
      <c r="X4" s="65"/>
      <c r="Y4" s="65"/>
      <c r="Z4" s="65"/>
      <c r="AA4" s="65"/>
    </row>
    <row r="5" spans="1:27" x14ac:dyDescent="0.2">
      <c r="A5" s="65"/>
      <c r="B5" s="65"/>
      <c r="C5" s="65" t="s">
        <v>337</v>
      </c>
      <c r="D5" s="65" t="s">
        <v>338</v>
      </c>
      <c r="E5" s="65" t="s">
        <v>339</v>
      </c>
      <c r="F5" s="65" t="s">
        <v>340</v>
      </c>
      <c r="G5" s="65" t="s">
        <v>341</v>
      </c>
      <c r="H5" s="65" t="s">
        <v>342</v>
      </c>
      <c r="I5" s="65" t="s">
        <v>343</v>
      </c>
      <c r="J5" s="65" t="s">
        <v>344</v>
      </c>
      <c r="K5" s="65" t="s">
        <v>345</v>
      </c>
      <c r="L5" s="65" t="s">
        <v>346</v>
      </c>
      <c r="M5" s="65" t="s">
        <v>347</v>
      </c>
      <c r="N5" s="65" t="s">
        <v>348</v>
      </c>
      <c r="O5" s="65" t="s">
        <v>349</v>
      </c>
      <c r="P5" s="65" t="s">
        <v>350</v>
      </c>
      <c r="Q5" s="65" t="s">
        <v>351</v>
      </c>
      <c r="R5" s="65" t="s">
        <v>352</v>
      </c>
      <c r="S5" s="65" t="s">
        <v>353</v>
      </c>
      <c r="T5" s="65" t="s">
        <v>44</v>
      </c>
      <c r="U5" s="65"/>
      <c r="V5" s="65"/>
      <c r="W5" s="65"/>
      <c r="X5" s="65"/>
      <c r="Y5" s="65"/>
      <c r="Z5" s="65"/>
      <c r="AA5" s="65"/>
    </row>
    <row r="6" spans="1:27" x14ac:dyDescent="0.2">
      <c r="A6" s="65"/>
      <c r="B6" s="65" t="s">
        <v>3</v>
      </c>
      <c r="C6" s="65" t="s">
        <v>26</v>
      </c>
      <c r="D6" s="65" t="s">
        <v>27</v>
      </c>
      <c r="E6" s="65" t="s">
        <v>28</v>
      </c>
      <c r="F6" s="65" t="s">
        <v>29</v>
      </c>
      <c r="G6" s="65" t="s">
        <v>30</v>
      </c>
      <c r="H6" s="65" t="s">
        <v>31</v>
      </c>
      <c r="I6" s="65" t="s">
        <v>32</v>
      </c>
      <c r="J6" s="65" t="s">
        <v>33</v>
      </c>
      <c r="K6" s="65" t="s">
        <v>34</v>
      </c>
      <c r="L6" s="65" t="s">
        <v>35</v>
      </c>
      <c r="M6" s="65" t="s">
        <v>36</v>
      </c>
      <c r="N6" s="65" t="s">
        <v>37</v>
      </c>
      <c r="O6" s="65" t="s">
        <v>38</v>
      </c>
      <c r="P6" s="65" t="s">
        <v>39</v>
      </c>
      <c r="Q6" s="65" t="s">
        <v>40</v>
      </c>
      <c r="R6" s="65" t="s">
        <v>41</v>
      </c>
      <c r="S6" s="65" t="s">
        <v>42</v>
      </c>
      <c r="T6" s="65" t="s">
        <v>44</v>
      </c>
      <c r="U6" s="65"/>
      <c r="V6" s="65"/>
      <c r="W6" s="65"/>
      <c r="X6" s="65"/>
      <c r="Y6" s="65"/>
      <c r="Z6" s="65"/>
      <c r="AA6" s="65"/>
    </row>
    <row r="7" spans="1:27" x14ac:dyDescent="0.2">
      <c r="A7" s="65"/>
      <c r="B7" s="65" t="s">
        <v>3</v>
      </c>
      <c r="C7" s="65" t="s">
        <v>195</v>
      </c>
      <c r="D7" s="65" t="s">
        <v>195</v>
      </c>
      <c r="E7" s="65" t="s">
        <v>195</v>
      </c>
      <c r="F7" s="65" t="s">
        <v>195</v>
      </c>
      <c r="G7" s="65" t="s">
        <v>195</v>
      </c>
      <c r="H7" s="65" t="s">
        <v>195</v>
      </c>
      <c r="I7" s="65" t="s">
        <v>195</v>
      </c>
      <c r="J7" s="65" t="s">
        <v>195</v>
      </c>
      <c r="K7" s="65" t="s">
        <v>195</v>
      </c>
      <c r="L7" s="65" t="s">
        <v>195</v>
      </c>
      <c r="M7" s="65" t="s">
        <v>195</v>
      </c>
      <c r="N7" s="65" t="s">
        <v>195</v>
      </c>
      <c r="O7" s="65" t="s">
        <v>195</v>
      </c>
      <c r="P7" s="65" t="s">
        <v>195</v>
      </c>
      <c r="Q7" s="65" t="s">
        <v>195</v>
      </c>
      <c r="R7" s="65" t="s">
        <v>195</v>
      </c>
      <c r="S7" s="65" t="s">
        <v>195</v>
      </c>
      <c r="T7" s="65" t="s">
        <v>195</v>
      </c>
      <c r="U7" s="65"/>
      <c r="V7" s="65"/>
      <c r="W7" s="65"/>
      <c r="X7" s="65"/>
      <c r="Y7" s="65"/>
      <c r="Z7" s="65"/>
      <c r="AA7" s="65"/>
    </row>
    <row r="8" spans="1:27" x14ac:dyDescent="0.2">
      <c r="A8" s="65"/>
      <c r="B8" s="9">
        <v>36161</v>
      </c>
      <c r="C8" s="65">
        <v>174</v>
      </c>
      <c r="D8" s="65">
        <v>10</v>
      </c>
      <c r="E8" s="65">
        <v>1</v>
      </c>
      <c r="F8" s="65">
        <v>988</v>
      </c>
      <c r="G8" s="65">
        <v>18</v>
      </c>
      <c r="H8" s="1">
        <v>2837</v>
      </c>
      <c r="I8" s="1">
        <v>1768</v>
      </c>
      <c r="J8" s="65">
        <v>761</v>
      </c>
      <c r="K8" s="65">
        <v>957</v>
      </c>
      <c r="L8" s="65">
        <v>56</v>
      </c>
      <c r="M8" s="1">
        <v>3705</v>
      </c>
      <c r="N8" s="65">
        <v>176</v>
      </c>
      <c r="O8" s="65">
        <v>369</v>
      </c>
      <c r="P8" s="65">
        <v>961</v>
      </c>
      <c r="Q8" s="65">
        <v>583</v>
      </c>
      <c r="R8" s="65">
        <v>19</v>
      </c>
      <c r="S8" s="65">
        <v>3</v>
      </c>
      <c r="T8" s="1">
        <v>13386</v>
      </c>
      <c r="U8" s="65"/>
      <c r="V8" s="65"/>
      <c r="W8" s="65"/>
      <c r="X8" s="65"/>
      <c r="Y8" s="65"/>
      <c r="Z8" s="65"/>
      <c r="AA8" s="65"/>
    </row>
    <row r="9" spans="1:27" x14ac:dyDescent="0.2">
      <c r="A9" s="65"/>
      <c r="B9" s="9">
        <v>36192</v>
      </c>
      <c r="C9" s="65">
        <v>113</v>
      </c>
      <c r="D9" s="65">
        <v>13</v>
      </c>
      <c r="E9" s="65">
        <v>1</v>
      </c>
      <c r="F9" s="65">
        <v>998</v>
      </c>
      <c r="G9" s="65">
        <v>5</v>
      </c>
      <c r="H9" s="1">
        <v>2378</v>
      </c>
      <c r="I9" s="1">
        <v>1891</v>
      </c>
      <c r="J9" s="65">
        <v>730</v>
      </c>
      <c r="K9" s="65">
        <v>738</v>
      </c>
      <c r="L9" s="65">
        <v>54</v>
      </c>
      <c r="M9" s="1">
        <v>3724</v>
      </c>
      <c r="N9" s="65">
        <v>157</v>
      </c>
      <c r="O9" s="65">
        <v>410</v>
      </c>
      <c r="P9" s="1">
        <v>1002</v>
      </c>
      <c r="Q9" s="65">
        <v>946</v>
      </c>
      <c r="R9" s="65">
        <v>26</v>
      </c>
      <c r="S9" s="65">
        <v>1</v>
      </c>
      <c r="T9" s="1">
        <v>13187</v>
      </c>
      <c r="U9" s="65"/>
      <c r="V9" s="65"/>
      <c r="W9" s="65"/>
      <c r="X9" s="65"/>
      <c r="Y9" s="65"/>
      <c r="Z9" s="65"/>
      <c r="AA9" s="65"/>
    </row>
    <row r="10" spans="1:27" x14ac:dyDescent="0.2">
      <c r="A10" s="65"/>
      <c r="B10" s="9">
        <v>36220</v>
      </c>
      <c r="C10" s="65">
        <v>237</v>
      </c>
      <c r="D10" s="65">
        <v>61</v>
      </c>
      <c r="E10" s="65">
        <v>2</v>
      </c>
      <c r="F10" s="1">
        <v>1013</v>
      </c>
      <c r="G10" s="65">
        <v>17</v>
      </c>
      <c r="H10" s="1">
        <v>2558</v>
      </c>
      <c r="I10" s="1">
        <v>1948</v>
      </c>
      <c r="J10" s="65">
        <v>858</v>
      </c>
      <c r="K10" s="65">
        <v>899</v>
      </c>
      <c r="L10" s="65">
        <v>70</v>
      </c>
      <c r="M10" s="1">
        <v>4502</v>
      </c>
      <c r="N10" s="65">
        <v>258</v>
      </c>
      <c r="O10" s="65">
        <v>396</v>
      </c>
      <c r="P10" s="65">
        <v>874</v>
      </c>
      <c r="Q10" s="1">
        <v>1474</v>
      </c>
      <c r="R10" s="65">
        <v>27</v>
      </c>
      <c r="S10" s="65">
        <v>4</v>
      </c>
      <c r="T10" s="1">
        <v>15198</v>
      </c>
      <c r="U10" s="65"/>
      <c r="V10" s="65"/>
      <c r="W10" s="65"/>
      <c r="X10" s="65"/>
      <c r="Y10" s="65"/>
      <c r="Z10" s="65"/>
      <c r="AA10" s="65"/>
    </row>
    <row r="11" spans="1:27" x14ac:dyDescent="0.2">
      <c r="A11" s="65"/>
      <c r="B11" s="9">
        <v>36251</v>
      </c>
      <c r="C11" s="65">
        <v>176</v>
      </c>
      <c r="D11" s="65">
        <v>38</v>
      </c>
      <c r="E11" s="65">
        <v>3</v>
      </c>
      <c r="F11" s="1">
        <v>1121</v>
      </c>
      <c r="G11" s="65">
        <v>6</v>
      </c>
      <c r="H11" s="1">
        <v>2443</v>
      </c>
      <c r="I11" s="1">
        <v>1916</v>
      </c>
      <c r="J11" s="65">
        <v>994</v>
      </c>
      <c r="K11" s="65">
        <v>987</v>
      </c>
      <c r="L11" s="65">
        <v>76</v>
      </c>
      <c r="M11" s="1">
        <v>4493</v>
      </c>
      <c r="N11" s="65">
        <v>158</v>
      </c>
      <c r="O11" s="65">
        <v>354</v>
      </c>
      <c r="P11" s="65">
        <v>934</v>
      </c>
      <c r="Q11" s="65">
        <v>847</v>
      </c>
      <c r="R11" s="65">
        <v>21</v>
      </c>
      <c r="S11" s="65">
        <v>5</v>
      </c>
      <c r="T11" s="1">
        <v>14572</v>
      </c>
      <c r="U11" s="65"/>
      <c r="V11" s="65"/>
      <c r="W11" s="65"/>
      <c r="X11" s="65"/>
      <c r="Y11" s="65"/>
      <c r="Z11" s="65"/>
      <c r="AA11" s="65"/>
    </row>
    <row r="12" spans="1:27" x14ac:dyDescent="0.2">
      <c r="A12" s="65"/>
      <c r="B12" s="9">
        <v>36281</v>
      </c>
      <c r="C12" s="65">
        <v>102</v>
      </c>
      <c r="D12" s="65">
        <v>40</v>
      </c>
      <c r="E12" s="65">
        <v>6</v>
      </c>
      <c r="F12" s="1">
        <v>1216</v>
      </c>
      <c r="G12" s="65">
        <v>6</v>
      </c>
      <c r="H12" s="1">
        <v>2618</v>
      </c>
      <c r="I12" s="1">
        <v>2289</v>
      </c>
      <c r="J12" s="65">
        <v>895</v>
      </c>
      <c r="K12" s="65">
        <v>821</v>
      </c>
      <c r="L12" s="65">
        <v>90</v>
      </c>
      <c r="M12" s="1">
        <v>5052</v>
      </c>
      <c r="N12" s="65">
        <v>184</v>
      </c>
      <c r="O12" s="65">
        <v>426</v>
      </c>
      <c r="P12" s="65">
        <v>935</v>
      </c>
      <c r="Q12" s="65">
        <v>964</v>
      </c>
      <c r="R12" s="65">
        <v>30</v>
      </c>
      <c r="S12" s="65">
        <v>3</v>
      </c>
      <c r="T12" s="1">
        <v>15677</v>
      </c>
      <c r="U12" s="65"/>
      <c r="V12" s="65"/>
      <c r="W12" s="65"/>
      <c r="X12" s="65"/>
      <c r="Y12" s="65"/>
      <c r="Z12" s="65"/>
      <c r="AA12" s="65"/>
    </row>
    <row r="13" spans="1:27" x14ac:dyDescent="0.2">
      <c r="A13" s="65"/>
      <c r="B13" s="9">
        <v>36312</v>
      </c>
      <c r="C13" s="65">
        <v>84</v>
      </c>
      <c r="D13" s="65">
        <v>18</v>
      </c>
      <c r="E13" s="65">
        <v>7</v>
      </c>
      <c r="F13" s="1">
        <v>1289</v>
      </c>
      <c r="G13" s="65">
        <v>12</v>
      </c>
      <c r="H13" s="1">
        <v>2722</v>
      </c>
      <c r="I13" s="1">
        <v>2484</v>
      </c>
      <c r="J13" s="1">
        <v>1049</v>
      </c>
      <c r="K13" s="65">
        <v>875</v>
      </c>
      <c r="L13" s="65">
        <v>87</v>
      </c>
      <c r="M13" s="1">
        <v>5699</v>
      </c>
      <c r="N13" s="65">
        <v>493</v>
      </c>
      <c r="O13" s="65">
        <v>347</v>
      </c>
      <c r="P13" s="1">
        <v>1101</v>
      </c>
      <c r="Q13" s="1">
        <v>1204</v>
      </c>
      <c r="R13" s="65">
        <v>53</v>
      </c>
      <c r="S13" s="65">
        <v>2</v>
      </c>
      <c r="T13" s="1">
        <v>17526</v>
      </c>
      <c r="U13" s="65"/>
      <c r="V13" s="65"/>
      <c r="W13" s="65"/>
      <c r="X13" s="65"/>
      <c r="Y13" s="65"/>
      <c r="Z13" s="65"/>
      <c r="AA13" s="65"/>
    </row>
    <row r="14" spans="1:27" x14ac:dyDescent="0.2">
      <c r="A14" s="65"/>
      <c r="B14" s="9">
        <v>36342</v>
      </c>
      <c r="C14" s="65">
        <v>123</v>
      </c>
      <c r="D14" s="65">
        <v>21</v>
      </c>
      <c r="E14" s="65">
        <v>14</v>
      </c>
      <c r="F14" s="1">
        <v>1228</v>
      </c>
      <c r="G14" s="65">
        <v>11</v>
      </c>
      <c r="H14" s="1">
        <v>2605</v>
      </c>
      <c r="I14" s="1">
        <v>2713</v>
      </c>
      <c r="J14" s="1">
        <v>1104</v>
      </c>
      <c r="K14" s="1">
        <v>1156</v>
      </c>
      <c r="L14" s="65">
        <v>127</v>
      </c>
      <c r="M14" s="1">
        <v>5913</v>
      </c>
      <c r="N14" s="65">
        <v>484</v>
      </c>
      <c r="O14" s="65">
        <v>497</v>
      </c>
      <c r="P14" s="1">
        <v>1636</v>
      </c>
      <c r="Q14" s="1">
        <v>1386</v>
      </c>
      <c r="R14" s="65">
        <v>54</v>
      </c>
      <c r="S14" s="65">
        <v>3</v>
      </c>
      <c r="T14" s="1">
        <v>19075</v>
      </c>
      <c r="U14" s="65"/>
      <c r="V14" s="65"/>
      <c r="W14" s="65"/>
      <c r="X14" s="1"/>
      <c r="Y14" s="1"/>
      <c r="Z14" s="2"/>
      <c r="AA14" s="3"/>
    </row>
    <row r="15" spans="1:27" x14ac:dyDescent="0.2">
      <c r="A15" s="65"/>
      <c r="B15" s="9">
        <v>36373</v>
      </c>
      <c r="C15" s="65">
        <v>126</v>
      </c>
      <c r="D15" s="65">
        <v>31</v>
      </c>
      <c r="E15" s="65">
        <v>4</v>
      </c>
      <c r="F15" s="65">
        <v>782</v>
      </c>
      <c r="G15" s="65">
        <v>26</v>
      </c>
      <c r="H15" s="1">
        <v>2187</v>
      </c>
      <c r="I15" s="1">
        <v>1981</v>
      </c>
      <c r="J15" s="65">
        <v>879</v>
      </c>
      <c r="K15" s="65">
        <v>766</v>
      </c>
      <c r="L15" s="65">
        <v>69</v>
      </c>
      <c r="M15" s="1">
        <v>4615</v>
      </c>
      <c r="N15" s="65">
        <v>172</v>
      </c>
      <c r="O15" s="65">
        <v>191</v>
      </c>
      <c r="P15" s="65">
        <v>741</v>
      </c>
      <c r="Q15" s="65">
        <v>831</v>
      </c>
      <c r="R15" s="65">
        <v>77</v>
      </c>
      <c r="S15" s="65">
        <v>5</v>
      </c>
      <c r="T15" s="1">
        <v>13483</v>
      </c>
      <c r="U15" s="65"/>
      <c r="V15" s="65"/>
      <c r="W15" s="65"/>
      <c r="X15" s="1"/>
      <c r="Y15" s="1"/>
      <c r="Z15" s="2"/>
      <c r="AA15" s="3"/>
    </row>
    <row r="16" spans="1:27" x14ac:dyDescent="0.2">
      <c r="A16" s="65"/>
      <c r="B16" s="9">
        <v>36404</v>
      </c>
      <c r="C16" s="65">
        <v>119</v>
      </c>
      <c r="D16" s="65">
        <v>31</v>
      </c>
      <c r="E16" s="65">
        <v>9</v>
      </c>
      <c r="F16" s="1">
        <v>1442</v>
      </c>
      <c r="G16" s="65">
        <v>14</v>
      </c>
      <c r="H16" s="1">
        <v>3029</v>
      </c>
      <c r="I16" s="1">
        <v>2442</v>
      </c>
      <c r="J16" s="65">
        <v>962</v>
      </c>
      <c r="K16" s="65">
        <v>924</v>
      </c>
      <c r="L16" s="65">
        <v>80</v>
      </c>
      <c r="M16" s="1">
        <v>5662</v>
      </c>
      <c r="N16" s="65">
        <v>92</v>
      </c>
      <c r="O16" s="1">
        <v>1194</v>
      </c>
      <c r="P16" s="1">
        <v>1085</v>
      </c>
      <c r="Q16" s="65">
        <v>726</v>
      </c>
      <c r="R16" s="65">
        <v>52</v>
      </c>
      <c r="S16" s="65"/>
      <c r="T16" s="1">
        <v>17863</v>
      </c>
      <c r="U16" s="65"/>
      <c r="V16" s="65"/>
      <c r="W16" s="65"/>
      <c r="X16" s="1"/>
      <c r="Y16" s="1"/>
      <c r="Z16" s="2"/>
      <c r="AA16" s="3"/>
    </row>
    <row r="17" spans="2:27" x14ac:dyDescent="0.2">
      <c r="B17" s="9">
        <v>36434</v>
      </c>
      <c r="C17" s="65">
        <v>114</v>
      </c>
      <c r="D17" s="65">
        <v>29</v>
      </c>
      <c r="E17" s="65">
        <v>6</v>
      </c>
      <c r="F17" s="1">
        <v>1191</v>
      </c>
      <c r="G17" s="65">
        <v>14</v>
      </c>
      <c r="H17" s="1">
        <v>2526</v>
      </c>
      <c r="I17" s="1">
        <v>2413</v>
      </c>
      <c r="J17" s="1">
        <v>1152</v>
      </c>
      <c r="K17" s="65">
        <v>713</v>
      </c>
      <c r="L17" s="65">
        <v>96</v>
      </c>
      <c r="M17" s="1">
        <v>4835</v>
      </c>
      <c r="N17" s="65">
        <v>443</v>
      </c>
      <c r="O17" s="65">
        <v>989</v>
      </c>
      <c r="P17" s="65">
        <v>976</v>
      </c>
      <c r="Q17" s="65">
        <v>838</v>
      </c>
      <c r="R17" s="65">
        <v>39</v>
      </c>
      <c r="S17" s="65">
        <v>1</v>
      </c>
      <c r="T17" s="1">
        <v>16375</v>
      </c>
      <c r="U17" s="65"/>
      <c r="V17" s="65"/>
      <c r="W17" s="65"/>
      <c r="X17" s="1"/>
      <c r="Y17" s="1"/>
      <c r="Z17" s="2"/>
      <c r="AA17" s="3"/>
    </row>
    <row r="18" spans="2:27" x14ac:dyDescent="0.2">
      <c r="B18" s="9">
        <v>36465</v>
      </c>
      <c r="C18" s="65">
        <v>90</v>
      </c>
      <c r="D18" s="65">
        <v>42</v>
      </c>
      <c r="E18" s="65">
        <v>8</v>
      </c>
      <c r="F18" s="1">
        <v>1208</v>
      </c>
      <c r="G18" s="65">
        <v>12</v>
      </c>
      <c r="H18" s="1">
        <v>2610</v>
      </c>
      <c r="I18" s="1">
        <v>2526</v>
      </c>
      <c r="J18" s="65">
        <v>850</v>
      </c>
      <c r="K18" s="65">
        <v>805</v>
      </c>
      <c r="L18" s="65">
        <v>87</v>
      </c>
      <c r="M18" s="1">
        <v>5129</v>
      </c>
      <c r="N18" s="65">
        <v>99</v>
      </c>
      <c r="O18" s="65">
        <v>582</v>
      </c>
      <c r="P18" s="65">
        <v>826</v>
      </c>
      <c r="Q18" s="1">
        <v>1024</v>
      </c>
      <c r="R18" s="65">
        <v>49</v>
      </c>
      <c r="S18" s="65">
        <v>1</v>
      </c>
      <c r="T18" s="1">
        <v>15948</v>
      </c>
      <c r="U18" s="65"/>
      <c r="V18" s="65"/>
      <c r="W18" s="65"/>
      <c r="X18" s="1"/>
      <c r="Y18" s="1"/>
      <c r="Z18" s="2"/>
      <c r="AA18" s="3"/>
    </row>
    <row r="19" spans="2:27" x14ac:dyDescent="0.2">
      <c r="B19" s="9">
        <v>36495</v>
      </c>
      <c r="C19" s="65">
        <v>110</v>
      </c>
      <c r="D19" s="65">
        <v>31</v>
      </c>
      <c r="E19" s="65">
        <v>3</v>
      </c>
      <c r="F19" s="65">
        <v>885</v>
      </c>
      <c r="G19" s="65">
        <v>18</v>
      </c>
      <c r="H19" s="1">
        <v>1974</v>
      </c>
      <c r="I19" s="1">
        <v>2182</v>
      </c>
      <c r="J19" s="65">
        <v>661</v>
      </c>
      <c r="K19" s="65">
        <v>699</v>
      </c>
      <c r="L19" s="65">
        <v>84</v>
      </c>
      <c r="M19" s="1">
        <v>4813</v>
      </c>
      <c r="N19" s="65">
        <v>429</v>
      </c>
      <c r="O19" s="65">
        <v>310</v>
      </c>
      <c r="P19" s="65">
        <v>981</v>
      </c>
      <c r="Q19" s="65">
        <v>953</v>
      </c>
      <c r="R19" s="65">
        <v>16</v>
      </c>
      <c r="S19" s="65">
        <v>1</v>
      </c>
      <c r="T19" s="1">
        <v>14150</v>
      </c>
      <c r="U19" s="65"/>
      <c r="V19" s="65"/>
      <c r="W19" s="65"/>
      <c r="X19" s="27"/>
      <c r="Y19" s="27"/>
      <c r="Z19" s="2"/>
      <c r="AA19" s="3"/>
    </row>
    <row r="20" spans="2:27" x14ac:dyDescent="0.2">
      <c r="B20" s="9">
        <v>36526</v>
      </c>
      <c r="C20" s="65">
        <v>194</v>
      </c>
      <c r="D20" s="65">
        <v>22</v>
      </c>
      <c r="E20" s="65">
        <v>2</v>
      </c>
      <c r="F20" s="1">
        <v>1081</v>
      </c>
      <c r="G20" s="65">
        <v>16</v>
      </c>
      <c r="H20" s="1">
        <v>2673</v>
      </c>
      <c r="I20" s="1">
        <v>2295</v>
      </c>
      <c r="J20" s="65">
        <v>676</v>
      </c>
      <c r="K20" s="65">
        <v>722</v>
      </c>
      <c r="L20" s="65">
        <v>74</v>
      </c>
      <c r="M20" s="1">
        <v>4229</v>
      </c>
      <c r="N20" s="65">
        <v>841</v>
      </c>
      <c r="O20" s="65">
        <v>353</v>
      </c>
      <c r="P20" s="1">
        <v>1336</v>
      </c>
      <c r="Q20" s="65">
        <v>787</v>
      </c>
      <c r="R20" s="65">
        <v>29</v>
      </c>
      <c r="S20" s="65">
        <v>1</v>
      </c>
      <c r="T20" s="1">
        <v>15331</v>
      </c>
      <c r="U20" s="65"/>
      <c r="V20" s="65"/>
      <c r="W20" s="65"/>
      <c r="X20" s="1"/>
      <c r="Y20" s="1"/>
      <c r="Z20" s="2"/>
      <c r="AA20" s="3"/>
    </row>
    <row r="21" spans="2:27" x14ac:dyDescent="0.2">
      <c r="B21" s="9">
        <v>36557</v>
      </c>
      <c r="C21" s="65">
        <v>184</v>
      </c>
      <c r="D21" s="65">
        <v>33</v>
      </c>
      <c r="E21" s="65">
        <v>5</v>
      </c>
      <c r="F21" s="1">
        <v>1278</v>
      </c>
      <c r="G21" s="65">
        <v>4</v>
      </c>
      <c r="H21" s="1">
        <v>3161</v>
      </c>
      <c r="I21" s="1">
        <v>2261</v>
      </c>
      <c r="J21" s="65">
        <v>739</v>
      </c>
      <c r="K21" s="65">
        <v>810</v>
      </c>
      <c r="L21" s="65">
        <v>73</v>
      </c>
      <c r="M21" s="1">
        <v>4303</v>
      </c>
      <c r="N21" s="65">
        <v>277</v>
      </c>
      <c r="O21" s="65">
        <v>392</v>
      </c>
      <c r="P21" s="65">
        <v>883</v>
      </c>
      <c r="Q21" s="65">
        <v>875</v>
      </c>
      <c r="R21" s="65">
        <v>21</v>
      </c>
      <c r="S21" s="65">
        <v>5</v>
      </c>
      <c r="T21" s="1">
        <v>15304</v>
      </c>
      <c r="U21" s="65"/>
      <c r="V21" s="65"/>
      <c r="W21" s="65"/>
      <c r="X21" s="1"/>
      <c r="Y21" s="1"/>
      <c r="Z21" s="2"/>
      <c r="AA21" s="3"/>
    </row>
    <row r="22" spans="2:27" x14ac:dyDescent="0.2">
      <c r="B22" s="9">
        <v>36586</v>
      </c>
      <c r="C22" s="65">
        <v>223</v>
      </c>
      <c r="D22" s="65">
        <v>23</v>
      </c>
      <c r="E22" s="65">
        <v>12</v>
      </c>
      <c r="F22" s="1">
        <v>1417</v>
      </c>
      <c r="G22" s="65">
        <v>11</v>
      </c>
      <c r="H22" s="1">
        <v>3355</v>
      </c>
      <c r="I22" s="1">
        <v>2472</v>
      </c>
      <c r="J22" s="65">
        <v>944</v>
      </c>
      <c r="K22" s="1">
        <v>1362</v>
      </c>
      <c r="L22" s="65">
        <v>75</v>
      </c>
      <c r="M22" s="1">
        <v>5600</v>
      </c>
      <c r="N22" s="65">
        <v>365</v>
      </c>
      <c r="O22" s="65">
        <v>387</v>
      </c>
      <c r="P22" s="65">
        <v>569</v>
      </c>
      <c r="Q22" s="1">
        <v>1488</v>
      </c>
      <c r="R22" s="65">
        <v>45</v>
      </c>
      <c r="S22" s="65">
        <v>3</v>
      </c>
      <c r="T22" s="1">
        <v>18351</v>
      </c>
      <c r="U22" s="65"/>
      <c r="V22" s="65"/>
      <c r="W22" s="65"/>
      <c r="X22" s="1"/>
      <c r="Y22" s="1"/>
      <c r="Z22" s="2"/>
      <c r="AA22" s="3"/>
    </row>
    <row r="23" spans="2:27" x14ac:dyDescent="0.2">
      <c r="B23" s="9">
        <v>36617</v>
      </c>
      <c r="C23" s="65">
        <v>157</v>
      </c>
      <c r="D23" s="65">
        <v>47</v>
      </c>
      <c r="E23" s="65">
        <v>7</v>
      </c>
      <c r="F23" s="1">
        <v>1008</v>
      </c>
      <c r="G23" s="65">
        <v>21</v>
      </c>
      <c r="H23" s="1">
        <v>2513</v>
      </c>
      <c r="I23" s="1">
        <v>2042</v>
      </c>
      <c r="J23" s="65">
        <v>924</v>
      </c>
      <c r="K23" s="1">
        <v>1152</v>
      </c>
      <c r="L23" s="65">
        <v>71</v>
      </c>
      <c r="M23" s="1">
        <v>4738</v>
      </c>
      <c r="N23" s="65">
        <v>219</v>
      </c>
      <c r="O23" s="65">
        <v>277</v>
      </c>
      <c r="P23" s="65">
        <v>486</v>
      </c>
      <c r="Q23" s="65">
        <v>716</v>
      </c>
      <c r="R23" s="65">
        <v>28</v>
      </c>
      <c r="S23" s="65">
        <v>5</v>
      </c>
      <c r="T23" s="1">
        <v>14411</v>
      </c>
      <c r="U23" s="65"/>
      <c r="V23" s="65"/>
      <c r="W23" s="65"/>
      <c r="X23" s="1"/>
      <c r="Y23" s="1"/>
      <c r="Z23" s="2"/>
      <c r="AA23" s="3"/>
    </row>
    <row r="24" spans="2:27" x14ac:dyDescent="0.2">
      <c r="B24" s="9">
        <v>36647</v>
      </c>
      <c r="C24" s="65">
        <v>187</v>
      </c>
      <c r="D24" s="65">
        <v>46</v>
      </c>
      <c r="E24" s="65">
        <v>7</v>
      </c>
      <c r="F24" s="1">
        <v>1248</v>
      </c>
      <c r="G24" s="65">
        <v>52</v>
      </c>
      <c r="H24" s="1">
        <v>3108</v>
      </c>
      <c r="I24" s="1">
        <v>2380</v>
      </c>
      <c r="J24" s="1">
        <v>1017</v>
      </c>
      <c r="K24" s="1">
        <v>1344</v>
      </c>
      <c r="L24" s="65">
        <v>115</v>
      </c>
      <c r="M24" s="1">
        <v>6027</v>
      </c>
      <c r="N24" s="65">
        <v>181</v>
      </c>
      <c r="O24" s="65">
        <v>379</v>
      </c>
      <c r="P24" s="65">
        <v>630</v>
      </c>
      <c r="Q24" s="1">
        <v>1113</v>
      </c>
      <c r="R24" s="65">
        <v>37</v>
      </c>
      <c r="S24" s="65">
        <v>2</v>
      </c>
      <c r="T24" s="1">
        <v>17873</v>
      </c>
      <c r="U24" s="65"/>
      <c r="V24" s="65"/>
      <c r="W24" s="60"/>
      <c r="X24" s="27"/>
      <c r="Y24" s="27"/>
      <c r="Z24" s="2"/>
      <c r="AA24" s="3"/>
    </row>
    <row r="25" spans="2:27" x14ac:dyDescent="0.2">
      <c r="B25" s="9">
        <v>36678</v>
      </c>
      <c r="C25" s="65">
        <v>166</v>
      </c>
      <c r="D25" s="65">
        <v>31</v>
      </c>
      <c r="E25" s="65">
        <v>11</v>
      </c>
      <c r="F25" s="1">
        <v>1136</v>
      </c>
      <c r="G25" s="65">
        <v>14</v>
      </c>
      <c r="H25" s="1">
        <v>3061</v>
      </c>
      <c r="I25" s="1">
        <v>2435</v>
      </c>
      <c r="J25" s="65">
        <v>986</v>
      </c>
      <c r="K25" s="65">
        <v>976</v>
      </c>
      <c r="L25" s="65">
        <v>134</v>
      </c>
      <c r="M25" s="1">
        <v>5755</v>
      </c>
      <c r="N25" s="65">
        <v>216</v>
      </c>
      <c r="O25" s="65">
        <v>390</v>
      </c>
      <c r="P25" s="65">
        <v>584</v>
      </c>
      <c r="Q25" s="1">
        <v>1131</v>
      </c>
      <c r="R25" s="65">
        <v>43</v>
      </c>
      <c r="S25" s="65">
        <v>3</v>
      </c>
      <c r="T25" s="1">
        <v>17072</v>
      </c>
      <c r="U25" s="65"/>
      <c r="V25" s="65"/>
      <c r="W25" s="65"/>
      <c r="X25" s="1"/>
      <c r="Y25" s="1"/>
      <c r="Z25" s="2"/>
      <c r="AA25" s="3"/>
    </row>
    <row r="26" spans="2:27" x14ac:dyDescent="0.2">
      <c r="B26" s="9">
        <v>36708</v>
      </c>
      <c r="C26" s="65">
        <v>164</v>
      </c>
      <c r="D26" s="65">
        <v>20</v>
      </c>
      <c r="E26" s="65">
        <v>3</v>
      </c>
      <c r="F26" s="1">
        <v>1124</v>
      </c>
      <c r="G26" s="65">
        <v>33</v>
      </c>
      <c r="H26" s="1">
        <v>2724</v>
      </c>
      <c r="I26" s="1">
        <v>2565</v>
      </c>
      <c r="J26" s="1">
        <v>1080</v>
      </c>
      <c r="K26" s="1">
        <v>1335</v>
      </c>
      <c r="L26" s="65">
        <v>162</v>
      </c>
      <c r="M26" s="1">
        <v>5443</v>
      </c>
      <c r="N26" s="65">
        <v>469</v>
      </c>
      <c r="O26" s="65">
        <v>477</v>
      </c>
      <c r="P26" s="65">
        <v>757</v>
      </c>
      <c r="Q26" s="1">
        <v>1311</v>
      </c>
      <c r="R26" s="65">
        <v>66</v>
      </c>
      <c r="S26" s="65">
        <v>2</v>
      </c>
      <c r="T26" s="1">
        <v>17735</v>
      </c>
      <c r="U26" s="65"/>
      <c r="V26" s="65"/>
      <c r="W26" s="65"/>
      <c r="X26" s="1"/>
      <c r="Y26" s="1"/>
      <c r="Z26" s="2"/>
      <c r="AA26" s="3"/>
    </row>
    <row r="27" spans="2:27" x14ac:dyDescent="0.2">
      <c r="B27" s="9">
        <v>36739</v>
      </c>
      <c r="C27" s="65">
        <v>135</v>
      </c>
      <c r="D27" s="65">
        <v>42</v>
      </c>
      <c r="E27" s="65">
        <v>2</v>
      </c>
      <c r="F27" s="65">
        <v>966</v>
      </c>
      <c r="G27" s="65">
        <v>16</v>
      </c>
      <c r="H27" s="1">
        <v>3025</v>
      </c>
      <c r="I27" s="1">
        <v>2130</v>
      </c>
      <c r="J27" s="65">
        <v>937</v>
      </c>
      <c r="K27" s="1">
        <v>1281</v>
      </c>
      <c r="L27" s="65">
        <v>77</v>
      </c>
      <c r="M27" s="1">
        <v>5431</v>
      </c>
      <c r="N27" s="65">
        <v>245</v>
      </c>
      <c r="O27" s="65">
        <v>217</v>
      </c>
      <c r="P27" s="65">
        <v>948</v>
      </c>
      <c r="Q27" s="65">
        <v>963</v>
      </c>
      <c r="R27" s="65">
        <v>61</v>
      </c>
      <c r="S27" s="65">
        <v>4</v>
      </c>
      <c r="T27" s="1">
        <v>16480</v>
      </c>
      <c r="U27" s="65"/>
      <c r="V27" s="65"/>
      <c r="W27" s="65"/>
      <c r="X27" s="1"/>
      <c r="Y27" s="1"/>
      <c r="Z27" s="2"/>
      <c r="AA27" s="3"/>
    </row>
    <row r="28" spans="2:27" x14ac:dyDescent="0.2">
      <c r="B28" s="9">
        <v>36770</v>
      </c>
      <c r="C28" s="65">
        <v>91</v>
      </c>
      <c r="D28" s="65">
        <v>38</v>
      </c>
      <c r="E28" s="65">
        <v>6</v>
      </c>
      <c r="F28" s="1">
        <v>1624</v>
      </c>
      <c r="G28" s="65">
        <v>18</v>
      </c>
      <c r="H28" s="1">
        <v>3556</v>
      </c>
      <c r="I28" s="1">
        <v>2392</v>
      </c>
      <c r="J28" s="65">
        <v>753</v>
      </c>
      <c r="K28" s="1">
        <v>1119</v>
      </c>
      <c r="L28" s="65">
        <v>72</v>
      </c>
      <c r="M28" s="1">
        <v>5134</v>
      </c>
      <c r="N28" s="65">
        <v>174</v>
      </c>
      <c r="O28" s="65">
        <v>907</v>
      </c>
      <c r="P28" s="1">
        <v>1080</v>
      </c>
      <c r="Q28" s="1">
        <v>1021</v>
      </c>
      <c r="R28" s="65">
        <v>52</v>
      </c>
      <c r="S28" s="65">
        <v>5</v>
      </c>
      <c r="T28" s="1">
        <v>18042</v>
      </c>
      <c r="U28" s="65"/>
      <c r="V28" s="65"/>
      <c r="W28" s="65"/>
      <c r="X28" s="1"/>
      <c r="Y28" s="1"/>
      <c r="Z28" s="2"/>
      <c r="AA28" s="3"/>
    </row>
    <row r="29" spans="2:27" x14ac:dyDescent="0.2">
      <c r="B29" s="9">
        <v>36800</v>
      </c>
      <c r="C29" s="65">
        <v>130</v>
      </c>
      <c r="D29" s="65">
        <v>20</v>
      </c>
      <c r="E29" s="65"/>
      <c r="F29" s="1">
        <v>1181</v>
      </c>
      <c r="G29" s="65">
        <v>20</v>
      </c>
      <c r="H29" s="1">
        <v>3074</v>
      </c>
      <c r="I29" s="1">
        <v>2542</v>
      </c>
      <c r="J29" s="1">
        <v>1118</v>
      </c>
      <c r="K29" s="65">
        <v>919</v>
      </c>
      <c r="L29" s="65">
        <v>109</v>
      </c>
      <c r="M29" s="1">
        <v>5569</v>
      </c>
      <c r="N29" s="65">
        <v>292</v>
      </c>
      <c r="O29" s="65">
        <v>973</v>
      </c>
      <c r="P29" s="1">
        <v>1003</v>
      </c>
      <c r="Q29" s="1">
        <v>1073</v>
      </c>
      <c r="R29" s="65">
        <v>48</v>
      </c>
      <c r="S29" s="65">
        <v>3</v>
      </c>
      <c r="T29" s="1">
        <v>18074</v>
      </c>
      <c r="U29" s="65"/>
      <c r="V29" s="65"/>
      <c r="W29" s="65"/>
      <c r="X29" s="1"/>
      <c r="Y29" s="1"/>
      <c r="Z29" s="2"/>
      <c r="AA29" s="3"/>
    </row>
    <row r="30" spans="2:27" x14ac:dyDescent="0.2">
      <c r="B30" s="9">
        <v>36831</v>
      </c>
      <c r="C30" s="65">
        <v>136</v>
      </c>
      <c r="D30" s="65">
        <v>21</v>
      </c>
      <c r="E30" s="65">
        <v>11</v>
      </c>
      <c r="F30" s="1">
        <v>1323</v>
      </c>
      <c r="G30" s="65">
        <v>29</v>
      </c>
      <c r="H30" s="1">
        <v>3574</v>
      </c>
      <c r="I30" s="1">
        <v>2757</v>
      </c>
      <c r="J30" s="65">
        <v>831</v>
      </c>
      <c r="K30" s="1">
        <v>1396</v>
      </c>
      <c r="L30" s="65">
        <v>107</v>
      </c>
      <c r="M30" s="1">
        <v>5464</v>
      </c>
      <c r="N30" s="65">
        <v>209</v>
      </c>
      <c r="O30" s="65">
        <v>529</v>
      </c>
      <c r="P30" s="65">
        <v>724</v>
      </c>
      <c r="Q30" s="1">
        <v>1243</v>
      </c>
      <c r="R30" s="65">
        <v>43</v>
      </c>
      <c r="S30" s="65">
        <v>4</v>
      </c>
      <c r="T30" s="1">
        <v>18401</v>
      </c>
      <c r="U30" s="65"/>
      <c r="V30" s="65"/>
      <c r="W30" s="65"/>
      <c r="X30" s="1"/>
      <c r="Y30" s="1"/>
      <c r="Z30" s="2"/>
      <c r="AA30" s="3"/>
    </row>
    <row r="31" spans="2:27" x14ac:dyDescent="0.2">
      <c r="B31" s="9">
        <v>36861</v>
      </c>
      <c r="C31" s="65">
        <v>121</v>
      </c>
      <c r="D31" s="65">
        <v>20</v>
      </c>
      <c r="E31" s="65">
        <v>3</v>
      </c>
      <c r="F31" s="65">
        <v>846</v>
      </c>
      <c r="G31" s="65">
        <v>13</v>
      </c>
      <c r="H31" s="1">
        <v>2391</v>
      </c>
      <c r="I31" s="1">
        <v>2238</v>
      </c>
      <c r="J31" s="65">
        <v>702</v>
      </c>
      <c r="K31" s="1">
        <v>1033</v>
      </c>
      <c r="L31" s="65">
        <v>78</v>
      </c>
      <c r="M31" s="1">
        <v>4621</v>
      </c>
      <c r="N31" s="65">
        <v>175</v>
      </c>
      <c r="O31" s="65">
        <v>262</v>
      </c>
      <c r="P31" s="65">
        <v>529</v>
      </c>
      <c r="Q31" s="65">
        <v>871</v>
      </c>
      <c r="R31" s="65">
        <v>32</v>
      </c>
      <c r="S31" s="65">
        <v>8</v>
      </c>
      <c r="T31" s="1">
        <v>13943</v>
      </c>
      <c r="U31" s="65"/>
      <c r="V31" s="65"/>
      <c r="W31" s="5"/>
      <c r="X31" s="6"/>
      <c r="Y31" s="6"/>
      <c r="Z31" s="11"/>
      <c r="AA31" s="8"/>
    </row>
    <row r="32" spans="2:27" x14ac:dyDescent="0.2">
      <c r="B32" s="9">
        <v>36892</v>
      </c>
      <c r="C32" s="65">
        <v>248</v>
      </c>
      <c r="D32" s="65">
        <v>32</v>
      </c>
      <c r="E32" s="65">
        <v>6</v>
      </c>
      <c r="F32" s="1">
        <v>1216</v>
      </c>
      <c r="G32" s="65">
        <v>21</v>
      </c>
      <c r="H32" s="1">
        <v>3747</v>
      </c>
      <c r="I32" s="1">
        <v>2451</v>
      </c>
      <c r="J32" s="65">
        <v>848</v>
      </c>
      <c r="K32" s="1">
        <v>1244</v>
      </c>
      <c r="L32" s="65">
        <v>120</v>
      </c>
      <c r="M32" s="1">
        <v>5267</v>
      </c>
      <c r="N32" s="65">
        <v>387</v>
      </c>
      <c r="O32" s="65">
        <v>452</v>
      </c>
      <c r="P32" s="65">
        <v>786</v>
      </c>
      <c r="Q32" s="1">
        <v>1139</v>
      </c>
      <c r="R32" s="65">
        <v>29</v>
      </c>
      <c r="S32" s="65">
        <v>1</v>
      </c>
      <c r="T32" s="1">
        <v>17994</v>
      </c>
      <c r="U32" s="65"/>
      <c r="V32" s="65"/>
      <c r="W32" s="65"/>
      <c r="X32" s="65"/>
      <c r="Y32" s="65"/>
      <c r="Z32" s="65"/>
      <c r="AA32" s="65"/>
    </row>
    <row r="33" spans="2:20" x14ac:dyDescent="0.2">
      <c r="B33" s="9">
        <v>36923</v>
      </c>
      <c r="C33" s="65">
        <v>176</v>
      </c>
      <c r="D33" s="65">
        <v>32</v>
      </c>
      <c r="E33" s="65">
        <v>3</v>
      </c>
      <c r="F33" s="65">
        <v>944</v>
      </c>
      <c r="G33" s="65">
        <v>26</v>
      </c>
      <c r="H33" s="1">
        <v>3674</v>
      </c>
      <c r="I33" s="1">
        <v>2102</v>
      </c>
      <c r="J33" s="65">
        <v>728</v>
      </c>
      <c r="K33" s="65">
        <v>982</v>
      </c>
      <c r="L33" s="65">
        <v>81</v>
      </c>
      <c r="M33" s="1">
        <v>4186</v>
      </c>
      <c r="N33" s="65">
        <v>149</v>
      </c>
      <c r="O33" s="65">
        <v>483</v>
      </c>
      <c r="P33" s="65">
        <v>617</v>
      </c>
      <c r="Q33" s="65">
        <v>996</v>
      </c>
      <c r="R33" s="65">
        <v>41</v>
      </c>
      <c r="S33" s="65"/>
      <c r="T33" s="1">
        <v>15220</v>
      </c>
    </row>
    <row r="34" spans="2:20" x14ac:dyDescent="0.2">
      <c r="B34" s="9">
        <v>36951</v>
      </c>
      <c r="C34" s="65">
        <v>167</v>
      </c>
      <c r="D34" s="65">
        <v>17</v>
      </c>
      <c r="E34" s="65">
        <v>4</v>
      </c>
      <c r="F34" s="1">
        <v>1121</v>
      </c>
      <c r="G34" s="65">
        <v>9</v>
      </c>
      <c r="H34" s="1">
        <v>3889</v>
      </c>
      <c r="I34" s="1">
        <v>2373</v>
      </c>
      <c r="J34" s="65">
        <v>992</v>
      </c>
      <c r="K34" s="1">
        <v>1361</v>
      </c>
      <c r="L34" s="65">
        <v>111</v>
      </c>
      <c r="M34" s="1">
        <v>5610</v>
      </c>
      <c r="N34" s="65">
        <v>154</v>
      </c>
      <c r="O34" s="65">
        <v>492</v>
      </c>
      <c r="P34" s="65">
        <v>554</v>
      </c>
      <c r="Q34" s="65">
        <v>998</v>
      </c>
      <c r="R34" s="65">
        <v>49</v>
      </c>
      <c r="S34" s="65">
        <v>10</v>
      </c>
      <c r="T34" s="1">
        <v>17911</v>
      </c>
    </row>
    <row r="35" spans="2:20" x14ac:dyDescent="0.2">
      <c r="B35" s="9">
        <v>36982</v>
      </c>
      <c r="C35" s="65">
        <v>160</v>
      </c>
      <c r="D35" s="65">
        <v>36</v>
      </c>
      <c r="E35" s="65">
        <v>8</v>
      </c>
      <c r="F35" s="65">
        <v>953</v>
      </c>
      <c r="G35" s="65">
        <v>19</v>
      </c>
      <c r="H35" s="1">
        <v>2837</v>
      </c>
      <c r="I35" s="1">
        <v>2021</v>
      </c>
      <c r="J35" s="1">
        <v>1095</v>
      </c>
      <c r="K35" s="1">
        <v>1219</v>
      </c>
      <c r="L35" s="65">
        <v>112</v>
      </c>
      <c r="M35" s="1">
        <v>4987</v>
      </c>
      <c r="N35" s="65">
        <v>409</v>
      </c>
      <c r="O35" s="65">
        <v>448</v>
      </c>
      <c r="P35" s="65">
        <v>515</v>
      </c>
      <c r="Q35" s="1">
        <v>1141</v>
      </c>
      <c r="R35" s="65">
        <v>17</v>
      </c>
      <c r="S35" s="65"/>
      <c r="T35" s="1">
        <v>15977</v>
      </c>
    </row>
    <row r="36" spans="2:20" x14ac:dyDescent="0.2">
      <c r="B36" s="9">
        <v>37012</v>
      </c>
      <c r="C36" s="65">
        <v>170</v>
      </c>
      <c r="D36" s="65">
        <v>38</v>
      </c>
      <c r="E36" s="65">
        <v>5</v>
      </c>
      <c r="F36" s="1">
        <v>1334</v>
      </c>
      <c r="G36" s="65">
        <v>16</v>
      </c>
      <c r="H36" s="1">
        <v>3956</v>
      </c>
      <c r="I36" s="1">
        <v>2629</v>
      </c>
      <c r="J36" s="1">
        <v>1061</v>
      </c>
      <c r="K36" s="1">
        <v>1247</v>
      </c>
      <c r="L36" s="65">
        <v>103</v>
      </c>
      <c r="M36" s="1">
        <v>6366</v>
      </c>
      <c r="N36" s="65">
        <v>334</v>
      </c>
      <c r="O36" s="65">
        <v>423</v>
      </c>
      <c r="P36" s="65">
        <v>603</v>
      </c>
      <c r="Q36" s="1">
        <v>1338</v>
      </c>
      <c r="R36" s="65">
        <v>39</v>
      </c>
      <c r="S36" s="65">
        <v>1</v>
      </c>
      <c r="T36" s="1">
        <v>19663</v>
      </c>
    </row>
    <row r="37" spans="2:20" x14ac:dyDescent="0.2">
      <c r="B37" s="9">
        <v>37043</v>
      </c>
      <c r="C37" s="65">
        <v>126</v>
      </c>
      <c r="D37" s="65">
        <v>62</v>
      </c>
      <c r="E37" s="65">
        <v>7</v>
      </c>
      <c r="F37" s="1">
        <v>1151</v>
      </c>
      <c r="G37" s="65">
        <v>33</v>
      </c>
      <c r="H37" s="1">
        <v>3601</v>
      </c>
      <c r="I37" s="1">
        <v>2627</v>
      </c>
      <c r="J37" s="1">
        <v>1203</v>
      </c>
      <c r="K37" s="65">
        <v>839</v>
      </c>
      <c r="L37" s="65">
        <v>135</v>
      </c>
      <c r="M37" s="1">
        <v>5758</v>
      </c>
      <c r="N37" s="65">
        <v>328</v>
      </c>
      <c r="O37" s="65">
        <v>445</v>
      </c>
      <c r="P37" s="65">
        <v>539</v>
      </c>
      <c r="Q37" s="1">
        <v>1357</v>
      </c>
      <c r="R37" s="65">
        <v>52</v>
      </c>
      <c r="S37" s="65"/>
      <c r="T37" s="1">
        <v>18263</v>
      </c>
    </row>
    <row r="38" spans="2:20" x14ac:dyDescent="0.2">
      <c r="B38" s="9">
        <v>37073</v>
      </c>
      <c r="C38" s="65">
        <v>111</v>
      </c>
      <c r="D38" s="65">
        <v>40</v>
      </c>
      <c r="E38" s="65">
        <v>11</v>
      </c>
      <c r="F38" s="1">
        <v>1052</v>
      </c>
      <c r="G38" s="65">
        <v>54</v>
      </c>
      <c r="H38" s="1">
        <v>3371</v>
      </c>
      <c r="I38" s="1">
        <v>3158</v>
      </c>
      <c r="J38" s="1">
        <v>1206</v>
      </c>
      <c r="K38" s="1">
        <v>1097</v>
      </c>
      <c r="L38" s="65">
        <v>195</v>
      </c>
      <c r="M38" s="1">
        <v>6229</v>
      </c>
      <c r="N38" s="65">
        <v>462</v>
      </c>
      <c r="O38" s="65">
        <v>810</v>
      </c>
      <c r="P38" s="65">
        <v>704</v>
      </c>
      <c r="Q38" s="1">
        <v>1678</v>
      </c>
      <c r="R38" s="65">
        <v>67</v>
      </c>
      <c r="S38" s="65">
        <v>2</v>
      </c>
      <c r="T38" s="1">
        <v>20247</v>
      </c>
    </row>
    <row r="39" spans="2:20" x14ac:dyDescent="0.2">
      <c r="B39" s="9">
        <v>37104</v>
      </c>
      <c r="C39" s="65">
        <v>109</v>
      </c>
      <c r="D39" s="65">
        <v>24</v>
      </c>
      <c r="E39" s="65">
        <v>14</v>
      </c>
      <c r="F39" s="65">
        <v>847</v>
      </c>
      <c r="G39" s="65">
        <v>23</v>
      </c>
      <c r="H39" s="1">
        <v>2904</v>
      </c>
      <c r="I39" s="1">
        <v>2288</v>
      </c>
      <c r="J39" s="1">
        <v>1036</v>
      </c>
      <c r="K39" s="1">
        <v>1408</v>
      </c>
      <c r="L39" s="65">
        <v>71</v>
      </c>
      <c r="M39" s="1">
        <v>5041</v>
      </c>
      <c r="N39" s="65">
        <v>270</v>
      </c>
      <c r="O39" s="65">
        <v>323</v>
      </c>
      <c r="P39" s="65">
        <v>542</v>
      </c>
      <c r="Q39" s="1">
        <v>1678</v>
      </c>
      <c r="R39" s="65">
        <v>65</v>
      </c>
      <c r="S39" s="65">
        <v>1</v>
      </c>
      <c r="T39" s="1">
        <v>16644</v>
      </c>
    </row>
    <row r="40" spans="2:20" x14ac:dyDescent="0.2">
      <c r="B40" s="9">
        <v>37135</v>
      </c>
      <c r="C40" s="65">
        <v>99</v>
      </c>
      <c r="D40" s="65">
        <v>23</v>
      </c>
      <c r="E40" s="65">
        <v>2</v>
      </c>
      <c r="F40" s="1">
        <v>1249</v>
      </c>
      <c r="G40" s="65">
        <v>25</v>
      </c>
      <c r="H40" s="1">
        <v>4620</v>
      </c>
      <c r="I40" s="1">
        <v>2715</v>
      </c>
      <c r="J40" s="65">
        <v>949</v>
      </c>
      <c r="K40" s="1">
        <v>1012</v>
      </c>
      <c r="L40" s="65">
        <v>94</v>
      </c>
      <c r="M40" s="1">
        <v>6078</v>
      </c>
      <c r="N40" s="65">
        <v>139</v>
      </c>
      <c r="O40" s="65">
        <v>938</v>
      </c>
      <c r="P40" s="65">
        <v>418</v>
      </c>
      <c r="Q40" s="1">
        <v>1296</v>
      </c>
      <c r="R40" s="65">
        <v>36</v>
      </c>
      <c r="S40" s="65">
        <v>2</v>
      </c>
      <c r="T40" s="1">
        <v>19695</v>
      </c>
    </row>
    <row r="41" spans="2:20" x14ac:dyDescent="0.2">
      <c r="B41" s="9">
        <v>37165</v>
      </c>
      <c r="C41" s="65">
        <v>121</v>
      </c>
      <c r="D41" s="65">
        <v>32</v>
      </c>
      <c r="E41" s="65">
        <v>15</v>
      </c>
      <c r="F41" s="1">
        <v>1350</v>
      </c>
      <c r="G41" s="65">
        <v>19</v>
      </c>
      <c r="H41" s="1">
        <v>3848</v>
      </c>
      <c r="I41" s="1">
        <v>2931</v>
      </c>
      <c r="J41" s="1">
        <v>1327</v>
      </c>
      <c r="K41" s="1">
        <v>1101</v>
      </c>
      <c r="L41" s="65">
        <v>116</v>
      </c>
      <c r="M41" s="1">
        <v>6303</v>
      </c>
      <c r="N41" s="65">
        <v>347</v>
      </c>
      <c r="O41" s="1">
        <v>1014</v>
      </c>
      <c r="P41" s="65">
        <v>701</v>
      </c>
      <c r="Q41" s="1">
        <v>1303</v>
      </c>
      <c r="R41" s="65">
        <v>41</v>
      </c>
      <c r="S41" s="65"/>
      <c r="T41" s="1">
        <v>20569</v>
      </c>
    </row>
    <row r="42" spans="2:20" x14ac:dyDescent="0.2">
      <c r="B42" s="9">
        <v>37196</v>
      </c>
      <c r="C42" s="65">
        <v>177</v>
      </c>
      <c r="D42" s="65">
        <v>26</v>
      </c>
      <c r="E42" s="65">
        <v>17</v>
      </c>
      <c r="F42" s="1">
        <v>1194</v>
      </c>
      <c r="G42" s="65">
        <v>20</v>
      </c>
      <c r="H42" s="1">
        <v>3725</v>
      </c>
      <c r="I42" s="1">
        <v>2904</v>
      </c>
      <c r="J42" s="1">
        <v>1027</v>
      </c>
      <c r="K42" s="1">
        <v>1181</v>
      </c>
      <c r="L42" s="65">
        <v>110</v>
      </c>
      <c r="M42" s="1">
        <v>5350</v>
      </c>
      <c r="N42" s="1">
        <v>1301</v>
      </c>
      <c r="O42" s="65">
        <v>562</v>
      </c>
      <c r="P42" s="65">
        <v>667</v>
      </c>
      <c r="Q42" s="1">
        <v>1486</v>
      </c>
      <c r="R42" s="65">
        <v>39</v>
      </c>
      <c r="S42" s="65"/>
      <c r="T42" s="1">
        <v>19786</v>
      </c>
    </row>
    <row r="43" spans="2:20" x14ac:dyDescent="0.2">
      <c r="B43" s="9">
        <v>37226</v>
      </c>
      <c r="C43" s="65">
        <v>166</v>
      </c>
      <c r="D43" s="65">
        <v>11</v>
      </c>
      <c r="E43" s="65">
        <v>9</v>
      </c>
      <c r="F43" s="65">
        <v>832</v>
      </c>
      <c r="G43" s="65">
        <v>4</v>
      </c>
      <c r="H43" s="1">
        <v>2582</v>
      </c>
      <c r="I43" s="1">
        <v>2433</v>
      </c>
      <c r="J43" s="65">
        <v>689</v>
      </c>
      <c r="K43" s="1">
        <v>1032</v>
      </c>
      <c r="L43" s="65">
        <v>118</v>
      </c>
      <c r="M43" s="1">
        <v>4374</v>
      </c>
      <c r="N43" s="65">
        <v>587</v>
      </c>
      <c r="O43" s="65">
        <v>355</v>
      </c>
      <c r="P43" s="65">
        <v>465</v>
      </c>
      <c r="Q43" s="1">
        <v>1250</v>
      </c>
      <c r="R43" s="65">
        <v>20</v>
      </c>
      <c r="S43" s="65"/>
      <c r="T43" s="1">
        <v>14927</v>
      </c>
    </row>
    <row r="44" spans="2:20" x14ac:dyDescent="0.2">
      <c r="B44" s="9">
        <v>37257</v>
      </c>
      <c r="C44" s="65">
        <v>223</v>
      </c>
      <c r="D44" s="65">
        <v>37</v>
      </c>
      <c r="E44" s="65">
        <v>5</v>
      </c>
      <c r="F44" s="1">
        <v>1226</v>
      </c>
      <c r="G44" s="65">
        <v>26</v>
      </c>
      <c r="H44" s="1">
        <v>4303</v>
      </c>
      <c r="I44" s="1">
        <v>2610</v>
      </c>
      <c r="J44" s="65">
        <v>929</v>
      </c>
      <c r="K44" s="1">
        <v>1323</v>
      </c>
      <c r="L44" s="65">
        <v>155</v>
      </c>
      <c r="M44" s="1">
        <v>5053</v>
      </c>
      <c r="N44" s="65">
        <v>385</v>
      </c>
      <c r="O44" s="65">
        <v>661</v>
      </c>
      <c r="P44" s="65">
        <v>616</v>
      </c>
      <c r="Q44" s="1">
        <v>1127</v>
      </c>
      <c r="R44" s="65">
        <v>17</v>
      </c>
      <c r="S44" s="65"/>
      <c r="T44" s="1">
        <v>18696</v>
      </c>
    </row>
    <row r="45" spans="2:20" x14ac:dyDescent="0.2">
      <c r="B45" s="9">
        <v>37288</v>
      </c>
      <c r="C45" s="65">
        <v>176</v>
      </c>
      <c r="D45" s="65">
        <v>18</v>
      </c>
      <c r="E45" s="65">
        <v>23</v>
      </c>
      <c r="F45" s="1">
        <v>1094</v>
      </c>
      <c r="G45" s="65">
        <v>33</v>
      </c>
      <c r="H45" s="1">
        <v>3880</v>
      </c>
      <c r="I45" s="1">
        <v>2360</v>
      </c>
      <c r="J45" s="65">
        <v>804</v>
      </c>
      <c r="K45" s="1">
        <v>1027</v>
      </c>
      <c r="L45" s="65">
        <v>123</v>
      </c>
      <c r="M45" s="1">
        <v>4556</v>
      </c>
      <c r="N45" s="65">
        <v>136</v>
      </c>
      <c r="O45" s="65">
        <v>566</v>
      </c>
      <c r="P45" s="65">
        <v>496</v>
      </c>
      <c r="Q45" s="1">
        <v>1011</v>
      </c>
      <c r="R45" s="65">
        <v>16</v>
      </c>
      <c r="S45" s="65"/>
      <c r="T45" s="1">
        <v>16319</v>
      </c>
    </row>
    <row r="46" spans="2:20" x14ac:dyDescent="0.2">
      <c r="B46" s="9">
        <v>37316</v>
      </c>
      <c r="C46" s="65">
        <v>264</v>
      </c>
      <c r="D46" s="65">
        <v>19</v>
      </c>
      <c r="E46" s="65">
        <v>6</v>
      </c>
      <c r="F46" s="1">
        <v>1162</v>
      </c>
      <c r="G46" s="65">
        <v>33</v>
      </c>
      <c r="H46" s="1">
        <v>3546</v>
      </c>
      <c r="I46" s="1">
        <v>2223</v>
      </c>
      <c r="J46" s="1">
        <v>1015</v>
      </c>
      <c r="K46" s="1">
        <v>1105</v>
      </c>
      <c r="L46" s="65">
        <v>109</v>
      </c>
      <c r="M46" s="1">
        <v>4680</v>
      </c>
      <c r="N46" s="65">
        <v>178</v>
      </c>
      <c r="O46" s="65">
        <v>684</v>
      </c>
      <c r="P46" s="65">
        <v>522</v>
      </c>
      <c r="Q46" s="65">
        <v>946</v>
      </c>
      <c r="R46" s="65">
        <v>34</v>
      </c>
      <c r="S46" s="65">
        <v>1</v>
      </c>
      <c r="T46" s="1">
        <v>16527</v>
      </c>
    </row>
    <row r="47" spans="2:20" x14ac:dyDescent="0.2">
      <c r="B47" s="9">
        <v>37347</v>
      </c>
      <c r="C47" s="65">
        <v>175</v>
      </c>
      <c r="D47" s="65">
        <v>15</v>
      </c>
      <c r="E47" s="65">
        <v>10</v>
      </c>
      <c r="F47" s="1">
        <v>1281</v>
      </c>
      <c r="G47" s="65">
        <v>31</v>
      </c>
      <c r="H47" s="1">
        <v>4038</v>
      </c>
      <c r="I47" s="1">
        <v>2707</v>
      </c>
      <c r="J47" s="1">
        <v>1365</v>
      </c>
      <c r="K47" s="1">
        <v>1366</v>
      </c>
      <c r="L47" s="65">
        <v>122</v>
      </c>
      <c r="M47" s="1">
        <v>5809</v>
      </c>
      <c r="N47" s="65">
        <v>346</v>
      </c>
      <c r="O47" s="65">
        <v>905</v>
      </c>
      <c r="P47" s="65">
        <v>691</v>
      </c>
      <c r="Q47" s="1">
        <v>1025</v>
      </c>
      <c r="R47" s="65">
        <v>45</v>
      </c>
      <c r="S47" s="65">
        <v>1</v>
      </c>
      <c r="T47" s="1">
        <v>19932</v>
      </c>
    </row>
    <row r="48" spans="2:20" x14ac:dyDescent="0.2">
      <c r="B48" s="9">
        <v>37377</v>
      </c>
      <c r="C48" s="65">
        <v>187</v>
      </c>
      <c r="D48" s="65">
        <v>28</v>
      </c>
      <c r="E48" s="65">
        <v>8</v>
      </c>
      <c r="F48" s="1">
        <v>1305</v>
      </c>
      <c r="G48" s="65">
        <v>32</v>
      </c>
      <c r="H48" s="1">
        <v>4215</v>
      </c>
      <c r="I48" s="1">
        <v>3068</v>
      </c>
      <c r="J48" s="1">
        <v>1263</v>
      </c>
      <c r="K48" s="1">
        <v>1364</v>
      </c>
      <c r="L48" s="65">
        <v>128</v>
      </c>
      <c r="M48" s="1">
        <v>5576</v>
      </c>
      <c r="N48" s="65">
        <v>258</v>
      </c>
      <c r="O48" s="1">
        <v>1091</v>
      </c>
      <c r="P48" s="65">
        <v>608</v>
      </c>
      <c r="Q48" s="1">
        <v>1138</v>
      </c>
      <c r="R48" s="65">
        <v>52</v>
      </c>
      <c r="S48" s="65"/>
      <c r="T48" s="1">
        <v>20321</v>
      </c>
    </row>
    <row r="49" spans="2:20" x14ac:dyDescent="0.2">
      <c r="B49" s="9">
        <v>37408</v>
      </c>
      <c r="C49" s="65">
        <v>223</v>
      </c>
      <c r="D49" s="65">
        <v>45</v>
      </c>
      <c r="E49" s="65">
        <v>14</v>
      </c>
      <c r="F49" s="1">
        <v>1135</v>
      </c>
      <c r="G49" s="65">
        <v>38</v>
      </c>
      <c r="H49" s="1">
        <v>3576</v>
      </c>
      <c r="I49" s="1">
        <v>2557</v>
      </c>
      <c r="J49" s="1">
        <v>1162</v>
      </c>
      <c r="K49" s="1">
        <v>1289</v>
      </c>
      <c r="L49" s="65">
        <v>152</v>
      </c>
      <c r="M49" s="1">
        <v>5071</v>
      </c>
      <c r="N49" s="65">
        <v>181</v>
      </c>
      <c r="O49" s="65">
        <v>465</v>
      </c>
      <c r="P49" s="65">
        <v>594</v>
      </c>
      <c r="Q49" s="1">
        <v>1058</v>
      </c>
      <c r="R49" s="65">
        <v>76</v>
      </c>
      <c r="S49" s="65"/>
      <c r="T49" s="1">
        <v>17636</v>
      </c>
    </row>
    <row r="50" spans="2:20" x14ac:dyDescent="0.2">
      <c r="B50" s="9">
        <v>37438</v>
      </c>
      <c r="C50" s="65">
        <v>184</v>
      </c>
      <c r="D50" s="65">
        <v>35</v>
      </c>
      <c r="E50" s="65">
        <v>6</v>
      </c>
      <c r="F50" s="1">
        <v>1244</v>
      </c>
      <c r="G50" s="65">
        <v>59</v>
      </c>
      <c r="H50" s="1">
        <v>4623</v>
      </c>
      <c r="I50" s="1">
        <v>3382</v>
      </c>
      <c r="J50" s="1">
        <v>1578</v>
      </c>
      <c r="K50" s="1">
        <v>1684</v>
      </c>
      <c r="L50" s="65">
        <v>215</v>
      </c>
      <c r="M50" s="1">
        <v>6776</v>
      </c>
      <c r="N50" s="65">
        <v>539</v>
      </c>
      <c r="O50" s="65">
        <v>592</v>
      </c>
      <c r="P50" s="65">
        <v>998</v>
      </c>
      <c r="Q50" s="1">
        <v>1240</v>
      </c>
      <c r="R50" s="65">
        <v>92</v>
      </c>
      <c r="S50" s="65">
        <v>1</v>
      </c>
      <c r="T50" s="1">
        <v>23248</v>
      </c>
    </row>
    <row r="51" spans="2:20" x14ac:dyDescent="0.2">
      <c r="B51" s="9">
        <v>37469</v>
      </c>
      <c r="C51" s="65">
        <v>191</v>
      </c>
      <c r="D51" s="65">
        <v>19</v>
      </c>
      <c r="E51" s="65">
        <v>10</v>
      </c>
      <c r="F51" s="65">
        <v>768</v>
      </c>
      <c r="G51" s="65">
        <v>25</v>
      </c>
      <c r="H51" s="1">
        <v>3638</v>
      </c>
      <c r="I51" s="1">
        <v>2169</v>
      </c>
      <c r="J51" s="1">
        <v>1238</v>
      </c>
      <c r="K51" s="1">
        <v>1084</v>
      </c>
      <c r="L51" s="65">
        <v>92</v>
      </c>
      <c r="M51" s="1">
        <v>5117</v>
      </c>
      <c r="N51" s="65">
        <v>156</v>
      </c>
      <c r="O51" s="65">
        <v>279</v>
      </c>
      <c r="P51" s="65">
        <v>592</v>
      </c>
      <c r="Q51" s="65">
        <v>846</v>
      </c>
      <c r="R51" s="65">
        <v>63</v>
      </c>
      <c r="S51" s="65"/>
      <c r="T51" s="1">
        <v>16287</v>
      </c>
    </row>
    <row r="52" spans="2:20" x14ac:dyDescent="0.2">
      <c r="B52" s="9">
        <v>37500</v>
      </c>
      <c r="C52" s="65">
        <v>165</v>
      </c>
      <c r="D52" s="65">
        <v>8</v>
      </c>
      <c r="E52" s="65">
        <v>15</v>
      </c>
      <c r="F52" s="1">
        <v>1355</v>
      </c>
      <c r="G52" s="65">
        <v>34</v>
      </c>
      <c r="H52" s="1">
        <v>4867</v>
      </c>
      <c r="I52" s="1">
        <v>2891</v>
      </c>
      <c r="J52" s="1">
        <v>1208</v>
      </c>
      <c r="K52" s="1">
        <v>1309</v>
      </c>
      <c r="L52" s="65">
        <v>118</v>
      </c>
      <c r="M52" s="1">
        <v>5662</v>
      </c>
      <c r="N52" s="65">
        <v>253</v>
      </c>
      <c r="O52" s="65">
        <v>897</v>
      </c>
      <c r="P52" s="65">
        <v>608</v>
      </c>
      <c r="Q52" s="1">
        <v>1200</v>
      </c>
      <c r="R52" s="65">
        <v>71</v>
      </c>
      <c r="S52" s="65"/>
      <c r="T52" s="1">
        <v>20661</v>
      </c>
    </row>
    <row r="53" spans="2:20" x14ac:dyDescent="0.2">
      <c r="B53" s="9">
        <v>37530</v>
      </c>
      <c r="C53" s="65">
        <v>294</v>
      </c>
      <c r="D53" s="65">
        <v>6</v>
      </c>
      <c r="E53" s="65">
        <v>13</v>
      </c>
      <c r="F53" s="1">
        <v>1312</v>
      </c>
      <c r="G53" s="65">
        <v>30</v>
      </c>
      <c r="H53" s="1">
        <v>5095</v>
      </c>
      <c r="I53" s="1">
        <v>3049</v>
      </c>
      <c r="J53" s="1">
        <v>1778</v>
      </c>
      <c r="K53" s="1">
        <v>1385</v>
      </c>
      <c r="L53" s="65">
        <v>128</v>
      </c>
      <c r="M53" s="1">
        <v>6741</v>
      </c>
      <c r="N53" s="65">
        <v>202</v>
      </c>
      <c r="O53" s="1">
        <v>1226</v>
      </c>
      <c r="P53" s="65">
        <v>737</v>
      </c>
      <c r="Q53" s="1">
        <v>1348</v>
      </c>
      <c r="R53" s="65">
        <v>55</v>
      </c>
      <c r="S53" s="65"/>
      <c r="T53" s="1">
        <v>23399</v>
      </c>
    </row>
    <row r="54" spans="2:20" x14ac:dyDescent="0.2">
      <c r="B54" s="9">
        <v>37561</v>
      </c>
      <c r="C54" s="65">
        <v>307</v>
      </c>
      <c r="D54" s="65">
        <v>6</v>
      </c>
      <c r="E54" s="65">
        <v>9</v>
      </c>
      <c r="F54" s="1">
        <v>1174</v>
      </c>
      <c r="G54" s="65">
        <v>78</v>
      </c>
      <c r="H54" s="1">
        <v>3745</v>
      </c>
      <c r="I54" s="1">
        <v>3032</v>
      </c>
      <c r="J54" s="1">
        <v>1313</v>
      </c>
      <c r="K54" s="65">
        <v>923</v>
      </c>
      <c r="L54" s="65">
        <v>101</v>
      </c>
      <c r="M54" s="1">
        <v>5487</v>
      </c>
      <c r="N54" s="65">
        <v>142</v>
      </c>
      <c r="O54" s="65">
        <v>689</v>
      </c>
      <c r="P54" s="65">
        <v>532</v>
      </c>
      <c r="Q54" s="1">
        <v>1169</v>
      </c>
      <c r="R54" s="65">
        <v>38</v>
      </c>
      <c r="S54" s="65">
        <v>3</v>
      </c>
      <c r="T54" s="1">
        <v>18748</v>
      </c>
    </row>
    <row r="55" spans="2:20" x14ac:dyDescent="0.2">
      <c r="B55" s="9">
        <v>37591</v>
      </c>
      <c r="C55" s="65">
        <v>309</v>
      </c>
      <c r="D55" s="65">
        <v>14</v>
      </c>
      <c r="E55" s="65">
        <v>10</v>
      </c>
      <c r="F55" s="65">
        <v>707</v>
      </c>
      <c r="G55" s="65">
        <v>19</v>
      </c>
      <c r="H55" s="1">
        <v>2707</v>
      </c>
      <c r="I55" s="1">
        <v>2836</v>
      </c>
      <c r="J55" s="1">
        <v>1110</v>
      </c>
      <c r="K55" s="1">
        <v>1104</v>
      </c>
      <c r="L55" s="65">
        <v>91</v>
      </c>
      <c r="M55" s="1">
        <v>4964</v>
      </c>
      <c r="N55" s="65">
        <v>123</v>
      </c>
      <c r="O55" s="65">
        <v>432</v>
      </c>
      <c r="P55" s="65">
        <v>419</v>
      </c>
      <c r="Q55" s="65">
        <v>890</v>
      </c>
      <c r="R55" s="65">
        <v>40</v>
      </c>
      <c r="S55" s="65"/>
      <c r="T55" s="1">
        <v>15775</v>
      </c>
    </row>
    <row r="56" spans="2:20" x14ac:dyDescent="0.2">
      <c r="B56" s="9">
        <v>37622</v>
      </c>
      <c r="C56" s="65">
        <v>481</v>
      </c>
      <c r="D56" s="65">
        <v>8</v>
      </c>
      <c r="E56" s="65">
        <v>5</v>
      </c>
      <c r="F56" s="1">
        <v>1151</v>
      </c>
      <c r="G56" s="65">
        <v>39</v>
      </c>
      <c r="H56" s="1">
        <v>5543</v>
      </c>
      <c r="I56" s="1">
        <v>3001</v>
      </c>
      <c r="J56" s="1">
        <v>1438</v>
      </c>
      <c r="K56" s="1">
        <v>2451</v>
      </c>
      <c r="L56" s="65">
        <v>173</v>
      </c>
      <c r="M56" s="1">
        <v>6027</v>
      </c>
      <c r="N56" s="65">
        <v>494</v>
      </c>
      <c r="O56" s="65">
        <v>677</v>
      </c>
      <c r="P56" s="65">
        <v>604</v>
      </c>
      <c r="Q56" s="1">
        <v>1315</v>
      </c>
      <c r="R56" s="65">
        <v>52</v>
      </c>
      <c r="S56" s="65">
        <v>1</v>
      </c>
      <c r="T56" s="1">
        <v>23460</v>
      </c>
    </row>
    <row r="57" spans="2:20" x14ac:dyDescent="0.2">
      <c r="B57" s="9">
        <v>37653</v>
      </c>
      <c r="C57" s="65">
        <v>409</v>
      </c>
      <c r="D57" s="65">
        <v>7</v>
      </c>
      <c r="E57" s="65">
        <v>29</v>
      </c>
      <c r="F57" s="65">
        <v>959</v>
      </c>
      <c r="G57" s="65">
        <v>28</v>
      </c>
      <c r="H57" s="1">
        <v>5143</v>
      </c>
      <c r="I57" s="1">
        <v>2280</v>
      </c>
      <c r="J57" s="1">
        <v>1030</v>
      </c>
      <c r="K57" s="1">
        <v>1049</v>
      </c>
      <c r="L57" s="65">
        <v>105</v>
      </c>
      <c r="M57" s="1">
        <v>4476</v>
      </c>
      <c r="N57" s="65">
        <v>136</v>
      </c>
      <c r="O57" s="65">
        <v>608</v>
      </c>
      <c r="P57" s="65">
        <v>599</v>
      </c>
      <c r="Q57" s="65">
        <v>895</v>
      </c>
      <c r="R57" s="65">
        <v>65</v>
      </c>
      <c r="S57" s="65"/>
      <c r="T57" s="1">
        <v>17818</v>
      </c>
    </row>
    <row r="58" spans="2:20" x14ac:dyDescent="0.2">
      <c r="B58" s="9">
        <v>37681</v>
      </c>
      <c r="C58" s="65">
        <v>531</v>
      </c>
      <c r="D58" s="65">
        <v>6</v>
      </c>
      <c r="E58" s="65">
        <v>12</v>
      </c>
      <c r="F58" s="1">
        <v>1043</v>
      </c>
      <c r="G58" s="65">
        <v>19</v>
      </c>
      <c r="H58" s="1">
        <v>4532</v>
      </c>
      <c r="I58" s="1">
        <v>2530</v>
      </c>
      <c r="J58" s="1">
        <v>1416</v>
      </c>
      <c r="K58" s="1">
        <v>1381</v>
      </c>
      <c r="L58" s="65">
        <v>119</v>
      </c>
      <c r="M58" s="1">
        <v>6004</v>
      </c>
      <c r="N58" s="65">
        <v>161</v>
      </c>
      <c r="O58" s="65">
        <v>844</v>
      </c>
      <c r="P58" s="65">
        <v>547</v>
      </c>
      <c r="Q58" s="1">
        <v>1218</v>
      </c>
      <c r="R58" s="65">
        <v>57</v>
      </c>
      <c r="S58" s="65"/>
      <c r="T58" s="1">
        <v>20420</v>
      </c>
    </row>
    <row r="59" spans="2:20" x14ac:dyDescent="0.2">
      <c r="B59" s="9">
        <v>37712</v>
      </c>
      <c r="C59" s="65">
        <v>519</v>
      </c>
      <c r="D59" s="65">
        <v>3</v>
      </c>
      <c r="E59" s="65">
        <v>20</v>
      </c>
      <c r="F59" s="65">
        <v>865</v>
      </c>
      <c r="G59" s="65">
        <v>20</v>
      </c>
      <c r="H59" s="1">
        <v>4067</v>
      </c>
      <c r="I59" s="1">
        <v>2866</v>
      </c>
      <c r="J59" s="1">
        <v>1399</v>
      </c>
      <c r="K59" s="1">
        <v>1033</v>
      </c>
      <c r="L59" s="65">
        <v>86</v>
      </c>
      <c r="M59" s="1">
        <v>6021</v>
      </c>
      <c r="N59" s="65">
        <v>185</v>
      </c>
      <c r="O59" s="65">
        <v>789</v>
      </c>
      <c r="P59" s="65">
        <v>551</v>
      </c>
      <c r="Q59" s="65">
        <v>985</v>
      </c>
      <c r="R59" s="65">
        <v>76</v>
      </c>
      <c r="S59" s="65">
        <v>1</v>
      </c>
      <c r="T59" s="1">
        <v>19486</v>
      </c>
    </row>
    <row r="60" spans="2:20" x14ac:dyDescent="0.2">
      <c r="B60" s="9">
        <v>37742</v>
      </c>
      <c r="C60" s="65">
        <v>344</v>
      </c>
      <c r="D60" s="65">
        <v>33</v>
      </c>
      <c r="E60" s="65">
        <v>14</v>
      </c>
      <c r="F60" s="1">
        <v>1176</v>
      </c>
      <c r="G60" s="65">
        <v>32</v>
      </c>
      <c r="H60" s="1">
        <v>4241</v>
      </c>
      <c r="I60" s="1">
        <v>2754</v>
      </c>
      <c r="J60" s="1">
        <v>1498</v>
      </c>
      <c r="K60" s="1">
        <v>1316</v>
      </c>
      <c r="L60" s="65">
        <v>159</v>
      </c>
      <c r="M60" s="1">
        <v>6621</v>
      </c>
      <c r="N60" s="65">
        <v>382</v>
      </c>
      <c r="O60" s="1">
        <v>1065</v>
      </c>
      <c r="P60" s="65">
        <v>626</v>
      </c>
      <c r="Q60" s="1">
        <v>1527</v>
      </c>
      <c r="R60" s="65">
        <v>59</v>
      </c>
      <c r="S60" s="65">
        <v>1</v>
      </c>
      <c r="T60" s="1">
        <v>21848</v>
      </c>
    </row>
    <row r="61" spans="2:20" x14ac:dyDescent="0.2">
      <c r="B61" s="9">
        <v>37773</v>
      </c>
      <c r="C61" s="65">
        <v>203</v>
      </c>
      <c r="D61" s="65">
        <v>57</v>
      </c>
      <c r="E61" s="65">
        <v>10</v>
      </c>
      <c r="F61" s="1">
        <v>1082</v>
      </c>
      <c r="G61" s="65">
        <v>37</v>
      </c>
      <c r="H61" s="1">
        <v>3633</v>
      </c>
      <c r="I61" s="1">
        <v>2904</v>
      </c>
      <c r="J61" s="1">
        <v>1316</v>
      </c>
      <c r="K61" s="1">
        <v>1017</v>
      </c>
      <c r="L61" s="65">
        <v>102</v>
      </c>
      <c r="M61" s="1">
        <v>6587</v>
      </c>
      <c r="N61" s="65">
        <v>259</v>
      </c>
      <c r="O61" s="65">
        <v>663</v>
      </c>
      <c r="P61" s="65">
        <v>668</v>
      </c>
      <c r="Q61" s="1">
        <v>1196</v>
      </c>
      <c r="R61" s="65">
        <v>81</v>
      </c>
      <c r="S61" s="65"/>
      <c r="T61" s="1">
        <v>19815</v>
      </c>
    </row>
    <row r="62" spans="2:20" x14ac:dyDescent="0.2">
      <c r="B62" s="9">
        <v>37803</v>
      </c>
      <c r="C62" s="65">
        <v>194</v>
      </c>
      <c r="D62" s="65">
        <v>27</v>
      </c>
      <c r="E62" s="65">
        <v>21</v>
      </c>
      <c r="F62" s="1">
        <v>1088</v>
      </c>
      <c r="G62" s="65">
        <v>91</v>
      </c>
      <c r="H62" s="1">
        <v>4015</v>
      </c>
      <c r="I62" s="1">
        <v>3348</v>
      </c>
      <c r="J62" s="1">
        <v>1657</v>
      </c>
      <c r="K62" s="1">
        <v>1111</v>
      </c>
      <c r="L62" s="65">
        <v>164</v>
      </c>
      <c r="M62" s="1">
        <v>6973</v>
      </c>
      <c r="N62" s="65">
        <v>507</v>
      </c>
      <c r="O62" s="65">
        <v>637</v>
      </c>
      <c r="P62" s="65">
        <v>904</v>
      </c>
      <c r="Q62" s="1">
        <v>1436</v>
      </c>
      <c r="R62" s="65">
        <v>66</v>
      </c>
      <c r="S62" s="65"/>
      <c r="T62" s="1">
        <v>22239</v>
      </c>
    </row>
    <row r="63" spans="2:20" x14ac:dyDescent="0.2">
      <c r="B63" s="9">
        <v>37834</v>
      </c>
      <c r="C63" s="65">
        <v>156</v>
      </c>
      <c r="D63" s="65">
        <v>17</v>
      </c>
      <c r="E63" s="65">
        <v>4</v>
      </c>
      <c r="F63" s="65">
        <v>542</v>
      </c>
      <c r="G63" s="65">
        <v>60</v>
      </c>
      <c r="H63" s="1">
        <v>2665</v>
      </c>
      <c r="I63" s="1">
        <v>1947</v>
      </c>
      <c r="J63" s="65">
        <v>951</v>
      </c>
      <c r="K63" s="65">
        <v>990</v>
      </c>
      <c r="L63" s="65">
        <v>105</v>
      </c>
      <c r="M63" s="1">
        <v>5719</v>
      </c>
      <c r="N63" s="65">
        <v>71</v>
      </c>
      <c r="O63" s="65">
        <v>217</v>
      </c>
      <c r="P63" s="65">
        <v>475</v>
      </c>
      <c r="Q63" s="65">
        <v>940</v>
      </c>
      <c r="R63" s="65">
        <v>87</v>
      </c>
      <c r="S63" s="65">
        <v>1</v>
      </c>
      <c r="T63" s="1">
        <v>14947</v>
      </c>
    </row>
    <row r="64" spans="2:20" x14ac:dyDescent="0.2">
      <c r="B64" s="9">
        <v>37865</v>
      </c>
      <c r="C64" s="65">
        <v>180</v>
      </c>
      <c r="D64" s="65">
        <v>8</v>
      </c>
      <c r="E64" s="65">
        <v>8</v>
      </c>
      <c r="F64" s="1">
        <v>1041</v>
      </c>
      <c r="G64" s="65">
        <v>35</v>
      </c>
      <c r="H64" s="1">
        <v>4701</v>
      </c>
      <c r="I64" s="1">
        <v>2877</v>
      </c>
      <c r="J64" s="1">
        <v>1354</v>
      </c>
      <c r="K64" s="1">
        <v>1910</v>
      </c>
      <c r="L64" s="65">
        <v>90</v>
      </c>
      <c r="M64" s="1">
        <v>7328</v>
      </c>
      <c r="N64" s="65">
        <v>362</v>
      </c>
      <c r="O64" s="1">
        <v>1091</v>
      </c>
      <c r="P64" s="65">
        <v>678</v>
      </c>
      <c r="Q64" s="1">
        <v>1195</v>
      </c>
      <c r="R64" s="65">
        <v>63</v>
      </c>
      <c r="S64" s="65"/>
      <c r="T64" s="1">
        <v>22921</v>
      </c>
    </row>
    <row r="65" spans="2:20" x14ac:dyDescent="0.2">
      <c r="B65" s="9">
        <v>37895</v>
      </c>
      <c r="C65" s="65">
        <v>277</v>
      </c>
      <c r="D65" s="65">
        <v>12</v>
      </c>
      <c r="E65" s="65">
        <v>6</v>
      </c>
      <c r="F65" s="1">
        <v>1011</v>
      </c>
      <c r="G65" s="65">
        <v>88</v>
      </c>
      <c r="H65" s="1">
        <v>4428</v>
      </c>
      <c r="I65" s="1">
        <v>3128</v>
      </c>
      <c r="J65" s="1">
        <v>1961</v>
      </c>
      <c r="K65" s="1">
        <v>1220</v>
      </c>
      <c r="L65" s="65">
        <v>123</v>
      </c>
      <c r="M65" s="1">
        <v>7012</v>
      </c>
      <c r="N65" s="65">
        <v>231</v>
      </c>
      <c r="O65" s="1">
        <v>1224</v>
      </c>
      <c r="P65" s="65">
        <v>802</v>
      </c>
      <c r="Q65" s="1">
        <v>1670</v>
      </c>
      <c r="R65" s="65">
        <v>38</v>
      </c>
      <c r="S65" s="65">
        <v>1</v>
      </c>
      <c r="T65" s="1">
        <v>23232</v>
      </c>
    </row>
    <row r="66" spans="2:20" x14ac:dyDescent="0.2">
      <c r="B66" s="9">
        <v>37926</v>
      </c>
      <c r="C66" s="65">
        <v>359</v>
      </c>
      <c r="D66" s="65">
        <v>14</v>
      </c>
      <c r="E66" s="65">
        <v>15</v>
      </c>
      <c r="F66" s="65">
        <v>848</v>
      </c>
      <c r="G66" s="65">
        <v>29</v>
      </c>
      <c r="H66" s="1">
        <v>3674</v>
      </c>
      <c r="I66" s="1">
        <v>3516</v>
      </c>
      <c r="J66" s="1">
        <v>1308</v>
      </c>
      <c r="K66" s="1">
        <v>1800</v>
      </c>
      <c r="L66" s="65">
        <v>118</v>
      </c>
      <c r="M66" s="1">
        <v>5967</v>
      </c>
      <c r="N66" s="65">
        <v>241</v>
      </c>
      <c r="O66" s="65">
        <v>914</v>
      </c>
      <c r="P66" s="65">
        <v>610</v>
      </c>
      <c r="Q66" s="1">
        <v>1340</v>
      </c>
      <c r="R66" s="65">
        <v>32</v>
      </c>
      <c r="S66" s="65">
        <v>1</v>
      </c>
      <c r="T66" s="1">
        <v>20786</v>
      </c>
    </row>
    <row r="67" spans="2:20" x14ac:dyDescent="0.2">
      <c r="B67" s="9">
        <v>37956</v>
      </c>
      <c r="C67" s="65">
        <v>311</v>
      </c>
      <c r="D67" s="65">
        <v>12</v>
      </c>
      <c r="E67" s="65">
        <v>8</v>
      </c>
      <c r="F67" s="65">
        <v>662</v>
      </c>
      <c r="G67" s="65">
        <v>50</v>
      </c>
      <c r="H67" s="1">
        <v>2449</v>
      </c>
      <c r="I67" s="1">
        <v>2546</v>
      </c>
      <c r="J67" s="1">
        <v>1191</v>
      </c>
      <c r="K67" s="1">
        <v>1024</v>
      </c>
      <c r="L67" s="65">
        <v>75</v>
      </c>
      <c r="M67" s="1">
        <v>6336</v>
      </c>
      <c r="N67" s="65">
        <v>137</v>
      </c>
      <c r="O67" s="65">
        <v>475</v>
      </c>
      <c r="P67" s="65">
        <v>532</v>
      </c>
      <c r="Q67" s="1">
        <v>1196</v>
      </c>
      <c r="R67" s="65">
        <v>19</v>
      </c>
      <c r="S67" s="65">
        <v>2</v>
      </c>
      <c r="T67" s="1">
        <v>17025</v>
      </c>
    </row>
    <row r="68" spans="2:20" x14ac:dyDescent="0.2">
      <c r="B68" s="9">
        <v>37987</v>
      </c>
      <c r="C68" s="65">
        <v>371</v>
      </c>
      <c r="D68" s="65">
        <v>19</v>
      </c>
      <c r="E68" s="65">
        <v>16</v>
      </c>
      <c r="F68" s="65">
        <v>914</v>
      </c>
      <c r="G68" s="65">
        <v>64</v>
      </c>
      <c r="H68" s="1">
        <v>5833</v>
      </c>
      <c r="I68" s="1">
        <v>3006</v>
      </c>
      <c r="J68" s="1">
        <v>1326</v>
      </c>
      <c r="K68" s="1">
        <v>1598</v>
      </c>
      <c r="L68" s="65">
        <v>145</v>
      </c>
      <c r="M68" s="1">
        <v>6002</v>
      </c>
      <c r="N68" s="65">
        <v>458</v>
      </c>
      <c r="O68" s="65">
        <v>869</v>
      </c>
      <c r="P68" s="65">
        <v>774</v>
      </c>
      <c r="Q68" s="1">
        <v>1105</v>
      </c>
      <c r="R68" s="65">
        <v>47</v>
      </c>
      <c r="S68" s="65"/>
      <c r="T68" s="1">
        <v>22547</v>
      </c>
    </row>
    <row r="69" spans="2:20" x14ac:dyDescent="0.2">
      <c r="B69" s="9">
        <v>38018</v>
      </c>
      <c r="C69" s="65">
        <v>268</v>
      </c>
      <c r="D69" s="65">
        <v>11</v>
      </c>
      <c r="E69" s="65">
        <v>7</v>
      </c>
      <c r="F69" s="65">
        <v>866</v>
      </c>
      <c r="G69" s="65">
        <v>20</v>
      </c>
      <c r="H69" s="1">
        <v>4635</v>
      </c>
      <c r="I69" s="1">
        <v>2577</v>
      </c>
      <c r="J69" s="1">
        <v>1181</v>
      </c>
      <c r="K69" s="1">
        <v>1585</v>
      </c>
      <c r="L69" s="65">
        <v>137</v>
      </c>
      <c r="M69" s="1">
        <v>5569</v>
      </c>
      <c r="N69" s="65">
        <v>138</v>
      </c>
      <c r="O69" s="65">
        <v>621</v>
      </c>
      <c r="P69" s="65">
        <v>583</v>
      </c>
      <c r="Q69" s="1">
        <v>1290</v>
      </c>
      <c r="R69" s="65">
        <v>12</v>
      </c>
      <c r="S69" s="65"/>
      <c r="T69" s="1">
        <v>19500</v>
      </c>
    </row>
    <row r="70" spans="2:20" x14ac:dyDescent="0.2">
      <c r="B70" s="9">
        <v>38047</v>
      </c>
      <c r="C70" s="65">
        <v>384</v>
      </c>
      <c r="D70" s="65">
        <v>6</v>
      </c>
      <c r="E70" s="65">
        <v>11</v>
      </c>
      <c r="F70" s="1">
        <v>1021</v>
      </c>
      <c r="G70" s="65">
        <v>48</v>
      </c>
      <c r="H70" s="1">
        <v>4566</v>
      </c>
      <c r="I70" s="1">
        <v>2876</v>
      </c>
      <c r="J70" s="1">
        <v>1364</v>
      </c>
      <c r="K70" s="1">
        <v>1524</v>
      </c>
      <c r="L70" s="65">
        <v>134</v>
      </c>
      <c r="M70" s="1">
        <v>7139</v>
      </c>
      <c r="N70" s="65">
        <v>158</v>
      </c>
      <c r="O70" s="65">
        <v>911</v>
      </c>
      <c r="P70" s="65">
        <v>590</v>
      </c>
      <c r="Q70" s="1">
        <v>1402</v>
      </c>
      <c r="R70" s="65">
        <v>32</v>
      </c>
      <c r="S70" s="65"/>
      <c r="T70" s="1">
        <v>22166</v>
      </c>
    </row>
    <row r="71" spans="2:20" x14ac:dyDescent="0.2">
      <c r="B71" s="9">
        <v>38078</v>
      </c>
      <c r="C71" s="1">
        <v>269</v>
      </c>
      <c r="D71" s="1">
        <v>4</v>
      </c>
      <c r="E71" s="1">
        <v>19</v>
      </c>
      <c r="F71" s="1">
        <v>862</v>
      </c>
      <c r="G71" s="1">
        <v>102</v>
      </c>
      <c r="H71" s="1">
        <v>3936</v>
      </c>
      <c r="I71" s="1">
        <v>2817</v>
      </c>
      <c r="J71" s="1">
        <v>1475</v>
      </c>
      <c r="K71" s="1">
        <v>1403</v>
      </c>
      <c r="L71" s="1">
        <v>133</v>
      </c>
      <c r="M71" s="1">
        <v>6743</v>
      </c>
      <c r="N71" s="1">
        <v>338</v>
      </c>
      <c r="O71" s="1">
        <v>879</v>
      </c>
      <c r="P71" s="1">
        <v>593</v>
      </c>
      <c r="Q71" s="1">
        <v>1098</v>
      </c>
      <c r="R71" s="1">
        <v>25</v>
      </c>
      <c r="S71" s="1"/>
      <c r="T71" s="1">
        <v>20696</v>
      </c>
    </row>
    <row r="72" spans="2:20" x14ac:dyDescent="0.2">
      <c r="B72" s="9">
        <v>38108</v>
      </c>
      <c r="C72" s="1">
        <v>274</v>
      </c>
      <c r="D72" s="1">
        <v>25</v>
      </c>
      <c r="E72" s="1">
        <v>20</v>
      </c>
      <c r="F72" s="1">
        <v>934</v>
      </c>
      <c r="G72" s="1">
        <v>91</v>
      </c>
      <c r="H72" s="1">
        <v>4020</v>
      </c>
      <c r="I72" s="1">
        <v>2791</v>
      </c>
      <c r="J72" s="1">
        <v>1303</v>
      </c>
      <c r="K72" s="1">
        <v>1417</v>
      </c>
      <c r="L72" s="1">
        <v>116</v>
      </c>
      <c r="M72" s="1">
        <v>6714</v>
      </c>
      <c r="N72" s="1">
        <v>215</v>
      </c>
      <c r="O72" s="1">
        <v>789</v>
      </c>
      <c r="P72" s="1">
        <v>552</v>
      </c>
      <c r="Q72" s="1">
        <v>1070</v>
      </c>
      <c r="R72" s="1">
        <v>27</v>
      </c>
      <c r="S72" s="1">
        <v>1</v>
      </c>
      <c r="T72" s="1">
        <v>20359</v>
      </c>
    </row>
    <row r="73" spans="2:20" x14ac:dyDescent="0.2">
      <c r="B73" s="9">
        <v>38139</v>
      </c>
      <c r="C73" s="1">
        <v>186</v>
      </c>
      <c r="D73" s="1">
        <v>40</v>
      </c>
      <c r="E73" s="1">
        <v>10</v>
      </c>
      <c r="F73" s="1">
        <v>1059</v>
      </c>
      <c r="G73" s="1">
        <v>81</v>
      </c>
      <c r="H73" s="1">
        <v>4197</v>
      </c>
      <c r="I73" s="1">
        <v>3135</v>
      </c>
      <c r="J73" s="1">
        <v>1537</v>
      </c>
      <c r="K73" s="1">
        <v>1227</v>
      </c>
      <c r="L73" s="1">
        <v>119</v>
      </c>
      <c r="M73" s="1">
        <v>7388</v>
      </c>
      <c r="N73" s="1">
        <v>220</v>
      </c>
      <c r="O73" s="1">
        <v>931</v>
      </c>
      <c r="P73" s="1">
        <v>765</v>
      </c>
      <c r="Q73" s="1">
        <v>1055</v>
      </c>
      <c r="R73" s="1">
        <v>52</v>
      </c>
      <c r="S73" s="1">
        <v>2</v>
      </c>
      <c r="T73" s="1">
        <v>22004</v>
      </c>
    </row>
    <row r="74" spans="2:20" x14ac:dyDescent="0.2">
      <c r="B74" s="9">
        <v>38169</v>
      </c>
      <c r="C74" s="1">
        <v>220</v>
      </c>
      <c r="D74" s="1">
        <v>17</v>
      </c>
      <c r="E74" s="1">
        <v>13</v>
      </c>
      <c r="F74" s="1">
        <v>989</v>
      </c>
      <c r="G74" s="1">
        <v>93</v>
      </c>
      <c r="H74" s="1">
        <v>3928</v>
      </c>
      <c r="I74" s="1">
        <v>3541</v>
      </c>
      <c r="J74" s="1">
        <v>1574</v>
      </c>
      <c r="K74" s="1">
        <v>2457</v>
      </c>
      <c r="L74" s="1">
        <v>167</v>
      </c>
      <c r="M74" s="1">
        <v>7795</v>
      </c>
      <c r="N74" s="1">
        <v>474</v>
      </c>
      <c r="O74" s="1">
        <v>899</v>
      </c>
      <c r="P74" s="1">
        <v>808</v>
      </c>
      <c r="Q74" s="1">
        <v>1498</v>
      </c>
      <c r="R74" s="1">
        <v>56</v>
      </c>
      <c r="S74" s="1"/>
      <c r="T74" s="1">
        <v>24529</v>
      </c>
    </row>
    <row r="75" spans="2:20" x14ac:dyDescent="0.2">
      <c r="B75" s="9">
        <v>38200</v>
      </c>
      <c r="C75" s="1">
        <v>157</v>
      </c>
      <c r="D75" s="1">
        <v>11</v>
      </c>
      <c r="E75" s="1">
        <v>8</v>
      </c>
      <c r="F75" s="1">
        <v>567</v>
      </c>
      <c r="G75" s="1">
        <v>99</v>
      </c>
      <c r="H75" s="1">
        <v>3001</v>
      </c>
      <c r="I75" s="1">
        <v>2300</v>
      </c>
      <c r="J75" s="1">
        <v>1226</v>
      </c>
      <c r="K75" s="1">
        <v>1958</v>
      </c>
      <c r="L75" s="1">
        <v>91</v>
      </c>
      <c r="M75" s="1">
        <v>6219</v>
      </c>
      <c r="N75" s="1">
        <v>229</v>
      </c>
      <c r="O75" s="1">
        <v>281</v>
      </c>
      <c r="P75" s="1">
        <v>493</v>
      </c>
      <c r="Q75" s="1">
        <v>956</v>
      </c>
      <c r="R75" s="1">
        <v>80</v>
      </c>
      <c r="S75" s="1"/>
      <c r="T75" s="1">
        <v>17676</v>
      </c>
    </row>
    <row r="76" spans="2:20" x14ac:dyDescent="0.2">
      <c r="B76" s="9">
        <v>38231</v>
      </c>
      <c r="C76" s="1">
        <v>212</v>
      </c>
      <c r="D76" s="1">
        <v>14</v>
      </c>
      <c r="E76" s="1">
        <v>12</v>
      </c>
      <c r="F76" s="1">
        <v>1013</v>
      </c>
      <c r="G76" s="1">
        <v>65</v>
      </c>
      <c r="H76" s="1">
        <v>4893</v>
      </c>
      <c r="I76" s="1">
        <v>3017</v>
      </c>
      <c r="J76" s="1">
        <v>1763</v>
      </c>
      <c r="K76" s="1">
        <v>2250</v>
      </c>
      <c r="L76" s="1">
        <v>98</v>
      </c>
      <c r="M76" s="1">
        <v>7833</v>
      </c>
      <c r="N76" s="1">
        <v>401</v>
      </c>
      <c r="O76" s="1">
        <v>1173</v>
      </c>
      <c r="P76" s="1">
        <v>744</v>
      </c>
      <c r="Q76" s="1">
        <v>1071</v>
      </c>
      <c r="R76" s="1">
        <v>44</v>
      </c>
      <c r="S76" s="1"/>
      <c r="T76" s="1">
        <v>24603</v>
      </c>
    </row>
    <row r="77" spans="2:20" x14ac:dyDescent="0.2">
      <c r="B77" s="9">
        <v>38261</v>
      </c>
      <c r="C77" s="65">
        <v>453</v>
      </c>
      <c r="D77" s="65">
        <v>2</v>
      </c>
      <c r="E77" s="65">
        <v>7</v>
      </c>
      <c r="F77" s="65">
        <v>979</v>
      </c>
      <c r="G77" s="65">
        <v>51</v>
      </c>
      <c r="H77" s="1">
        <v>4282</v>
      </c>
      <c r="I77" s="1">
        <v>3356</v>
      </c>
      <c r="J77" s="1">
        <v>1834</v>
      </c>
      <c r="K77" s="1">
        <v>1405</v>
      </c>
      <c r="L77" s="65">
        <v>128</v>
      </c>
      <c r="M77" s="1">
        <v>7282</v>
      </c>
      <c r="N77" s="65">
        <v>181</v>
      </c>
      <c r="O77" s="1">
        <v>1230</v>
      </c>
      <c r="P77" s="65">
        <v>654</v>
      </c>
      <c r="Q77" s="1">
        <v>1474</v>
      </c>
      <c r="R77" s="65">
        <v>46</v>
      </c>
      <c r="S77" s="65"/>
      <c r="T77" s="1">
        <v>23364</v>
      </c>
    </row>
    <row r="78" spans="2:20" x14ac:dyDescent="0.2">
      <c r="B78" s="9">
        <v>38292</v>
      </c>
      <c r="C78" s="65">
        <v>388</v>
      </c>
      <c r="D78" s="65">
        <v>54</v>
      </c>
      <c r="E78" s="65">
        <v>8</v>
      </c>
      <c r="F78" s="1">
        <v>1029</v>
      </c>
      <c r="G78" s="65">
        <v>82</v>
      </c>
      <c r="H78" s="1">
        <v>3977</v>
      </c>
      <c r="I78" s="1">
        <v>3674</v>
      </c>
      <c r="J78" s="1">
        <v>1433</v>
      </c>
      <c r="K78" s="1">
        <v>2345</v>
      </c>
      <c r="L78" s="65">
        <v>92</v>
      </c>
      <c r="M78" s="1">
        <v>7105</v>
      </c>
      <c r="N78" s="65">
        <v>142</v>
      </c>
      <c r="O78" s="65">
        <v>870</v>
      </c>
      <c r="P78" s="65">
        <v>570</v>
      </c>
      <c r="Q78" s="1">
        <v>1081</v>
      </c>
      <c r="R78" s="65">
        <v>45</v>
      </c>
      <c r="S78" s="65">
        <v>1</v>
      </c>
      <c r="T78" s="1">
        <v>22896</v>
      </c>
    </row>
    <row r="79" spans="2:20" x14ac:dyDescent="0.2">
      <c r="B79" s="9">
        <v>38322</v>
      </c>
      <c r="C79" s="65">
        <v>261</v>
      </c>
      <c r="D79" s="65">
        <v>13</v>
      </c>
      <c r="E79" s="65">
        <v>5</v>
      </c>
      <c r="F79" s="65">
        <v>723</v>
      </c>
      <c r="G79" s="65">
        <v>48</v>
      </c>
      <c r="H79" s="1">
        <v>3060</v>
      </c>
      <c r="I79" s="1">
        <v>2933</v>
      </c>
      <c r="J79" s="1">
        <v>1107</v>
      </c>
      <c r="K79" s="1">
        <v>1278</v>
      </c>
      <c r="L79" s="65">
        <v>98</v>
      </c>
      <c r="M79" s="1">
        <v>7083</v>
      </c>
      <c r="N79" s="65">
        <v>122</v>
      </c>
      <c r="O79" s="65">
        <v>468</v>
      </c>
      <c r="P79" s="65">
        <v>574</v>
      </c>
      <c r="Q79" s="1">
        <v>1065</v>
      </c>
      <c r="R79" s="65">
        <v>9</v>
      </c>
      <c r="S79" s="65">
        <v>1</v>
      </c>
      <c r="T79" s="1">
        <v>18848</v>
      </c>
    </row>
    <row r="80" spans="2:20" s="10" customFormat="1" x14ac:dyDescent="0.2">
      <c r="B80" s="15">
        <v>38353</v>
      </c>
      <c r="C80" s="27">
        <v>344</v>
      </c>
      <c r="D80" s="27">
        <v>8</v>
      </c>
      <c r="E80" s="27">
        <v>5</v>
      </c>
      <c r="F80" s="27">
        <v>688</v>
      </c>
      <c r="G80" s="27">
        <v>52</v>
      </c>
      <c r="H80" s="27">
        <v>3461</v>
      </c>
      <c r="I80" s="27">
        <v>2322</v>
      </c>
      <c r="J80" s="27">
        <v>1091</v>
      </c>
      <c r="K80" s="27">
        <v>1517</v>
      </c>
      <c r="L80" s="27">
        <v>116</v>
      </c>
      <c r="M80" s="27">
        <v>6436</v>
      </c>
      <c r="N80" s="27">
        <v>253</v>
      </c>
      <c r="O80" s="27">
        <v>723</v>
      </c>
      <c r="P80" s="27">
        <v>823</v>
      </c>
      <c r="Q80" s="27">
        <v>1086</v>
      </c>
      <c r="R80" s="27">
        <v>41</v>
      </c>
      <c r="S80" s="27">
        <v>13</v>
      </c>
      <c r="T80" s="27">
        <v>18979</v>
      </c>
    </row>
    <row r="81" spans="2:20" s="10" customFormat="1" x14ac:dyDescent="0.2">
      <c r="B81" s="15">
        <v>38384</v>
      </c>
      <c r="C81" s="27">
        <v>500</v>
      </c>
      <c r="D81" s="27">
        <v>7</v>
      </c>
      <c r="E81" s="27">
        <v>8</v>
      </c>
      <c r="F81" s="27">
        <v>925</v>
      </c>
      <c r="G81" s="27">
        <v>44</v>
      </c>
      <c r="H81" s="27">
        <v>4339</v>
      </c>
      <c r="I81" s="27">
        <v>2680</v>
      </c>
      <c r="J81" s="27">
        <v>1169</v>
      </c>
      <c r="K81" s="27">
        <v>1235</v>
      </c>
      <c r="L81" s="27">
        <v>120</v>
      </c>
      <c r="M81" s="27">
        <v>6095</v>
      </c>
      <c r="N81" s="27">
        <v>132</v>
      </c>
      <c r="O81" s="27">
        <v>835</v>
      </c>
      <c r="P81" s="27">
        <v>654</v>
      </c>
      <c r="Q81" s="27">
        <v>1361</v>
      </c>
      <c r="R81" s="27">
        <v>26</v>
      </c>
      <c r="S81" s="27"/>
      <c r="T81" s="27">
        <v>20130</v>
      </c>
    </row>
    <row r="82" spans="2:20" s="10" customFormat="1" x14ac:dyDescent="0.2">
      <c r="B82" s="15">
        <v>38412</v>
      </c>
      <c r="C82" s="27">
        <v>307</v>
      </c>
      <c r="D82" s="27">
        <v>4</v>
      </c>
      <c r="E82" s="27">
        <v>6</v>
      </c>
      <c r="F82" s="27">
        <v>982</v>
      </c>
      <c r="G82" s="27">
        <v>42</v>
      </c>
      <c r="H82" s="27">
        <v>4310</v>
      </c>
      <c r="I82" s="27">
        <v>2962</v>
      </c>
      <c r="J82" s="27">
        <v>1412</v>
      </c>
      <c r="K82" s="27">
        <v>1104</v>
      </c>
      <c r="L82" s="27">
        <v>84</v>
      </c>
      <c r="M82" s="27">
        <v>7155</v>
      </c>
      <c r="N82" s="27">
        <v>130</v>
      </c>
      <c r="O82" s="27">
        <v>1017</v>
      </c>
      <c r="P82" s="27">
        <v>620</v>
      </c>
      <c r="Q82" s="27">
        <v>960</v>
      </c>
      <c r="R82" s="27">
        <v>21</v>
      </c>
      <c r="S82" s="27"/>
      <c r="T82" s="27">
        <v>21116</v>
      </c>
    </row>
    <row r="83" spans="2:20" s="10" customFormat="1" x14ac:dyDescent="0.2">
      <c r="B83" s="15">
        <v>38443</v>
      </c>
      <c r="C83" s="27">
        <v>327</v>
      </c>
      <c r="D83" s="27">
        <v>4</v>
      </c>
      <c r="E83" s="27">
        <v>7</v>
      </c>
      <c r="F83" s="27">
        <v>903</v>
      </c>
      <c r="G83" s="27">
        <v>30</v>
      </c>
      <c r="H83" s="27">
        <v>4441</v>
      </c>
      <c r="I83" s="27">
        <v>2901</v>
      </c>
      <c r="J83" s="27">
        <v>1322</v>
      </c>
      <c r="K83" s="27">
        <v>1199</v>
      </c>
      <c r="L83" s="27">
        <v>114</v>
      </c>
      <c r="M83" s="27">
        <v>7000</v>
      </c>
      <c r="N83" s="27">
        <v>305</v>
      </c>
      <c r="O83" s="27">
        <v>1006</v>
      </c>
      <c r="P83" s="27">
        <v>678</v>
      </c>
      <c r="Q83" s="27">
        <v>946</v>
      </c>
      <c r="R83" s="27">
        <v>24</v>
      </c>
      <c r="S83" s="27">
        <v>1</v>
      </c>
      <c r="T83" s="27">
        <v>21208</v>
      </c>
    </row>
    <row r="84" spans="2:20" s="10" customFormat="1" x14ac:dyDescent="0.2">
      <c r="B84" s="15">
        <v>38473</v>
      </c>
      <c r="C84" s="27">
        <v>308</v>
      </c>
      <c r="D84" s="27">
        <v>19</v>
      </c>
      <c r="E84" s="27">
        <v>10</v>
      </c>
      <c r="F84" s="27">
        <v>812</v>
      </c>
      <c r="G84" s="27">
        <v>22</v>
      </c>
      <c r="H84" s="27">
        <v>4209</v>
      </c>
      <c r="I84" s="27">
        <v>3009</v>
      </c>
      <c r="J84" s="27">
        <v>1587</v>
      </c>
      <c r="K84" s="27">
        <v>1476</v>
      </c>
      <c r="L84" s="27">
        <v>120</v>
      </c>
      <c r="M84" s="27">
        <v>8243</v>
      </c>
      <c r="N84" s="27">
        <v>215</v>
      </c>
      <c r="O84" s="27">
        <v>1145</v>
      </c>
      <c r="P84" s="27">
        <v>683</v>
      </c>
      <c r="Q84" s="27">
        <v>964</v>
      </c>
      <c r="R84" s="27">
        <v>27</v>
      </c>
      <c r="S84" s="27"/>
      <c r="T84" s="27">
        <v>22849</v>
      </c>
    </row>
    <row r="85" spans="2:20" s="10" customFormat="1" x14ac:dyDescent="0.2">
      <c r="B85" s="15">
        <v>38504</v>
      </c>
      <c r="C85" s="27">
        <v>337</v>
      </c>
      <c r="D85" s="27">
        <v>32</v>
      </c>
      <c r="E85" s="27">
        <v>1</v>
      </c>
      <c r="F85" s="27">
        <v>935</v>
      </c>
      <c r="G85" s="27">
        <v>43</v>
      </c>
      <c r="H85" s="27">
        <v>4311</v>
      </c>
      <c r="I85" s="27">
        <v>3251</v>
      </c>
      <c r="J85" s="27">
        <v>1651</v>
      </c>
      <c r="K85" s="27">
        <v>1347</v>
      </c>
      <c r="L85" s="27">
        <v>148</v>
      </c>
      <c r="M85" s="27">
        <v>9847</v>
      </c>
      <c r="N85" s="27">
        <v>198</v>
      </c>
      <c r="O85" s="27">
        <v>1137</v>
      </c>
      <c r="P85" s="27">
        <v>920</v>
      </c>
      <c r="Q85" s="27">
        <v>1680</v>
      </c>
      <c r="R85" s="27">
        <v>56</v>
      </c>
      <c r="S85" s="27"/>
      <c r="T85" s="27">
        <v>25894</v>
      </c>
    </row>
    <row r="86" spans="2:20" s="10" customFormat="1" x14ac:dyDescent="0.2">
      <c r="B86" s="15">
        <v>38534</v>
      </c>
      <c r="C86" s="27">
        <v>209</v>
      </c>
      <c r="D86" s="27">
        <v>11</v>
      </c>
      <c r="E86" s="27">
        <v>16</v>
      </c>
      <c r="F86" s="27">
        <v>953</v>
      </c>
      <c r="G86" s="27">
        <v>51</v>
      </c>
      <c r="H86" s="27">
        <v>4113</v>
      </c>
      <c r="I86" s="27">
        <v>3862</v>
      </c>
      <c r="J86" s="27">
        <v>1791</v>
      </c>
      <c r="K86" s="27">
        <v>1334</v>
      </c>
      <c r="L86" s="27">
        <v>213</v>
      </c>
      <c r="M86" s="27">
        <v>8807</v>
      </c>
      <c r="N86" s="27">
        <v>359</v>
      </c>
      <c r="O86" s="27">
        <v>948</v>
      </c>
      <c r="P86" s="27">
        <v>819</v>
      </c>
      <c r="Q86" s="27">
        <v>1611</v>
      </c>
      <c r="R86" s="27">
        <v>55</v>
      </c>
      <c r="S86" s="27"/>
      <c r="T86" s="27">
        <v>25152</v>
      </c>
    </row>
    <row r="87" spans="2:20" s="10" customFormat="1" x14ac:dyDescent="0.2">
      <c r="B87" s="15">
        <v>38565</v>
      </c>
      <c r="C87" s="27">
        <v>195</v>
      </c>
      <c r="D87" s="27">
        <v>11</v>
      </c>
      <c r="E87" s="27">
        <v>4</v>
      </c>
      <c r="F87" s="27">
        <v>618</v>
      </c>
      <c r="G87" s="27">
        <v>184</v>
      </c>
      <c r="H87" s="27">
        <v>3559</v>
      </c>
      <c r="I87" s="27">
        <v>2900</v>
      </c>
      <c r="J87" s="27">
        <v>1619</v>
      </c>
      <c r="K87" s="27">
        <v>1189</v>
      </c>
      <c r="L87" s="27">
        <v>135</v>
      </c>
      <c r="M87" s="27">
        <v>8032</v>
      </c>
      <c r="N87" s="27">
        <v>250</v>
      </c>
      <c r="O87" s="27">
        <v>341</v>
      </c>
      <c r="P87" s="27">
        <v>753</v>
      </c>
      <c r="Q87" s="27">
        <v>1553</v>
      </c>
      <c r="R87" s="27">
        <v>72</v>
      </c>
      <c r="S87" s="27"/>
      <c r="T87" s="27">
        <v>21415</v>
      </c>
    </row>
    <row r="88" spans="2:20" s="10" customFormat="1" x14ac:dyDescent="0.2">
      <c r="B88" s="15">
        <v>38596</v>
      </c>
      <c r="C88" s="27">
        <v>221</v>
      </c>
      <c r="D88" s="27">
        <v>11</v>
      </c>
      <c r="E88" s="27">
        <v>3</v>
      </c>
      <c r="F88" s="27">
        <v>1003</v>
      </c>
      <c r="G88" s="27">
        <v>80</v>
      </c>
      <c r="H88" s="27">
        <v>4911</v>
      </c>
      <c r="I88" s="27">
        <v>3350</v>
      </c>
      <c r="J88" s="27">
        <v>2060</v>
      </c>
      <c r="K88" s="27">
        <v>1743</v>
      </c>
      <c r="L88" s="27">
        <v>135</v>
      </c>
      <c r="M88" s="27">
        <v>8876</v>
      </c>
      <c r="N88" s="27">
        <v>646</v>
      </c>
      <c r="O88" s="27">
        <v>1386</v>
      </c>
      <c r="P88" s="27">
        <v>803</v>
      </c>
      <c r="Q88" s="27">
        <v>2043</v>
      </c>
      <c r="R88" s="27">
        <v>65</v>
      </c>
      <c r="S88" s="27">
        <v>1</v>
      </c>
      <c r="T88" s="27">
        <v>27337</v>
      </c>
    </row>
    <row r="89" spans="2:20" s="10" customFormat="1" x14ac:dyDescent="0.2">
      <c r="B89" s="15">
        <v>38626</v>
      </c>
      <c r="C89" s="27">
        <v>293</v>
      </c>
      <c r="D89" s="27">
        <v>14</v>
      </c>
      <c r="E89" s="27">
        <v>6</v>
      </c>
      <c r="F89" s="27">
        <v>930</v>
      </c>
      <c r="G89" s="27">
        <v>103</v>
      </c>
      <c r="H89" s="27">
        <v>4235</v>
      </c>
      <c r="I89" s="27">
        <v>3160</v>
      </c>
      <c r="J89" s="27">
        <v>2203</v>
      </c>
      <c r="K89" s="27">
        <v>1407</v>
      </c>
      <c r="L89" s="27">
        <v>127</v>
      </c>
      <c r="M89" s="27">
        <v>8522</v>
      </c>
      <c r="N89" s="27">
        <v>235</v>
      </c>
      <c r="O89" s="27">
        <v>1518</v>
      </c>
      <c r="P89" s="27">
        <v>774</v>
      </c>
      <c r="Q89" s="27">
        <v>1660</v>
      </c>
      <c r="R89" s="27">
        <v>28</v>
      </c>
      <c r="S89" s="27"/>
      <c r="T89" s="27">
        <v>25215</v>
      </c>
    </row>
    <row r="90" spans="2:20" s="10" customFormat="1" x14ac:dyDescent="0.2">
      <c r="B90" s="15">
        <v>38657</v>
      </c>
      <c r="C90" s="27">
        <v>455</v>
      </c>
      <c r="D90" s="27">
        <v>26</v>
      </c>
      <c r="E90" s="27">
        <v>4</v>
      </c>
      <c r="F90" s="27">
        <v>899</v>
      </c>
      <c r="G90" s="27">
        <v>74</v>
      </c>
      <c r="H90" s="27">
        <v>4047</v>
      </c>
      <c r="I90" s="27">
        <v>3793</v>
      </c>
      <c r="J90" s="27">
        <v>1511</v>
      </c>
      <c r="K90" s="27">
        <v>1246</v>
      </c>
      <c r="L90" s="27">
        <v>114</v>
      </c>
      <c r="M90" s="27">
        <v>9114</v>
      </c>
      <c r="N90" s="27">
        <v>174</v>
      </c>
      <c r="O90" s="27">
        <v>1101</v>
      </c>
      <c r="P90" s="27">
        <v>738</v>
      </c>
      <c r="Q90" s="27">
        <v>1550</v>
      </c>
      <c r="R90" s="27">
        <v>21</v>
      </c>
      <c r="S90" s="27"/>
      <c r="T90" s="27">
        <v>24867</v>
      </c>
    </row>
    <row r="91" spans="2:20" s="10" customFormat="1" x14ac:dyDescent="0.2">
      <c r="B91" s="15">
        <v>38687</v>
      </c>
      <c r="C91" s="27">
        <v>267</v>
      </c>
      <c r="D91" s="27">
        <v>6</v>
      </c>
      <c r="E91" s="27">
        <v>3</v>
      </c>
      <c r="F91" s="27">
        <v>575</v>
      </c>
      <c r="G91" s="27">
        <v>55</v>
      </c>
      <c r="H91" s="27">
        <v>2599</v>
      </c>
      <c r="I91" s="27">
        <v>3028</v>
      </c>
      <c r="J91" s="27">
        <v>1146</v>
      </c>
      <c r="K91" s="27">
        <v>1063</v>
      </c>
      <c r="L91" s="27">
        <v>161</v>
      </c>
      <c r="M91" s="27">
        <v>8066</v>
      </c>
      <c r="N91" s="27">
        <v>92</v>
      </c>
      <c r="O91" s="27">
        <v>560</v>
      </c>
      <c r="P91" s="27">
        <v>629</v>
      </c>
      <c r="Q91" s="27">
        <v>1333</v>
      </c>
      <c r="R91" s="27">
        <v>28</v>
      </c>
      <c r="S91" s="27">
        <v>1</v>
      </c>
      <c r="T91" s="27">
        <v>19612</v>
      </c>
    </row>
    <row r="92" spans="2:20" s="10" customFormat="1" x14ac:dyDescent="0.2">
      <c r="B92" s="79">
        <v>38718</v>
      </c>
      <c r="C92" s="27">
        <v>486</v>
      </c>
      <c r="D92" s="27">
        <v>4</v>
      </c>
      <c r="E92" s="27">
        <v>3</v>
      </c>
      <c r="F92" s="27">
        <v>830</v>
      </c>
      <c r="G92" s="27">
        <v>41</v>
      </c>
      <c r="H92" s="27">
        <v>4320</v>
      </c>
      <c r="I92" s="27">
        <v>2755</v>
      </c>
      <c r="J92" s="27">
        <v>1278</v>
      </c>
      <c r="K92" s="27">
        <v>1460</v>
      </c>
      <c r="L92" s="27">
        <v>126</v>
      </c>
      <c r="M92" s="27">
        <v>7015</v>
      </c>
      <c r="N92" s="27">
        <v>370</v>
      </c>
      <c r="O92" s="27">
        <v>837</v>
      </c>
      <c r="P92" s="27">
        <v>777</v>
      </c>
      <c r="Q92" s="27">
        <v>1535</v>
      </c>
      <c r="R92" s="27">
        <v>28</v>
      </c>
      <c r="S92" s="27"/>
      <c r="T92" s="27">
        <v>21865</v>
      </c>
    </row>
    <row r="93" spans="2:20" s="10" customFormat="1" x14ac:dyDescent="0.2">
      <c r="B93" s="79">
        <v>38749</v>
      </c>
      <c r="C93" s="27">
        <v>411</v>
      </c>
      <c r="D93" s="27">
        <v>2</v>
      </c>
      <c r="E93" s="27">
        <v>3</v>
      </c>
      <c r="F93" s="27">
        <v>774</v>
      </c>
      <c r="G93" s="27">
        <v>51</v>
      </c>
      <c r="H93" s="27">
        <v>4990</v>
      </c>
      <c r="I93" s="27">
        <v>2766</v>
      </c>
      <c r="J93" s="27">
        <v>1273</v>
      </c>
      <c r="K93" s="27">
        <v>1316</v>
      </c>
      <c r="L93" s="27">
        <v>103</v>
      </c>
      <c r="M93" s="27">
        <v>6287</v>
      </c>
      <c r="N93" s="27">
        <v>118</v>
      </c>
      <c r="O93" s="27">
        <v>867</v>
      </c>
      <c r="P93" s="27">
        <v>685</v>
      </c>
      <c r="Q93" s="27">
        <v>1271</v>
      </c>
      <c r="R93" s="27">
        <v>23</v>
      </c>
      <c r="S93" s="27"/>
      <c r="T93" s="27">
        <v>20940</v>
      </c>
    </row>
    <row r="94" spans="2:20" s="10" customFormat="1" x14ac:dyDescent="0.2">
      <c r="B94" s="79">
        <v>38777</v>
      </c>
      <c r="C94" s="27">
        <v>399</v>
      </c>
      <c r="D94" s="27">
        <v>11</v>
      </c>
      <c r="E94" s="27">
        <v>8</v>
      </c>
      <c r="F94" s="27">
        <v>882</v>
      </c>
      <c r="G94" s="27">
        <v>116</v>
      </c>
      <c r="H94" s="27">
        <v>4741</v>
      </c>
      <c r="I94" s="27">
        <v>2863</v>
      </c>
      <c r="J94" s="27">
        <v>1570</v>
      </c>
      <c r="K94" s="27">
        <v>1784</v>
      </c>
      <c r="L94" s="27">
        <v>156</v>
      </c>
      <c r="M94" s="27">
        <v>8153</v>
      </c>
      <c r="N94" s="27">
        <v>141</v>
      </c>
      <c r="O94" s="27">
        <v>1171</v>
      </c>
      <c r="P94" s="27">
        <v>775</v>
      </c>
      <c r="Q94" s="27">
        <v>1478</v>
      </c>
      <c r="R94" s="27">
        <v>15</v>
      </c>
      <c r="S94" s="27">
        <v>1</v>
      </c>
      <c r="T94" s="27">
        <v>24264</v>
      </c>
    </row>
    <row r="95" spans="2:20" s="10" customFormat="1" x14ac:dyDescent="0.2">
      <c r="B95" s="79">
        <v>38808</v>
      </c>
      <c r="C95" s="27">
        <v>292</v>
      </c>
      <c r="D95" s="27">
        <v>5</v>
      </c>
      <c r="E95" s="27">
        <v>2</v>
      </c>
      <c r="F95" s="27">
        <v>733</v>
      </c>
      <c r="G95" s="27">
        <v>52</v>
      </c>
      <c r="H95" s="27">
        <v>3920</v>
      </c>
      <c r="I95" s="27">
        <v>2461</v>
      </c>
      <c r="J95" s="27">
        <v>1392</v>
      </c>
      <c r="K95" s="27">
        <v>1350</v>
      </c>
      <c r="L95" s="27">
        <v>129</v>
      </c>
      <c r="M95" s="27">
        <v>7517</v>
      </c>
      <c r="N95" s="27">
        <v>289</v>
      </c>
      <c r="O95" s="27">
        <v>816</v>
      </c>
      <c r="P95" s="27">
        <v>654</v>
      </c>
      <c r="Q95" s="27">
        <v>1477</v>
      </c>
      <c r="R95" s="27">
        <v>25</v>
      </c>
      <c r="S95" s="27"/>
      <c r="T95" s="27">
        <v>21114</v>
      </c>
    </row>
    <row r="96" spans="2:20" s="10" customFormat="1" x14ac:dyDescent="0.2">
      <c r="B96" s="79">
        <v>38838</v>
      </c>
      <c r="C96" s="27">
        <v>333</v>
      </c>
      <c r="D96" s="27">
        <v>14</v>
      </c>
      <c r="E96" s="27">
        <v>5</v>
      </c>
      <c r="F96" s="27">
        <v>956</v>
      </c>
      <c r="G96" s="27">
        <v>106</v>
      </c>
      <c r="H96" s="27">
        <v>4837</v>
      </c>
      <c r="I96" s="27">
        <v>3201</v>
      </c>
      <c r="J96" s="27">
        <v>1857</v>
      </c>
      <c r="K96" s="27">
        <v>1879</v>
      </c>
      <c r="L96" s="27">
        <v>220</v>
      </c>
      <c r="M96" s="27">
        <v>8848</v>
      </c>
      <c r="N96" s="27">
        <v>380</v>
      </c>
      <c r="O96" s="27">
        <v>1036</v>
      </c>
      <c r="P96" s="27">
        <v>844</v>
      </c>
      <c r="Q96" s="27">
        <v>1750</v>
      </c>
      <c r="R96" s="27">
        <v>40</v>
      </c>
      <c r="S96" s="27"/>
      <c r="T96" s="27">
        <v>26306</v>
      </c>
    </row>
    <row r="97" spans="2:20" s="10" customFormat="1" x14ac:dyDescent="0.2">
      <c r="B97" s="79">
        <v>38869</v>
      </c>
      <c r="C97" s="27">
        <v>339</v>
      </c>
      <c r="D97" s="27">
        <v>12</v>
      </c>
      <c r="E97" s="27"/>
      <c r="F97" s="27">
        <v>815</v>
      </c>
      <c r="G97" s="27">
        <v>60</v>
      </c>
      <c r="H97" s="27">
        <v>4526</v>
      </c>
      <c r="I97" s="27">
        <v>3362</v>
      </c>
      <c r="J97" s="27">
        <v>1827</v>
      </c>
      <c r="K97" s="27">
        <v>1763</v>
      </c>
      <c r="L97" s="27">
        <v>214</v>
      </c>
      <c r="M97" s="27">
        <v>9384</v>
      </c>
      <c r="N97" s="27">
        <v>358</v>
      </c>
      <c r="O97" s="27">
        <v>972</v>
      </c>
      <c r="P97" s="27">
        <v>996</v>
      </c>
      <c r="Q97" s="27">
        <v>1918</v>
      </c>
      <c r="R97" s="27">
        <v>43</v>
      </c>
      <c r="S97" s="27"/>
      <c r="T97" s="27">
        <v>26589</v>
      </c>
    </row>
    <row r="98" spans="2:20" s="10" customFormat="1" x14ac:dyDescent="0.2">
      <c r="B98" s="79">
        <v>38899</v>
      </c>
      <c r="C98" s="27">
        <v>217</v>
      </c>
      <c r="D98" s="27">
        <v>16</v>
      </c>
      <c r="E98" s="27">
        <v>5</v>
      </c>
      <c r="F98" s="27">
        <v>955</v>
      </c>
      <c r="G98" s="27">
        <v>139</v>
      </c>
      <c r="H98" s="27">
        <v>3959</v>
      </c>
      <c r="I98" s="27">
        <v>3502</v>
      </c>
      <c r="J98" s="27">
        <v>1886</v>
      </c>
      <c r="K98" s="27">
        <v>1373</v>
      </c>
      <c r="L98" s="27">
        <v>246</v>
      </c>
      <c r="M98" s="27">
        <v>9233</v>
      </c>
      <c r="N98" s="27">
        <v>491</v>
      </c>
      <c r="O98" s="27">
        <v>831</v>
      </c>
      <c r="P98" s="27">
        <v>995</v>
      </c>
      <c r="Q98" s="27">
        <v>2210</v>
      </c>
      <c r="R98" s="27">
        <v>70</v>
      </c>
      <c r="S98" s="27"/>
      <c r="T98" s="27">
        <v>26128</v>
      </c>
    </row>
    <row r="99" spans="2:20" s="10" customFormat="1" x14ac:dyDescent="0.2">
      <c r="B99" s="79">
        <v>38930</v>
      </c>
      <c r="C99" s="27">
        <v>235</v>
      </c>
      <c r="D99" s="27">
        <v>17</v>
      </c>
      <c r="E99" s="27">
        <v>4</v>
      </c>
      <c r="F99" s="27">
        <v>693</v>
      </c>
      <c r="G99" s="27">
        <v>82</v>
      </c>
      <c r="H99" s="27">
        <v>3423</v>
      </c>
      <c r="I99" s="27">
        <v>2624</v>
      </c>
      <c r="J99" s="27">
        <v>1464</v>
      </c>
      <c r="K99" s="27">
        <v>1015</v>
      </c>
      <c r="L99" s="27">
        <v>128</v>
      </c>
      <c r="M99" s="27">
        <v>8984</v>
      </c>
      <c r="N99" s="27">
        <v>278</v>
      </c>
      <c r="O99" s="27">
        <v>415</v>
      </c>
      <c r="P99" s="27">
        <v>735</v>
      </c>
      <c r="Q99" s="27">
        <v>1803</v>
      </c>
      <c r="R99" s="27">
        <v>64</v>
      </c>
      <c r="S99" s="27"/>
      <c r="T99" s="27">
        <v>21964</v>
      </c>
    </row>
    <row r="100" spans="2:20" s="10" customFormat="1" x14ac:dyDescent="0.2">
      <c r="B100" s="79">
        <v>38961</v>
      </c>
      <c r="C100" s="27">
        <v>297</v>
      </c>
      <c r="D100" s="27">
        <v>5</v>
      </c>
      <c r="E100" s="27">
        <v>8</v>
      </c>
      <c r="F100" s="27">
        <v>995</v>
      </c>
      <c r="G100" s="27">
        <v>66</v>
      </c>
      <c r="H100" s="27">
        <v>5154</v>
      </c>
      <c r="I100" s="27">
        <v>3077</v>
      </c>
      <c r="J100" s="27">
        <v>2163</v>
      </c>
      <c r="K100" s="27">
        <v>1007</v>
      </c>
      <c r="L100" s="27">
        <v>137</v>
      </c>
      <c r="M100" s="27">
        <v>9836</v>
      </c>
      <c r="N100" s="27">
        <v>216</v>
      </c>
      <c r="O100" s="27">
        <v>1376</v>
      </c>
      <c r="P100" s="27">
        <v>959</v>
      </c>
      <c r="Q100" s="27">
        <v>1680</v>
      </c>
      <c r="R100" s="27">
        <v>43</v>
      </c>
      <c r="S100" s="27"/>
      <c r="T100" s="27">
        <v>27019</v>
      </c>
    </row>
    <row r="101" spans="2:20" s="10" customFormat="1" x14ac:dyDescent="0.2">
      <c r="B101" s="79">
        <v>38991</v>
      </c>
      <c r="C101" s="27">
        <v>338</v>
      </c>
      <c r="D101" s="27">
        <v>3</v>
      </c>
      <c r="E101" s="27">
        <v>1</v>
      </c>
      <c r="F101" s="27">
        <v>1009</v>
      </c>
      <c r="G101" s="27">
        <v>70</v>
      </c>
      <c r="H101" s="27">
        <v>4423</v>
      </c>
      <c r="I101" s="27">
        <v>3953</v>
      </c>
      <c r="J101" s="27">
        <v>2430</v>
      </c>
      <c r="K101" s="27">
        <v>1125</v>
      </c>
      <c r="L101" s="27">
        <v>216</v>
      </c>
      <c r="M101" s="27">
        <v>10291</v>
      </c>
      <c r="N101" s="27">
        <v>356</v>
      </c>
      <c r="O101" s="27">
        <v>1527</v>
      </c>
      <c r="P101" s="27">
        <v>894</v>
      </c>
      <c r="Q101" s="27">
        <v>1741</v>
      </c>
      <c r="R101" s="27">
        <v>21</v>
      </c>
      <c r="S101" s="27">
        <v>1</v>
      </c>
      <c r="T101" s="27">
        <v>28399</v>
      </c>
    </row>
    <row r="102" spans="2:20" s="10" customFormat="1" x14ac:dyDescent="0.2">
      <c r="B102" s="79">
        <v>39022</v>
      </c>
      <c r="C102" s="27">
        <v>387</v>
      </c>
      <c r="D102" s="27">
        <v>13</v>
      </c>
      <c r="E102" s="27">
        <v>3</v>
      </c>
      <c r="F102" s="27">
        <v>978</v>
      </c>
      <c r="G102" s="27">
        <v>60</v>
      </c>
      <c r="H102" s="27">
        <v>4195</v>
      </c>
      <c r="I102" s="27">
        <v>3617</v>
      </c>
      <c r="J102" s="27">
        <v>1975</v>
      </c>
      <c r="K102" s="27">
        <v>1026</v>
      </c>
      <c r="L102" s="27">
        <v>163</v>
      </c>
      <c r="M102" s="27">
        <v>9965</v>
      </c>
      <c r="N102" s="27">
        <v>179</v>
      </c>
      <c r="O102" s="27">
        <v>1271</v>
      </c>
      <c r="P102" s="27">
        <v>705</v>
      </c>
      <c r="Q102" s="27">
        <v>1338</v>
      </c>
      <c r="R102" s="27">
        <v>11</v>
      </c>
      <c r="S102" s="27"/>
      <c r="T102" s="27">
        <v>25886</v>
      </c>
    </row>
    <row r="103" spans="2:20" s="10" customFormat="1" x14ac:dyDescent="0.2">
      <c r="B103" s="79">
        <v>39052</v>
      </c>
      <c r="C103" s="27">
        <v>331</v>
      </c>
      <c r="D103" s="27">
        <v>1</v>
      </c>
      <c r="E103" s="27">
        <v>4</v>
      </c>
      <c r="F103" s="27">
        <v>689</v>
      </c>
      <c r="G103" s="27">
        <v>73</v>
      </c>
      <c r="H103" s="27">
        <v>2847</v>
      </c>
      <c r="I103" s="27">
        <v>3500</v>
      </c>
      <c r="J103" s="27">
        <v>1506</v>
      </c>
      <c r="K103" s="27">
        <v>967</v>
      </c>
      <c r="L103" s="27">
        <v>157</v>
      </c>
      <c r="M103" s="27">
        <v>9684</v>
      </c>
      <c r="N103" s="27">
        <v>135</v>
      </c>
      <c r="O103" s="27">
        <v>649</v>
      </c>
      <c r="P103" s="27">
        <v>765</v>
      </c>
      <c r="Q103" s="27">
        <v>1100</v>
      </c>
      <c r="R103" s="27">
        <v>7</v>
      </c>
      <c r="S103" s="27"/>
      <c r="T103" s="27">
        <v>22415</v>
      </c>
    </row>
    <row r="104" spans="2:20" x14ac:dyDescent="0.2">
      <c r="B104" s="15">
        <v>39083</v>
      </c>
      <c r="C104" s="27">
        <v>404</v>
      </c>
      <c r="D104" s="27">
        <v>12</v>
      </c>
      <c r="E104" s="27">
        <v>3</v>
      </c>
      <c r="F104" s="27">
        <v>1006</v>
      </c>
      <c r="G104" s="27">
        <v>41</v>
      </c>
      <c r="H104" s="27">
        <v>4476</v>
      </c>
      <c r="I104" s="27">
        <v>2893</v>
      </c>
      <c r="J104" s="27">
        <v>1428</v>
      </c>
      <c r="K104" s="27">
        <v>1059</v>
      </c>
      <c r="L104" s="27">
        <v>134</v>
      </c>
      <c r="M104" s="27">
        <v>8930</v>
      </c>
      <c r="N104" s="27">
        <v>393</v>
      </c>
      <c r="O104" s="27">
        <v>845</v>
      </c>
      <c r="P104" s="27">
        <v>924</v>
      </c>
      <c r="Q104" s="27">
        <v>1627</v>
      </c>
      <c r="R104" s="27">
        <v>9</v>
      </c>
      <c r="S104" s="27"/>
      <c r="T104" s="27">
        <v>24184</v>
      </c>
    </row>
    <row r="105" spans="2:20" x14ac:dyDescent="0.2">
      <c r="B105" s="15">
        <v>39114</v>
      </c>
      <c r="C105" s="27">
        <v>345</v>
      </c>
      <c r="D105" s="27"/>
      <c r="E105" s="27">
        <v>6</v>
      </c>
      <c r="F105" s="27">
        <v>806</v>
      </c>
      <c r="G105" s="27">
        <v>22</v>
      </c>
      <c r="H105" s="27">
        <v>4198</v>
      </c>
      <c r="I105" s="27">
        <v>2487</v>
      </c>
      <c r="J105" s="27">
        <v>1357</v>
      </c>
      <c r="K105" s="27">
        <v>912</v>
      </c>
      <c r="L105" s="27">
        <v>125</v>
      </c>
      <c r="M105" s="27">
        <v>7771</v>
      </c>
      <c r="N105" s="27">
        <v>204</v>
      </c>
      <c r="O105" s="27">
        <v>922</v>
      </c>
      <c r="P105" s="27">
        <v>617</v>
      </c>
      <c r="Q105" s="27">
        <v>1247</v>
      </c>
      <c r="R105" s="27">
        <v>14</v>
      </c>
      <c r="S105" s="27">
        <v>1</v>
      </c>
      <c r="T105" s="27">
        <v>21034</v>
      </c>
    </row>
    <row r="106" spans="2:20" x14ac:dyDescent="0.2">
      <c r="B106" s="15">
        <v>39142</v>
      </c>
      <c r="C106" s="27">
        <v>384</v>
      </c>
      <c r="D106" s="27">
        <v>11</v>
      </c>
      <c r="E106" s="27">
        <v>2</v>
      </c>
      <c r="F106" s="27">
        <v>840</v>
      </c>
      <c r="G106" s="27">
        <v>23</v>
      </c>
      <c r="H106" s="27">
        <v>4296</v>
      </c>
      <c r="I106" s="27">
        <v>2865</v>
      </c>
      <c r="J106" s="27">
        <v>1931</v>
      </c>
      <c r="K106" s="27">
        <v>1206</v>
      </c>
      <c r="L106" s="27">
        <v>155</v>
      </c>
      <c r="M106" s="27">
        <v>8617</v>
      </c>
      <c r="N106" s="27">
        <v>237</v>
      </c>
      <c r="O106" s="27">
        <v>915</v>
      </c>
      <c r="P106" s="27">
        <v>789</v>
      </c>
      <c r="Q106" s="27">
        <v>1467</v>
      </c>
      <c r="R106" s="27">
        <v>22</v>
      </c>
      <c r="S106" s="27">
        <v>1</v>
      </c>
      <c r="T106" s="27">
        <v>23761</v>
      </c>
    </row>
    <row r="107" spans="2:20" x14ac:dyDescent="0.2">
      <c r="B107" s="15">
        <v>39173</v>
      </c>
      <c r="C107" s="27">
        <v>227</v>
      </c>
      <c r="D107" s="27">
        <v>5</v>
      </c>
      <c r="E107" s="27">
        <v>5</v>
      </c>
      <c r="F107" s="27">
        <v>980</v>
      </c>
      <c r="G107" s="27">
        <v>39</v>
      </c>
      <c r="H107" s="27">
        <v>3176</v>
      </c>
      <c r="I107" s="27">
        <v>2377</v>
      </c>
      <c r="J107" s="27">
        <v>1713</v>
      </c>
      <c r="K107" s="27">
        <v>1124</v>
      </c>
      <c r="L107" s="27">
        <v>127</v>
      </c>
      <c r="M107" s="27">
        <v>9054</v>
      </c>
      <c r="N107" s="27">
        <v>583</v>
      </c>
      <c r="O107" s="27">
        <v>816</v>
      </c>
      <c r="P107" s="27">
        <v>789</v>
      </c>
      <c r="Q107" s="27">
        <v>1393</v>
      </c>
      <c r="R107" s="27">
        <v>7</v>
      </c>
      <c r="S107" s="65"/>
      <c r="T107" s="27">
        <v>22415</v>
      </c>
    </row>
    <row r="108" spans="2:20" x14ac:dyDescent="0.2">
      <c r="B108" s="15">
        <v>39203</v>
      </c>
      <c r="C108" s="27">
        <v>242</v>
      </c>
      <c r="D108" s="27">
        <v>9</v>
      </c>
      <c r="E108" s="27"/>
      <c r="F108" s="27">
        <v>1007</v>
      </c>
      <c r="G108" s="27">
        <v>40</v>
      </c>
      <c r="H108" s="27">
        <v>4179</v>
      </c>
      <c r="I108" s="27">
        <v>3015</v>
      </c>
      <c r="J108" s="27">
        <v>2053</v>
      </c>
      <c r="K108" s="27">
        <v>1086</v>
      </c>
      <c r="L108" s="27">
        <v>157</v>
      </c>
      <c r="M108" s="27">
        <v>9602</v>
      </c>
      <c r="N108" s="27">
        <v>377</v>
      </c>
      <c r="O108" s="27">
        <v>990</v>
      </c>
      <c r="P108" s="27">
        <v>803</v>
      </c>
      <c r="Q108" s="27">
        <v>1380</v>
      </c>
      <c r="R108" s="27">
        <v>29</v>
      </c>
      <c r="S108" s="65"/>
      <c r="T108" s="27">
        <v>24969</v>
      </c>
    </row>
    <row r="109" spans="2:20" x14ac:dyDescent="0.2">
      <c r="B109" s="15">
        <v>39234</v>
      </c>
      <c r="C109" s="27">
        <v>280</v>
      </c>
      <c r="D109" s="27">
        <v>6</v>
      </c>
      <c r="E109" s="27">
        <v>2</v>
      </c>
      <c r="F109" s="27">
        <v>904</v>
      </c>
      <c r="G109" s="27">
        <v>24</v>
      </c>
      <c r="H109" s="27">
        <v>3804</v>
      </c>
      <c r="I109" s="27">
        <v>3217</v>
      </c>
      <c r="J109" s="27">
        <v>1912</v>
      </c>
      <c r="K109" s="27">
        <v>983</v>
      </c>
      <c r="L109" s="27">
        <v>148</v>
      </c>
      <c r="M109" s="27">
        <v>10060</v>
      </c>
      <c r="N109" s="27">
        <v>306</v>
      </c>
      <c r="O109" s="27">
        <v>793</v>
      </c>
      <c r="P109" s="27">
        <v>929</v>
      </c>
      <c r="Q109" s="27">
        <v>1461</v>
      </c>
      <c r="R109" s="27">
        <v>45</v>
      </c>
      <c r="S109" s="65"/>
      <c r="T109" s="27">
        <v>24874</v>
      </c>
    </row>
    <row r="110" spans="2:20" x14ac:dyDescent="0.2">
      <c r="B110" s="15">
        <v>39264</v>
      </c>
      <c r="C110" s="27">
        <v>395</v>
      </c>
      <c r="D110" s="27">
        <v>18</v>
      </c>
      <c r="E110" s="27">
        <v>1</v>
      </c>
      <c r="F110" s="27">
        <v>954</v>
      </c>
      <c r="G110" s="27">
        <v>72</v>
      </c>
      <c r="H110" s="27">
        <v>3939</v>
      </c>
      <c r="I110" s="27">
        <v>3682</v>
      </c>
      <c r="J110" s="27">
        <v>1924</v>
      </c>
      <c r="K110" s="27">
        <v>1375</v>
      </c>
      <c r="L110" s="27">
        <v>180</v>
      </c>
      <c r="M110" s="27">
        <v>10765</v>
      </c>
      <c r="N110" s="27">
        <v>456</v>
      </c>
      <c r="O110" s="27">
        <v>811</v>
      </c>
      <c r="P110" s="27">
        <v>1180</v>
      </c>
      <c r="Q110" s="27">
        <v>1842</v>
      </c>
      <c r="R110" s="27">
        <v>65</v>
      </c>
      <c r="S110" s="65"/>
      <c r="T110" s="27">
        <v>27659</v>
      </c>
    </row>
    <row r="111" spans="2:20" x14ac:dyDescent="0.2">
      <c r="B111" s="15">
        <v>39295</v>
      </c>
      <c r="C111" s="27">
        <v>226</v>
      </c>
      <c r="D111" s="27">
        <v>1</v>
      </c>
      <c r="E111" s="27">
        <v>1</v>
      </c>
      <c r="F111" s="27">
        <v>691</v>
      </c>
      <c r="G111" s="27">
        <v>35</v>
      </c>
      <c r="H111" s="27">
        <v>3175</v>
      </c>
      <c r="I111" s="27">
        <v>2446</v>
      </c>
      <c r="J111" s="27">
        <v>1395</v>
      </c>
      <c r="K111" s="27">
        <v>816</v>
      </c>
      <c r="L111" s="27">
        <v>113</v>
      </c>
      <c r="M111" s="27">
        <v>7657</v>
      </c>
      <c r="N111" s="27">
        <v>422</v>
      </c>
      <c r="O111" s="27">
        <v>427</v>
      </c>
      <c r="P111" s="27">
        <v>927</v>
      </c>
      <c r="Q111" s="27">
        <v>1350</v>
      </c>
      <c r="R111" s="27">
        <v>65</v>
      </c>
      <c r="S111" s="65"/>
      <c r="T111" s="27">
        <v>19747</v>
      </c>
    </row>
    <row r="112" spans="2:20" x14ac:dyDescent="0.2">
      <c r="B112" s="15">
        <v>39326</v>
      </c>
      <c r="C112" s="27">
        <v>235</v>
      </c>
      <c r="D112" s="27">
        <v>8</v>
      </c>
      <c r="E112" s="27">
        <v>6</v>
      </c>
      <c r="F112" s="27">
        <v>1080</v>
      </c>
      <c r="G112" s="27">
        <v>38</v>
      </c>
      <c r="H112" s="27">
        <v>4068</v>
      </c>
      <c r="I112" s="27">
        <v>2993</v>
      </c>
      <c r="J112" s="27">
        <v>2151</v>
      </c>
      <c r="K112" s="27">
        <v>1108</v>
      </c>
      <c r="L112" s="27">
        <v>125</v>
      </c>
      <c r="M112" s="27">
        <v>9088</v>
      </c>
      <c r="N112" s="27">
        <v>537</v>
      </c>
      <c r="O112" s="27">
        <v>1198</v>
      </c>
      <c r="P112" s="27">
        <v>983</v>
      </c>
      <c r="Q112" s="27">
        <v>1573</v>
      </c>
      <c r="R112" s="27">
        <v>30</v>
      </c>
      <c r="S112" s="65"/>
      <c r="T112" s="27">
        <v>25221</v>
      </c>
    </row>
    <row r="113" spans="2:20" x14ac:dyDescent="0.2">
      <c r="B113" s="15">
        <v>39356</v>
      </c>
      <c r="C113" s="27">
        <v>405</v>
      </c>
      <c r="D113" s="27">
        <v>9</v>
      </c>
      <c r="E113" s="27">
        <v>1</v>
      </c>
      <c r="F113" s="27">
        <v>1051</v>
      </c>
      <c r="G113" s="27">
        <v>42</v>
      </c>
      <c r="H113" s="27">
        <v>4223</v>
      </c>
      <c r="I113" s="27">
        <v>4137</v>
      </c>
      <c r="J113" s="27">
        <v>2950</v>
      </c>
      <c r="K113" s="27">
        <v>1192</v>
      </c>
      <c r="L113" s="27">
        <v>182</v>
      </c>
      <c r="M113" s="27">
        <v>11211</v>
      </c>
      <c r="N113" s="27">
        <v>450</v>
      </c>
      <c r="O113" s="27">
        <v>1879</v>
      </c>
      <c r="P113" s="27">
        <v>1121</v>
      </c>
      <c r="Q113" s="27">
        <v>1754</v>
      </c>
      <c r="R113" s="27">
        <v>25</v>
      </c>
      <c r="S113" s="65"/>
      <c r="T113" s="27">
        <v>30632</v>
      </c>
    </row>
    <row r="114" spans="2:20" x14ac:dyDescent="0.2">
      <c r="B114" s="15">
        <v>39387</v>
      </c>
      <c r="C114" s="27">
        <v>374</v>
      </c>
      <c r="D114" s="27">
        <v>10</v>
      </c>
      <c r="E114" s="27"/>
      <c r="F114" s="27">
        <v>979</v>
      </c>
      <c r="G114" s="27">
        <v>33</v>
      </c>
      <c r="H114" s="27">
        <v>3532</v>
      </c>
      <c r="I114" s="27">
        <v>3336</v>
      </c>
      <c r="J114" s="27">
        <v>1958</v>
      </c>
      <c r="K114" s="27">
        <v>989</v>
      </c>
      <c r="L114" s="27">
        <v>167</v>
      </c>
      <c r="M114" s="27">
        <v>9125</v>
      </c>
      <c r="N114" s="27">
        <v>197</v>
      </c>
      <c r="O114" s="27">
        <v>1269</v>
      </c>
      <c r="P114" s="27">
        <v>847</v>
      </c>
      <c r="Q114" s="27">
        <v>1199</v>
      </c>
      <c r="R114" s="27">
        <v>35</v>
      </c>
      <c r="S114" s="65"/>
      <c r="T114" s="27">
        <v>24050</v>
      </c>
    </row>
    <row r="115" spans="2:20" x14ac:dyDescent="0.2">
      <c r="B115" s="15">
        <v>39417</v>
      </c>
      <c r="C115" s="27">
        <v>371</v>
      </c>
      <c r="D115" s="27">
        <v>4</v>
      </c>
      <c r="E115" s="27"/>
      <c r="F115" s="27">
        <v>573</v>
      </c>
      <c r="G115" s="27">
        <v>42</v>
      </c>
      <c r="H115" s="27">
        <v>1845</v>
      </c>
      <c r="I115" s="27">
        <v>2994</v>
      </c>
      <c r="J115" s="27">
        <v>1574</v>
      </c>
      <c r="K115" s="27">
        <v>839</v>
      </c>
      <c r="L115" s="27">
        <v>112</v>
      </c>
      <c r="M115" s="27">
        <v>7602</v>
      </c>
      <c r="N115" s="27">
        <v>312</v>
      </c>
      <c r="O115" s="27">
        <v>671</v>
      </c>
      <c r="P115" s="27">
        <v>677</v>
      </c>
      <c r="Q115" s="27">
        <v>1096</v>
      </c>
      <c r="R115" s="27">
        <v>12</v>
      </c>
      <c r="S115" s="65">
        <v>1</v>
      </c>
      <c r="T115" s="27">
        <v>18725</v>
      </c>
    </row>
    <row r="116" spans="2:20" x14ac:dyDescent="0.2">
      <c r="B116" s="79">
        <v>39448</v>
      </c>
      <c r="C116" s="27">
        <v>410</v>
      </c>
      <c r="D116" s="27">
        <v>2</v>
      </c>
      <c r="E116" s="27">
        <v>4</v>
      </c>
      <c r="F116" s="27">
        <v>892</v>
      </c>
      <c r="G116" s="27">
        <v>39</v>
      </c>
      <c r="H116" s="27">
        <v>3583</v>
      </c>
      <c r="I116" s="27">
        <v>2694</v>
      </c>
      <c r="J116" s="27">
        <v>1486</v>
      </c>
      <c r="K116" s="27">
        <v>942</v>
      </c>
      <c r="L116" s="27">
        <v>152</v>
      </c>
      <c r="M116" s="27">
        <v>7907</v>
      </c>
      <c r="N116" s="27">
        <v>336</v>
      </c>
      <c r="O116" s="27">
        <v>909</v>
      </c>
      <c r="P116" s="27">
        <v>1111</v>
      </c>
      <c r="Q116" s="27">
        <v>1261</v>
      </c>
      <c r="R116" s="27">
        <v>19</v>
      </c>
      <c r="S116" s="65"/>
      <c r="T116" s="27">
        <v>21747</v>
      </c>
    </row>
    <row r="117" spans="2:20" x14ac:dyDescent="0.2">
      <c r="B117" s="79">
        <v>39479</v>
      </c>
      <c r="C117" s="27">
        <v>391</v>
      </c>
      <c r="D117" s="27">
        <v>2</v>
      </c>
      <c r="E117" s="27">
        <v>5</v>
      </c>
      <c r="F117" s="27">
        <v>798</v>
      </c>
      <c r="G117" s="27">
        <v>27</v>
      </c>
      <c r="H117" s="27">
        <v>3467</v>
      </c>
      <c r="I117" s="27">
        <v>2504</v>
      </c>
      <c r="J117" s="27">
        <v>1516</v>
      </c>
      <c r="K117" s="27">
        <v>940</v>
      </c>
      <c r="L117" s="27">
        <v>121</v>
      </c>
      <c r="M117" s="27">
        <v>7515</v>
      </c>
      <c r="N117" s="27">
        <v>143</v>
      </c>
      <c r="O117" s="27">
        <v>969</v>
      </c>
      <c r="P117" s="27">
        <v>808</v>
      </c>
      <c r="Q117" s="27">
        <v>1273</v>
      </c>
      <c r="R117" s="27">
        <v>24</v>
      </c>
      <c r="S117" s="65"/>
      <c r="T117" s="27">
        <v>20503</v>
      </c>
    </row>
    <row r="118" spans="2:20" x14ac:dyDescent="0.2">
      <c r="B118" s="79">
        <v>39508</v>
      </c>
      <c r="C118" s="27">
        <v>321</v>
      </c>
      <c r="D118" s="27">
        <v>4</v>
      </c>
      <c r="E118" s="27">
        <v>1</v>
      </c>
      <c r="F118" s="27">
        <v>779</v>
      </c>
      <c r="G118" s="27">
        <v>26</v>
      </c>
      <c r="H118" s="27">
        <v>2883</v>
      </c>
      <c r="I118" s="27">
        <v>2335</v>
      </c>
      <c r="J118" s="27">
        <v>1774</v>
      </c>
      <c r="K118" s="27">
        <v>820</v>
      </c>
      <c r="L118" s="27">
        <v>107</v>
      </c>
      <c r="M118" s="27">
        <v>7303</v>
      </c>
      <c r="N118" s="27">
        <v>392</v>
      </c>
      <c r="O118" s="27">
        <v>791</v>
      </c>
      <c r="P118" s="27">
        <v>849</v>
      </c>
      <c r="Q118" s="27">
        <v>1186</v>
      </c>
      <c r="R118" s="27">
        <v>20</v>
      </c>
      <c r="S118" s="65">
        <v>1</v>
      </c>
      <c r="T118" s="27">
        <v>19592</v>
      </c>
    </row>
    <row r="119" spans="2:20" x14ac:dyDescent="0.2">
      <c r="B119" s="79">
        <v>39539</v>
      </c>
      <c r="C119" s="27">
        <v>315</v>
      </c>
      <c r="D119" s="27">
        <v>5</v>
      </c>
      <c r="E119" s="27">
        <v>3</v>
      </c>
      <c r="F119" s="27">
        <v>838</v>
      </c>
      <c r="G119" s="27">
        <v>39</v>
      </c>
      <c r="H119" s="27">
        <v>3515</v>
      </c>
      <c r="I119" s="27">
        <v>2520</v>
      </c>
      <c r="J119" s="27">
        <v>1882</v>
      </c>
      <c r="K119" s="27">
        <v>972</v>
      </c>
      <c r="L119" s="27">
        <v>138</v>
      </c>
      <c r="M119" s="27">
        <v>7696</v>
      </c>
      <c r="N119" s="27">
        <v>425</v>
      </c>
      <c r="O119" s="27">
        <v>1071</v>
      </c>
      <c r="P119" s="27">
        <v>871</v>
      </c>
      <c r="Q119" s="27">
        <v>1440</v>
      </c>
      <c r="R119" s="27">
        <v>20</v>
      </c>
      <c r="S119" s="65"/>
      <c r="T119" s="65">
        <v>21750</v>
      </c>
    </row>
    <row r="120" spans="2:20" x14ac:dyDescent="0.2">
      <c r="B120" s="79">
        <v>39569</v>
      </c>
      <c r="C120" s="27">
        <v>262</v>
      </c>
      <c r="D120" s="27">
        <v>10</v>
      </c>
      <c r="E120" s="27"/>
      <c r="F120" s="27">
        <v>681</v>
      </c>
      <c r="G120" s="27">
        <v>34</v>
      </c>
      <c r="H120" s="27">
        <v>3264</v>
      </c>
      <c r="I120" s="27">
        <v>2199</v>
      </c>
      <c r="J120" s="27">
        <v>1678</v>
      </c>
      <c r="K120" s="27">
        <v>1081</v>
      </c>
      <c r="L120" s="27">
        <v>137</v>
      </c>
      <c r="M120" s="27">
        <v>8079</v>
      </c>
      <c r="N120" s="27">
        <v>304</v>
      </c>
      <c r="O120" s="27">
        <v>1029</v>
      </c>
      <c r="P120" s="27">
        <v>907</v>
      </c>
      <c r="Q120" s="27">
        <v>1173</v>
      </c>
      <c r="R120" s="27">
        <v>39</v>
      </c>
      <c r="S120" s="65"/>
      <c r="T120" s="65">
        <v>20877</v>
      </c>
    </row>
    <row r="121" spans="2:20" x14ac:dyDescent="0.2">
      <c r="B121" s="79">
        <v>39600</v>
      </c>
      <c r="C121" s="27">
        <v>286</v>
      </c>
      <c r="D121" s="27">
        <v>4</v>
      </c>
      <c r="E121" s="27">
        <v>5</v>
      </c>
      <c r="F121" s="27">
        <v>638</v>
      </c>
      <c r="G121" s="27">
        <v>36</v>
      </c>
      <c r="H121" s="27">
        <v>3033</v>
      </c>
      <c r="I121" s="27">
        <v>2555</v>
      </c>
      <c r="J121" s="27">
        <v>1750</v>
      </c>
      <c r="K121" s="27">
        <v>852</v>
      </c>
      <c r="L121" s="27">
        <v>111</v>
      </c>
      <c r="M121" s="27">
        <v>7747</v>
      </c>
      <c r="N121" s="27">
        <v>388</v>
      </c>
      <c r="O121" s="27">
        <v>874</v>
      </c>
      <c r="P121" s="27">
        <v>1077</v>
      </c>
      <c r="Q121" s="27">
        <v>1485</v>
      </c>
      <c r="R121" s="27">
        <v>34</v>
      </c>
      <c r="S121" s="65"/>
      <c r="T121" s="65">
        <v>20875</v>
      </c>
    </row>
    <row r="122" spans="2:20" x14ac:dyDescent="0.2">
      <c r="B122" s="79">
        <v>39630</v>
      </c>
      <c r="C122" s="27">
        <v>237</v>
      </c>
      <c r="D122" s="27">
        <v>16</v>
      </c>
      <c r="E122" s="27">
        <v>1</v>
      </c>
      <c r="F122" s="27">
        <v>777</v>
      </c>
      <c r="G122" s="27">
        <v>56</v>
      </c>
      <c r="H122" s="27">
        <v>3183</v>
      </c>
      <c r="I122" s="27">
        <v>3272</v>
      </c>
      <c r="J122" s="27">
        <v>1794</v>
      </c>
      <c r="K122" s="27">
        <v>1092</v>
      </c>
      <c r="L122" s="27">
        <v>138</v>
      </c>
      <c r="M122" s="27">
        <v>8223</v>
      </c>
      <c r="N122" s="27">
        <v>504</v>
      </c>
      <c r="O122" s="27">
        <v>953</v>
      </c>
      <c r="P122" s="27">
        <v>1248</v>
      </c>
      <c r="Q122" s="27">
        <v>1730</v>
      </c>
      <c r="R122" s="27">
        <v>80</v>
      </c>
      <c r="S122" s="65"/>
      <c r="T122" s="65">
        <v>23304</v>
      </c>
    </row>
    <row r="123" spans="2:20" x14ac:dyDescent="0.2">
      <c r="B123" s="79">
        <v>39661</v>
      </c>
      <c r="C123" s="27">
        <v>159</v>
      </c>
      <c r="D123" s="27">
        <v>5</v>
      </c>
      <c r="E123" s="27">
        <v>2</v>
      </c>
      <c r="F123" s="27">
        <v>550</v>
      </c>
      <c r="G123" s="27">
        <v>46</v>
      </c>
      <c r="H123" s="27">
        <v>1914</v>
      </c>
      <c r="I123" s="27">
        <v>1891</v>
      </c>
      <c r="J123" s="27">
        <v>1180</v>
      </c>
      <c r="K123" s="27">
        <v>857</v>
      </c>
      <c r="L123" s="27">
        <v>87</v>
      </c>
      <c r="M123" s="27">
        <v>6178</v>
      </c>
      <c r="N123" s="27">
        <v>273</v>
      </c>
      <c r="O123" s="27">
        <v>378</v>
      </c>
      <c r="P123" s="27">
        <v>810</v>
      </c>
      <c r="Q123" s="27">
        <v>1268</v>
      </c>
      <c r="R123" s="27">
        <v>49</v>
      </c>
      <c r="S123" s="65">
        <v>1</v>
      </c>
      <c r="T123" s="65">
        <v>15648</v>
      </c>
    </row>
    <row r="124" spans="2:20" x14ac:dyDescent="0.2">
      <c r="B124" s="79">
        <v>39692</v>
      </c>
      <c r="C124" s="27">
        <v>272</v>
      </c>
      <c r="D124" s="27">
        <v>5</v>
      </c>
      <c r="E124" s="27">
        <v>4</v>
      </c>
      <c r="F124" s="27">
        <v>803</v>
      </c>
      <c r="G124" s="27">
        <v>42</v>
      </c>
      <c r="H124" s="27">
        <v>3337</v>
      </c>
      <c r="I124" s="27">
        <v>2736</v>
      </c>
      <c r="J124" s="27">
        <v>2488</v>
      </c>
      <c r="K124" s="27">
        <v>932</v>
      </c>
      <c r="L124" s="27">
        <v>113</v>
      </c>
      <c r="M124" s="27">
        <v>8405</v>
      </c>
      <c r="N124" s="27">
        <v>211</v>
      </c>
      <c r="O124" s="27">
        <v>1514</v>
      </c>
      <c r="P124" s="27">
        <v>1106</v>
      </c>
      <c r="Q124" s="27">
        <v>1677</v>
      </c>
      <c r="R124" s="27">
        <v>50</v>
      </c>
      <c r="S124" s="65"/>
      <c r="T124" s="65">
        <v>23695</v>
      </c>
    </row>
    <row r="125" spans="2:20" x14ac:dyDescent="0.2">
      <c r="B125" s="79">
        <v>39722</v>
      </c>
      <c r="C125" s="27">
        <v>413</v>
      </c>
      <c r="D125" s="27">
        <v>3</v>
      </c>
      <c r="E125" s="27"/>
      <c r="F125" s="27">
        <v>657</v>
      </c>
      <c r="G125" s="27">
        <v>30</v>
      </c>
      <c r="H125" s="27">
        <v>2722</v>
      </c>
      <c r="I125" s="27">
        <v>2773</v>
      </c>
      <c r="J125" s="27">
        <v>2210</v>
      </c>
      <c r="K125" s="27">
        <v>980</v>
      </c>
      <c r="L125" s="27">
        <v>142</v>
      </c>
      <c r="M125" s="27">
        <v>8226</v>
      </c>
      <c r="N125" s="27">
        <v>236</v>
      </c>
      <c r="O125" s="27">
        <v>1820</v>
      </c>
      <c r="P125" s="27">
        <v>1038</v>
      </c>
      <c r="Q125" s="27">
        <v>1751</v>
      </c>
      <c r="R125" s="27">
        <v>25</v>
      </c>
      <c r="S125" s="65"/>
      <c r="T125" s="65">
        <v>23026</v>
      </c>
    </row>
    <row r="126" spans="2:20" x14ac:dyDescent="0.2">
      <c r="B126" s="79">
        <v>39753</v>
      </c>
      <c r="C126" s="27">
        <v>307</v>
      </c>
      <c r="D126" s="27">
        <v>18</v>
      </c>
      <c r="E126" s="27">
        <v>1</v>
      </c>
      <c r="F126" s="27">
        <v>610</v>
      </c>
      <c r="G126" s="27">
        <v>42</v>
      </c>
      <c r="H126" s="27">
        <v>2291</v>
      </c>
      <c r="I126" s="27">
        <v>2431</v>
      </c>
      <c r="J126" s="27">
        <v>1316</v>
      </c>
      <c r="K126" s="27">
        <v>866</v>
      </c>
      <c r="L126" s="27">
        <v>94</v>
      </c>
      <c r="M126" s="27">
        <v>6412</v>
      </c>
      <c r="N126" s="27">
        <v>138</v>
      </c>
      <c r="O126" s="27">
        <v>1212</v>
      </c>
      <c r="P126" s="27">
        <v>838</v>
      </c>
      <c r="Q126" s="27">
        <v>1026</v>
      </c>
      <c r="R126" s="27">
        <v>29</v>
      </c>
      <c r="S126" s="65">
        <v>4</v>
      </c>
      <c r="T126" s="65">
        <v>17635</v>
      </c>
    </row>
    <row r="127" spans="2:20" x14ac:dyDescent="0.2">
      <c r="B127" s="79">
        <v>39783</v>
      </c>
      <c r="C127" s="27">
        <v>376</v>
      </c>
      <c r="D127" s="27">
        <v>4</v>
      </c>
      <c r="E127" s="27"/>
      <c r="F127" s="27">
        <v>487</v>
      </c>
      <c r="G127" s="27">
        <v>43</v>
      </c>
      <c r="H127" s="27">
        <v>1547</v>
      </c>
      <c r="I127" s="27">
        <v>2301</v>
      </c>
      <c r="J127" s="27">
        <v>1277</v>
      </c>
      <c r="K127" s="27">
        <v>724</v>
      </c>
      <c r="L127" s="27">
        <v>103</v>
      </c>
      <c r="M127" s="27">
        <v>6845</v>
      </c>
      <c r="N127" s="27">
        <v>379</v>
      </c>
      <c r="O127" s="27">
        <v>962</v>
      </c>
      <c r="P127" s="27">
        <v>882</v>
      </c>
      <c r="Q127" s="27">
        <v>1310</v>
      </c>
      <c r="R127" s="27">
        <v>24</v>
      </c>
      <c r="S127" s="65">
        <v>2</v>
      </c>
      <c r="T127" s="65">
        <v>17266</v>
      </c>
    </row>
    <row r="128" spans="2:20" s="34" customFormat="1" x14ac:dyDescent="0.2">
      <c r="B128" s="80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</row>
    <row r="129" spans="2:24" s="34" customFormat="1" x14ac:dyDescent="0.2">
      <c r="B129" s="80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</row>
    <row r="130" spans="2:24" s="34" customFormat="1" x14ac:dyDescent="0.2">
      <c r="B130" s="80"/>
      <c r="C130" s="44" t="s">
        <v>354</v>
      </c>
      <c r="D130" s="85"/>
      <c r="E130" s="85"/>
      <c r="F130" s="85"/>
      <c r="G130" s="85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</row>
    <row r="131" spans="2:24" s="34" customFormat="1" x14ac:dyDescent="0.2">
      <c r="B131" s="80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</row>
    <row r="132" spans="2:24" s="34" customFormat="1" x14ac:dyDescent="0.2">
      <c r="B132" s="80"/>
      <c r="C132" s="21" t="s">
        <v>337</v>
      </c>
      <c r="D132" s="21" t="s">
        <v>338</v>
      </c>
      <c r="E132" s="21" t="s">
        <v>339</v>
      </c>
      <c r="F132" s="21" t="s">
        <v>340</v>
      </c>
      <c r="G132" s="21" t="s">
        <v>341</v>
      </c>
      <c r="H132" s="21" t="s">
        <v>342</v>
      </c>
      <c r="I132" s="21" t="s">
        <v>343</v>
      </c>
      <c r="J132" s="21" t="s">
        <v>344</v>
      </c>
      <c r="K132" s="21" t="s">
        <v>345</v>
      </c>
      <c r="L132" s="21" t="s">
        <v>346</v>
      </c>
      <c r="M132" s="21" t="s">
        <v>347</v>
      </c>
      <c r="N132" s="21" t="s">
        <v>348</v>
      </c>
      <c r="O132" s="21" t="s">
        <v>349</v>
      </c>
      <c r="P132" s="21" t="s">
        <v>350</v>
      </c>
      <c r="Q132" s="21" t="s">
        <v>351</v>
      </c>
      <c r="R132" s="21" t="s">
        <v>352</v>
      </c>
      <c r="S132" s="34" t="s">
        <v>353</v>
      </c>
      <c r="T132" s="34" t="s">
        <v>355</v>
      </c>
      <c r="U132" s="34" t="s">
        <v>356</v>
      </c>
      <c r="V132" s="34" t="s">
        <v>357</v>
      </c>
      <c r="W132" s="34" t="s">
        <v>358</v>
      </c>
      <c r="X132" s="34" t="s">
        <v>44</v>
      </c>
    </row>
    <row r="133" spans="2:24" s="34" customFormat="1" x14ac:dyDescent="0.2">
      <c r="B133" s="80"/>
      <c r="C133" s="21" t="s">
        <v>47</v>
      </c>
      <c r="D133" s="21" t="s">
        <v>48</v>
      </c>
      <c r="E133" s="21" t="s">
        <v>29</v>
      </c>
      <c r="F133" s="21" t="s">
        <v>49</v>
      </c>
      <c r="G133" s="21" t="s">
        <v>50</v>
      </c>
      <c r="H133" s="21" t="s">
        <v>51</v>
      </c>
      <c r="I133" s="21" t="s">
        <v>52</v>
      </c>
      <c r="J133" s="21" t="s">
        <v>53</v>
      </c>
      <c r="K133" s="21" t="s">
        <v>54</v>
      </c>
      <c r="L133" s="21" t="s">
        <v>55</v>
      </c>
      <c r="M133" s="21" t="s">
        <v>56</v>
      </c>
      <c r="N133" s="21" t="s">
        <v>57</v>
      </c>
      <c r="O133" s="21" t="s">
        <v>58</v>
      </c>
      <c r="P133" s="21" t="s">
        <v>59</v>
      </c>
      <c r="Q133" s="21" t="s">
        <v>60</v>
      </c>
      <c r="R133" s="21" t="s">
        <v>61</v>
      </c>
      <c r="S133" s="34" t="s">
        <v>62</v>
      </c>
      <c r="T133" s="34" t="s">
        <v>63</v>
      </c>
      <c r="U133" s="34" t="s">
        <v>64</v>
      </c>
      <c r="V133" s="34" t="s">
        <v>65</v>
      </c>
      <c r="W133" s="34" t="s">
        <v>66</v>
      </c>
      <c r="X133" s="34" t="s">
        <v>3</v>
      </c>
    </row>
    <row r="134" spans="2:24" s="34" customFormat="1" x14ac:dyDescent="0.2">
      <c r="B134" s="79">
        <v>39814</v>
      </c>
      <c r="C134" s="21">
        <v>414</v>
      </c>
      <c r="D134" s="21">
        <v>3</v>
      </c>
      <c r="E134" s="21">
        <v>484</v>
      </c>
      <c r="F134" s="21">
        <v>3</v>
      </c>
      <c r="G134" s="21">
        <v>282</v>
      </c>
      <c r="H134" s="21">
        <v>2682</v>
      </c>
      <c r="I134" s="21">
        <v>1644</v>
      </c>
      <c r="J134" s="21">
        <v>773</v>
      </c>
      <c r="K134" s="21">
        <v>962</v>
      </c>
      <c r="L134" s="21">
        <v>328</v>
      </c>
      <c r="M134" s="21">
        <v>93</v>
      </c>
      <c r="N134" s="21">
        <v>29</v>
      </c>
      <c r="O134" s="21">
        <v>643</v>
      </c>
      <c r="P134" s="21">
        <v>4276</v>
      </c>
      <c r="Q134" s="21">
        <v>115</v>
      </c>
      <c r="R134" s="21">
        <v>648</v>
      </c>
      <c r="S134" s="34">
        <v>997</v>
      </c>
      <c r="T134" s="34">
        <v>335</v>
      </c>
      <c r="U134" s="34">
        <v>381</v>
      </c>
      <c r="V134" s="34">
        <v>19</v>
      </c>
      <c r="X134" s="33">
        <v>15111</v>
      </c>
    </row>
    <row r="135" spans="2:24" s="34" customFormat="1" x14ac:dyDescent="0.2">
      <c r="B135" s="79">
        <v>39845</v>
      </c>
      <c r="C135" s="21">
        <v>435</v>
      </c>
      <c r="D135" s="21">
        <v>3</v>
      </c>
      <c r="E135" s="21">
        <v>460</v>
      </c>
      <c r="F135" s="21">
        <v>5</v>
      </c>
      <c r="G135" s="21">
        <v>146</v>
      </c>
      <c r="H135" s="21">
        <v>2542</v>
      </c>
      <c r="I135" s="21">
        <v>1692</v>
      </c>
      <c r="J135" s="21">
        <v>648</v>
      </c>
      <c r="K135" s="21">
        <v>1090</v>
      </c>
      <c r="L135" s="21">
        <v>284</v>
      </c>
      <c r="M135" s="21">
        <v>74</v>
      </c>
      <c r="N135" s="21">
        <v>34</v>
      </c>
      <c r="O135" s="21">
        <v>670</v>
      </c>
      <c r="P135" s="21">
        <v>4285</v>
      </c>
      <c r="Q135" s="21">
        <v>215</v>
      </c>
      <c r="R135" s="21">
        <v>687</v>
      </c>
      <c r="S135" s="34">
        <v>780</v>
      </c>
      <c r="T135" s="34">
        <v>399</v>
      </c>
      <c r="U135" s="34">
        <v>436</v>
      </c>
      <c r="V135" s="34">
        <v>22</v>
      </c>
      <c r="W135" s="34">
        <v>4</v>
      </c>
      <c r="X135" s="33">
        <v>14911</v>
      </c>
    </row>
    <row r="136" spans="2:24" s="34" customFormat="1" x14ac:dyDescent="0.2">
      <c r="B136" s="79">
        <v>39873</v>
      </c>
      <c r="C136" s="21">
        <v>367</v>
      </c>
      <c r="D136" s="21">
        <v>1</v>
      </c>
      <c r="E136" s="21">
        <v>523</v>
      </c>
      <c r="F136" s="21">
        <v>4</v>
      </c>
      <c r="G136" s="21">
        <v>127</v>
      </c>
      <c r="H136" s="21">
        <v>2489</v>
      </c>
      <c r="I136" s="21">
        <v>1712</v>
      </c>
      <c r="J136" s="21">
        <v>666</v>
      </c>
      <c r="K136" s="21">
        <v>1539</v>
      </c>
      <c r="L136" s="21">
        <v>250</v>
      </c>
      <c r="M136" s="21">
        <v>98</v>
      </c>
      <c r="N136" s="21">
        <v>46</v>
      </c>
      <c r="O136" s="21">
        <v>802</v>
      </c>
      <c r="P136" s="21">
        <v>4899</v>
      </c>
      <c r="Q136" s="21">
        <v>144</v>
      </c>
      <c r="R136" s="21">
        <v>732</v>
      </c>
      <c r="S136" s="34">
        <v>1000</v>
      </c>
      <c r="T136" s="34">
        <v>279</v>
      </c>
      <c r="U136" s="34">
        <v>423</v>
      </c>
      <c r="V136" s="34">
        <v>30</v>
      </c>
      <c r="W136" s="34">
        <v>4</v>
      </c>
      <c r="X136" s="33">
        <v>16135</v>
      </c>
    </row>
    <row r="137" spans="2:24" s="34" customFormat="1" x14ac:dyDescent="0.2">
      <c r="B137" s="79">
        <v>39904</v>
      </c>
      <c r="C137" s="21">
        <v>228</v>
      </c>
      <c r="D137" s="21">
        <v>2</v>
      </c>
      <c r="E137" s="21">
        <v>507</v>
      </c>
      <c r="F137" s="21">
        <v>23</v>
      </c>
      <c r="G137" s="21">
        <v>333</v>
      </c>
      <c r="H137" s="21">
        <v>2248</v>
      </c>
      <c r="I137" s="21">
        <v>1587</v>
      </c>
      <c r="J137" s="21">
        <v>724</v>
      </c>
      <c r="K137" s="21">
        <v>1516</v>
      </c>
      <c r="L137" s="21">
        <v>216</v>
      </c>
      <c r="M137" s="21">
        <v>78</v>
      </c>
      <c r="N137" s="21">
        <v>30</v>
      </c>
      <c r="O137" s="21">
        <v>826</v>
      </c>
      <c r="P137" s="21">
        <v>5269</v>
      </c>
      <c r="Q137" s="21">
        <v>473</v>
      </c>
      <c r="R137" s="21">
        <v>649</v>
      </c>
      <c r="S137" s="34">
        <v>966</v>
      </c>
      <c r="T137" s="34">
        <v>341</v>
      </c>
      <c r="U137" s="34">
        <v>523</v>
      </c>
      <c r="V137" s="34">
        <v>27</v>
      </c>
      <c r="W137" s="34">
        <v>1</v>
      </c>
      <c r="X137" s="33">
        <v>16567</v>
      </c>
    </row>
    <row r="138" spans="2:24" s="34" customFormat="1" x14ac:dyDescent="0.2">
      <c r="B138" s="79">
        <v>39934</v>
      </c>
      <c r="C138" s="21">
        <v>253</v>
      </c>
      <c r="D138" s="21">
        <v>3</v>
      </c>
      <c r="E138" s="21">
        <v>494</v>
      </c>
      <c r="F138" s="21">
        <v>6</v>
      </c>
      <c r="G138" s="21">
        <v>371</v>
      </c>
      <c r="H138" s="21">
        <v>2356</v>
      </c>
      <c r="I138" s="21">
        <v>1644</v>
      </c>
      <c r="J138" s="21">
        <v>646</v>
      </c>
      <c r="K138" s="21">
        <v>1378</v>
      </c>
      <c r="L138" s="21">
        <v>243</v>
      </c>
      <c r="M138" s="21">
        <v>90</v>
      </c>
      <c r="N138" s="21">
        <v>36</v>
      </c>
      <c r="O138" s="21">
        <v>899</v>
      </c>
      <c r="P138" s="21">
        <v>4737</v>
      </c>
      <c r="Q138" s="21">
        <v>180</v>
      </c>
      <c r="R138" s="21">
        <v>914</v>
      </c>
      <c r="S138" s="34">
        <v>979</v>
      </c>
      <c r="T138" s="34">
        <v>300</v>
      </c>
      <c r="U138" s="34">
        <v>388</v>
      </c>
      <c r="V138" s="34">
        <v>24</v>
      </c>
      <c r="W138" s="34">
        <v>1</v>
      </c>
      <c r="X138" s="33">
        <v>15942</v>
      </c>
    </row>
    <row r="139" spans="2:24" s="34" customFormat="1" x14ac:dyDescent="0.2">
      <c r="B139" s="79">
        <v>39965</v>
      </c>
      <c r="C139" s="21">
        <v>240</v>
      </c>
      <c r="D139" s="21">
        <v>2</v>
      </c>
      <c r="E139" s="21">
        <v>589</v>
      </c>
      <c r="F139" s="21">
        <v>11</v>
      </c>
      <c r="G139" s="21">
        <v>524</v>
      </c>
      <c r="H139" s="21">
        <v>2402</v>
      </c>
      <c r="I139" s="21">
        <v>2077</v>
      </c>
      <c r="J139" s="21">
        <v>784</v>
      </c>
      <c r="K139" s="21">
        <v>1577</v>
      </c>
      <c r="L139" s="21">
        <v>204</v>
      </c>
      <c r="M139" s="21">
        <v>87</v>
      </c>
      <c r="N139" s="21">
        <v>36</v>
      </c>
      <c r="O139" s="21">
        <v>1101</v>
      </c>
      <c r="P139" s="21">
        <v>5461</v>
      </c>
      <c r="Q139" s="21">
        <v>278</v>
      </c>
      <c r="R139" s="21">
        <v>994</v>
      </c>
      <c r="S139" s="34">
        <v>1186</v>
      </c>
      <c r="T139" s="34">
        <v>470</v>
      </c>
      <c r="U139" s="34">
        <v>480</v>
      </c>
      <c r="V139" s="34">
        <v>37</v>
      </c>
      <c r="W139" s="34">
        <v>1</v>
      </c>
      <c r="X139" s="33">
        <v>18541</v>
      </c>
    </row>
    <row r="140" spans="2:24" s="34" customFormat="1" x14ac:dyDescent="0.2">
      <c r="B140" s="79">
        <v>39995</v>
      </c>
      <c r="C140" s="21">
        <v>165</v>
      </c>
      <c r="D140" s="21"/>
      <c r="E140" s="21">
        <v>641</v>
      </c>
      <c r="F140" s="21">
        <v>6</v>
      </c>
      <c r="G140" s="21">
        <v>591</v>
      </c>
      <c r="H140" s="21">
        <v>2502</v>
      </c>
      <c r="I140" s="21">
        <v>2198</v>
      </c>
      <c r="J140" s="21">
        <v>817</v>
      </c>
      <c r="K140" s="21">
        <v>1848</v>
      </c>
      <c r="L140" s="21">
        <v>311</v>
      </c>
      <c r="M140" s="21">
        <v>79</v>
      </c>
      <c r="N140" s="21">
        <v>35</v>
      </c>
      <c r="O140" s="21">
        <v>1019</v>
      </c>
      <c r="P140" s="21">
        <v>5802</v>
      </c>
      <c r="Q140" s="21">
        <v>540</v>
      </c>
      <c r="R140" s="21">
        <v>860</v>
      </c>
      <c r="S140" s="34">
        <v>991</v>
      </c>
      <c r="T140" s="34">
        <v>407</v>
      </c>
      <c r="U140" s="34">
        <v>596</v>
      </c>
      <c r="V140" s="34">
        <v>65</v>
      </c>
      <c r="X140" s="34">
        <v>19473</v>
      </c>
    </row>
    <row r="141" spans="2:24" s="34" customFormat="1" x14ac:dyDescent="0.2">
      <c r="B141" s="79">
        <v>40026</v>
      </c>
      <c r="C141" s="21">
        <v>147</v>
      </c>
      <c r="D141" s="21">
        <v>2</v>
      </c>
      <c r="E141" s="21">
        <v>347</v>
      </c>
      <c r="F141" s="21">
        <v>5</v>
      </c>
      <c r="G141" s="21">
        <v>673</v>
      </c>
      <c r="H141" s="21">
        <v>1689</v>
      </c>
      <c r="I141" s="21">
        <v>1476</v>
      </c>
      <c r="J141" s="21">
        <v>552</v>
      </c>
      <c r="K141" s="21">
        <v>1445</v>
      </c>
      <c r="L141" s="21">
        <v>195</v>
      </c>
      <c r="M141" s="21">
        <v>56</v>
      </c>
      <c r="N141" s="21">
        <v>33</v>
      </c>
      <c r="O141" s="21">
        <v>628</v>
      </c>
      <c r="P141" s="21">
        <v>5066</v>
      </c>
      <c r="Q141" s="21">
        <v>257</v>
      </c>
      <c r="R141" s="21">
        <v>247</v>
      </c>
      <c r="S141" s="34">
        <v>781</v>
      </c>
      <c r="T141" s="34">
        <v>343</v>
      </c>
      <c r="U141" s="34">
        <v>320</v>
      </c>
      <c r="V141" s="34">
        <v>77</v>
      </c>
      <c r="W141" s="34">
        <v>1</v>
      </c>
      <c r="X141" s="34">
        <v>14340</v>
      </c>
    </row>
    <row r="142" spans="2:24" s="34" customFormat="1" x14ac:dyDescent="0.2">
      <c r="B142" s="79">
        <v>40057</v>
      </c>
      <c r="C142" s="21">
        <v>265</v>
      </c>
      <c r="D142" s="21">
        <v>1</v>
      </c>
      <c r="E142" s="21">
        <v>706</v>
      </c>
      <c r="F142" s="21">
        <v>4</v>
      </c>
      <c r="G142" s="21">
        <v>534</v>
      </c>
      <c r="H142" s="21">
        <v>2493</v>
      </c>
      <c r="I142" s="21">
        <v>2064</v>
      </c>
      <c r="J142" s="21">
        <v>824</v>
      </c>
      <c r="K142" s="21">
        <v>2083</v>
      </c>
      <c r="L142" s="21">
        <v>308</v>
      </c>
      <c r="M142" s="21">
        <v>62</v>
      </c>
      <c r="N142" s="21">
        <v>43</v>
      </c>
      <c r="O142" s="21">
        <v>1022</v>
      </c>
      <c r="P142" s="21">
        <v>6327</v>
      </c>
      <c r="Q142" s="21">
        <v>185</v>
      </c>
      <c r="R142" s="21">
        <v>1510</v>
      </c>
      <c r="S142" s="34">
        <v>1152</v>
      </c>
      <c r="T142" s="34">
        <v>348</v>
      </c>
      <c r="U142" s="34">
        <v>655</v>
      </c>
      <c r="V142" s="34">
        <v>41</v>
      </c>
      <c r="X142" s="34">
        <v>20627</v>
      </c>
    </row>
    <row r="143" spans="2:24" s="34" customFormat="1" x14ac:dyDescent="0.2">
      <c r="B143" s="79">
        <v>40087</v>
      </c>
      <c r="C143" s="21">
        <v>358</v>
      </c>
      <c r="D143" s="21">
        <v>2</v>
      </c>
      <c r="E143" s="21">
        <v>617</v>
      </c>
      <c r="F143" s="21">
        <v>10</v>
      </c>
      <c r="G143" s="21">
        <v>328</v>
      </c>
      <c r="H143" s="21">
        <v>2082</v>
      </c>
      <c r="I143" s="21">
        <v>2157</v>
      </c>
      <c r="J143" s="21">
        <v>703</v>
      </c>
      <c r="K143" s="21">
        <v>1981</v>
      </c>
      <c r="L143" s="21">
        <v>329</v>
      </c>
      <c r="M143" s="21">
        <v>84</v>
      </c>
      <c r="N143" s="21">
        <v>58</v>
      </c>
      <c r="O143" s="21">
        <v>1148</v>
      </c>
      <c r="P143" s="21">
        <v>6477</v>
      </c>
      <c r="Q143" s="21">
        <v>310</v>
      </c>
      <c r="R143" s="21">
        <v>1741</v>
      </c>
      <c r="S143" s="34">
        <v>1215</v>
      </c>
      <c r="T143" s="34">
        <v>368</v>
      </c>
      <c r="U143" s="34">
        <v>797</v>
      </c>
      <c r="V143" s="34">
        <v>25</v>
      </c>
      <c r="W143" s="34">
        <v>1</v>
      </c>
      <c r="X143" s="34">
        <v>20791</v>
      </c>
    </row>
    <row r="144" spans="2:24" s="34" customFormat="1" x14ac:dyDescent="0.2">
      <c r="B144" s="79">
        <v>40118</v>
      </c>
      <c r="C144" s="21">
        <v>388</v>
      </c>
      <c r="D144" s="21">
        <v>1</v>
      </c>
      <c r="E144" s="21">
        <v>685</v>
      </c>
      <c r="F144" s="21">
        <v>13</v>
      </c>
      <c r="G144" s="21">
        <v>168</v>
      </c>
      <c r="H144" s="21">
        <v>1910</v>
      </c>
      <c r="I144" s="21">
        <v>2005</v>
      </c>
      <c r="J144" s="21">
        <v>997</v>
      </c>
      <c r="K144" s="21">
        <v>1893</v>
      </c>
      <c r="L144" s="21">
        <v>241</v>
      </c>
      <c r="M144" s="21">
        <v>61</v>
      </c>
      <c r="N144" s="21">
        <v>40</v>
      </c>
      <c r="O144" s="21">
        <v>1395</v>
      </c>
      <c r="P144" s="21">
        <v>5848</v>
      </c>
      <c r="Q144" s="21">
        <v>258</v>
      </c>
      <c r="R144" s="21">
        <v>854</v>
      </c>
      <c r="S144" s="34">
        <v>958</v>
      </c>
      <c r="T144" s="34">
        <v>351</v>
      </c>
      <c r="U144" s="34">
        <v>473</v>
      </c>
      <c r="V144" s="34">
        <v>14</v>
      </c>
      <c r="W144" s="34">
        <v>1</v>
      </c>
      <c r="X144" s="34">
        <v>18554</v>
      </c>
    </row>
    <row r="145" spans="2:24" s="34" customFormat="1" x14ac:dyDescent="0.2">
      <c r="B145" s="79">
        <v>40148</v>
      </c>
      <c r="C145" s="21">
        <v>395</v>
      </c>
      <c r="D145" s="21"/>
      <c r="E145" s="21">
        <v>549</v>
      </c>
      <c r="F145" s="21">
        <v>8</v>
      </c>
      <c r="G145" s="21">
        <v>304</v>
      </c>
      <c r="H145" s="21">
        <v>1273</v>
      </c>
      <c r="I145" s="21">
        <v>2107</v>
      </c>
      <c r="J145" s="21">
        <v>591</v>
      </c>
      <c r="K145" s="21">
        <v>1492</v>
      </c>
      <c r="L145" s="21">
        <v>222</v>
      </c>
      <c r="M145" s="21">
        <v>57</v>
      </c>
      <c r="N145" s="21">
        <v>54</v>
      </c>
      <c r="O145" s="21">
        <v>1392</v>
      </c>
      <c r="P145" s="21">
        <v>5244</v>
      </c>
      <c r="Q145" s="21">
        <v>432</v>
      </c>
      <c r="R145" s="21">
        <v>875</v>
      </c>
      <c r="S145" s="34">
        <v>1002</v>
      </c>
      <c r="T145" s="34">
        <v>362</v>
      </c>
      <c r="U145" s="34">
        <v>407</v>
      </c>
      <c r="V145" s="34">
        <v>18</v>
      </c>
      <c r="X145" s="34">
        <v>16784</v>
      </c>
    </row>
    <row r="146" spans="2:24" s="34" customFormat="1" x14ac:dyDescent="0.2">
      <c r="B146" s="79">
        <v>40179</v>
      </c>
      <c r="C146" s="21">
        <v>495</v>
      </c>
      <c r="D146" s="21"/>
      <c r="E146" s="21">
        <v>562</v>
      </c>
      <c r="F146" s="21">
        <v>8</v>
      </c>
      <c r="G146" s="21">
        <v>222</v>
      </c>
      <c r="H146" s="21">
        <v>1879</v>
      </c>
      <c r="I146" s="21">
        <v>1433</v>
      </c>
      <c r="J146" s="21">
        <v>781</v>
      </c>
      <c r="K146" s="21">
        <v>965</v>
      </c>
      <c r="L146" s="21">
        <v>362</v>
      </c>
      <c r="M146" s="21">
        <v>51</v>
      </c>
      <c r="N146" s="21">
        <v>35</v>
      </c>
      <c r="O146" s="21">
        <v>1002</v>
      </c>
      <c r="P146" s="21">
        <v>4358</v>
      </c>
      <c r="Q146" s="21">
        <v>160</v>
      </c>
      <c r="R146" s="21">
        <v>600</v>
      </c>
      <c r="S146" s="34">
        <v>939</v>
      </c>
      <c r="T146" s="34">
        <v>370</v>
      </c>
      <c r="U146" s="34">
        <v>524</v>
      </c>
      <c r="V146" s="34">
        <v>26</v>
      </c>
      <c r="X146" s="34">
        <v>14772</v>
      </c>
    </row>
    <row r="147" spans="2:24" s="34" customFormat="1" x14ac:dyDescent="0.2">
      <c r="B147" s="79">
        <v>40210</v>
      </c>
      <c r="C147" s="21">
        <v>496</v>
      </c>
      <c r="D147" s="21"/>
      <c r="E147" s="21">
        <v>483</v>
      </c>
      <c r="F147" s="21">
        <v>6</v>
      </c>
      <c r="G147" s="21">
        <v>155</v>
      </c>
      <c r="H147" s="21">
        <v>1938</v>
      </c>
      <c r="I147" s="21">
        <v>1921</v>
      </c>
      <c r="J147" s="21">
        <v>690</v>
      </c>
      <c r="K147" s="21">
        <v>1204</v>
      </c>
      <c r="L147" s="21">
        <v>320</v>
      </c>
      <c r="M147" s="21">
        <v>43</v>
      </c>
      <c r="N147" s="21">
        <v>54</v>
      </c>
      <c r="O147" s="21">
        <v>886</v>
      </c>
      <c r="P147" s="21">
        <v>5970</v>
      </c>
      <c r="Q147" s="21">
        <v>248</v>
      </c>
      <c r="R147" s="21">
        <v>747</v>
      </c>
      <c r="S147" s="34">
        <v>863</v>
      </c>
      <c r="T147" s="34">
        <v>359</v>
      </c>
      <c r="U147" s="34">
        <v>340</v>
      </c>
      <c r="V147" s="34">
        <v>24</v>
      </c>
      <c r="X147" s="34">
        <v>16747</v>
      </c>
    </row>
    <row r="148" spans="2:24" x14ac:dyDescent="0.2">
      <c r="B148" s="79">
        <v>40238</v>
      </c>
      <c r="C148" s="27">
        <v>501</v>
      </c>
      <c r="D148" s="27"/>
      <c r="E148" s="27">
        <v>593</v>
      </c>
      <c r="F148" s="27">
        <v>6</v>
      </c>
      <c r="G148" s="27">
        <v>150</v>
      </c>
      <c r="H148" s="27">
        <v>2148</v>
      </c>
      <c r="I148" s="27">
        <v>2041</v>
      </c>
      <c r="J148" s="27">
        <v>794</v>
      </c>
      <c r="K148" s="27">
        <v>1912</v>
      </c>
      <c r="L148" s="27">
        <v>309</v>
      </c>
      <c r="M148" s="27">
        <v>58</v>
      </c>
      <c r="N148" s="27">
        <v>54</v>
      </c>
      <c r="O148" s="27">
        <v>1079</v>
      </c>
      <c r="P148" s="27">
        <v>5966</v>
      </c>
      <c r="Q148" s="27">
        <v>234</v>
      </c>
      <c r="R148" s="27">
        <v>716</v>
      </c>
      <c r="S148" s="65">
        <v>845</v>
      </c>
      <c r="T148" s="65">
        <v>463</v>
      </c>
      <c r="U148" s="65">
        <v>446</v>
      </c>
      <c r="V148" s="65">
        <v>15</v>
      </c>
      <c r="W148" s="65">
        <v>2</v>
      </c>
      <c r="X148" s="65">
        <v>18332</v>
      </c>
    </row>
    <row r="149" spans="2:24" x14ac:dyDescent="0.2">
      <c r="B149" s="79">
        <v>40269</v>
      </c>
      <c r="C149" s="27">
        <v>325</v>
      </c>
      <c r="D149" s="27">
        <v>1</v>
      </c>
      <c r="E149" s="27">
        <v>557</v>
      </c>
      <c r="F149" s="27">
        <v>24</v>
      </c>
      <c r="G149" s="27">
        <v>419</v>
      </c>
      <c r="H149" s="27">
        <v>1959</v>
      </c>
      <c r="I149" s="27">
        <v>1743</v>
      </c>
      <c r="J149" s="27">
        <v>833</v>
      </c>
      <c r="K149" s="27">
        <v>1620</v>
      </c>
      <c r="L149" s="27">
        <v>301</v>
      </c>
      <c r="M149" s="27">
        <v>42</v>
      </c>
      <c r="N149" s="27">
        <v>55</v>
      </c>
      <c r="O149" s="27">
        <v>1051</v>
      </c>
      <c r="P149" s="27">
        <v>4827</v>
      </c>
      <c r="Q149" s="27">
        <v>364</v>
      </c>
      <c r="R149" s="27">
        <v>863</v>
      </c>
      <c r="S149" s="65">
        <v>884</v>
      </c>
      <c r="T149" s="65">
        <v>320</v>
      </c>
      <c r="U149" s="65">
        <v>518</v>
      </c>
      <c r="V149" s="65">
        <v>22</v>
      </c>
      <c r="W149" s="65"/>
      <c r="X149" s="65">
        <v>16728</v>
      </c>
    </row>
    <row r="150" spans="2:24" x14ac:dyDescent="0.2">
      <c r="B150" s="79">
        <v>40299</v>
      </c>
      <c r="C150" s="27">
        <v>251</v>
      </c>
      <c r="D150" s="27"/>
      <c r="E150" s="27">
        <v>482</v>
      </c>
      <c r="F150" s="27">
        <v>4</v>
      </c>
      <c r="G150" s="27">
        <v>286</v>
      </c>
      <c r="H150" s="27">
        <v>1860</v>
      </c>
      <c r="I150" s="27">
        <v>1914</v>
      </c>
      <c r="J150" s="27">
        <v>662</v>
      </c>
      <c r="K150" s="27">
        <v>1772</v>
      </c>
      <c r="L150" s="27">
        <v>265</v>
      </c>
      <c r="M150" s="27">
        <v>66</v>
      </c>
      <c r="N150" s="27">
        <v>63</v>
      </c>
      <c r="O150" s="27">
        <v>1338</v>
      </c>
      <c r="P150" s="27">
        <v>4988</v>
      </c>
      <c r="Q150" s="27">
        <v>132</v>
      </c>
      <c r="R150" s="27">
        <v>684</v>
      </c>
      <c r="S150" s="65">
        <v>870</v>
      </c>
      <c r="T150" s="65">
        <v>340</v>
      </c>
      <c r="U150" s="65">
        <v>423</v>
      </c>
      <c r="V150" s="65">
        <v>17</v>
      </c>
      <c r="W150" s="65">
        <v>2</v>
      </c>
      <c r="X150" s="65">
        <v>16419</v>
      </c>
    </row>
    <row r="151" spans="2:24" x14ac:dyDescent="0.2">
      <c r="B151" s="79">
        <v>40330</v>
      </c>
      <c r="C151" s="27">
        <v>206</v>
      </c>
      <c r="D151" s="27"/>
      <c r="E151" s="27">
        <v>537</v>
      </c>
      <c r="F151" s="27">
        <v>14</v>
      </c>
      <c r="G151" s="27">
        <v>607</v>
      </c>
      <c r="H151" s="27">
        <v>1826</v>
      </c>
      <c r="I151" s="27">
        <v>2282</v>
      </c>
      <c r="J151" s="27">
        <v>616</v>
      </c>
      <c r="K151" s="27">
        <v>2109</v>
      </c>
      <c r="L151" s="27">
        <v>255</v>
      </c>
      <c r="M151" s="27">
        <v>81</v>
      </c>
      <c r="N151" s="27">
        <v>36</v>
      </c>
      <c r="O151" s="27">
        <v>1394</v>
      </c>
      <c r="P151" s="27">
        <v>5489</v>
      </c>
      <c r="Q151" s="27">
        <v>203</v>
      </c>
      <c r="R151" s="27">
        <v>908</v>
      </c>
      <c r="S151" s="1">
        <v>1245</v>
      </c>
      <c r="T151" s="1">
        <v>390</v>
      </c>
      <c r="U151" s="1">
        <v>432</v>
      </c>
      <c r="V151" s="1">
        <v>68</v>
      </c>
      <c r="W151" s="1"/>
      <c r="X151" s="1">
        <v>18698</v>
      </c>
    </row>
    <row r="152" spans="2:24" x14ac:dyDescent="0.2">
      <c r="B152" s="79">
        <v>40360</v>
      </c>
      <c r="C152" s="1">
        <v>144</v>
      </c>
      <c r="D152" s="1"/>
      <c r="E152" s="1">
        <v>524</v>
      </c>
      <c r="F152" s="1">
        <v>3</v>
      </c>
      <c r="G152" s="1">
        <v>630</v>
      </c>
      <c r="H152" s="1">
        <v>1955</v>
      </c>
      <c r="I152" s="1">
        <v>2456</v>
      </c>
      <c r="J152" s="1">
        <v>947</v>
      </c>
      <c r="K152" s="1">
        <v>1749</v>
      </c>
      <c r="L152" s="1">
        <v>275</v>
      </c>
      <c r="M152" s="1">
        <v>87</v>
      </c>
      <c r="N152" s="1">
        <v>55</v>
      </c>
      <c r="O152" s="1">
        <v>1336</v>
      </c>
      <c r="P152" s="1">
        <v>5431</v>
      </c>
      <c r="Q152" s="1">
        <v>441</v>
      </c>
      <c r="R152" s="1">
        <v>1200</v>
      </c>
      <c r="S152" s="1">
        <v>1113</v>
      </c>
      <c r="T152" s="1">
        <v>364</v>
      </c>
      <c r="U152" s="1">
        <v>530</v>
      </c>
      <c r="V152" s="1">
        <v>66</v>
      </c>
      <c r="W152" s="1"/>
      <c r="X152" s="1">
        <v>19306</v>
      </c>
    </row>
    <row r="153" spans="2:24" x14ac:dyDescent="0.2">
      <c r="B153" s="79">
        <v>40391</v>
      </c>
      <c r="C153" s="1">
        <v>125</v>
      </c>
      <c r="D153" s="1">
        <v>1</v>
      </c>
      <c r="E153" s="1">
        <v>444</v>
      </c>
      <c r="F153" s="1">
        <v>10</v>
      </c>
      <c r="G153" s="1">
        <v>728</v>
      </c>
      <c r="H153" s="1">
        <v>1538</v>
      </c>
      <c r="I153" s="1">
        <v>1644</v>
      </c>
      <c r="J153" s="1">
        <v>623</v>
      </c>
      <c r="K153" s="1">
        <v>1420</v>
      </c>
      <c r="L153" s="1">
        <v>191</v>
      </c>
      <c r="M153" s="1">
        <v>37</v>
      </c>
      <c r="N153" s="1">
        <v>49</v>
      </c>
      <c r="O153" s="1">
        <v>1013</v>
      </c>
      <c r="P153" s="1">
        <v>5033</v>
      </c>
      <c r="Q153" s="1">
        <v>325</v>
      </c>
      <c r="R153" s="1">
        <v>345</v>
      </c>
      <c r="S153" s="1">
        <v>998</v>
      </c>
      <c r="T153" s="1">
        <v>278</v>
      </c>
      <c r="U153" s="1">
        <v>260</v>
      </c>
      <c r="V153" s="1">
        <v>65</v>
      </c>
      <c r="W153" s="1">
        <v>1</v>
      </c>
      <c r="X153" s="1">
        <v>15128</v>
      </c>
    </row>
    <row r="154" spans="2:24" x14ac:dyDescent="0.2">
      <c r="B154" s="79">
        <v>40422</v>
      </c>
      <c r="C154" s="1">
        <v>206</v>
      </c>
      <c r="D154" s="1">
        <v>2</v>
      </c>
      <c r="E154" s="1">
        <v>573</v>
      </c>
      <c r="F154" s="1">
        <v>8</v>
      </c>
      <c r="G154" s="1">
        <v>576</v>
      </c>
      <c r="H154" s="1">
        <v>1906</v>
      </c>
      <c r="I154" s="1">
        <v>2209</v>
      </c>
      <c r="J154" s="1">
        <v>1192</v>
      </c>
      <c r="K154" s="1">
        <v>2569</v>
      </c>
      <c r="L154" s="1">
        <v>291</v>
      </c>
      <c r="M154" s="1">
        <v>64</v>
      </c>
      <c r="N154" s="1">
        <v>50</v>
      </c>
      <c r="O154" s="1">
        <v>1085</v>
      </c>
      <c r="P154" s="1">
        <v>5849</v>
      </c>
      <c r="Q154" s="1">
        <v>201</v>
      </c>
      <c r="R154" s="1">
        <v>1532</v>
      </c>
      <c r="S154" s="1">
        <v>1136</v>
      </c>
      <c r="T154" s="1">
        <v>332</v>
      </c>
      <c r="U154" s="1">
        <v>663</v>
      </c>
      <c r="V154" s="1">
        <v>34</v>
      </c>
      <c r="W154" s="1"/>
      <c r="X154" s="1">
        <v>20478</v>
      </c>
    </row>
    <row r="155" spans="2:24" x14ac:dyDescent="0.2">
      <c r="B155" s="79">
        <v>40452</v>
      </c>
      <c r="C155" s="65">
        <v>374</v>
      </c>
      <c r="D155" s="65">
        <v>1</v>
      </c>
      <c r="E155" s="65">
        <v>484</v>
      </c>
      <c r="F155" s="65">
        <v>14</v>
      </c>
      <c r="G155" s="65">
        <v>281</v>
      </c>
      <c r="H155" s="65">
        <v>1554</v>
      </c>
      <c r="I155" s="65">
        <v>2182</v>
      </c>
      <c r="J155" s="65">
        <v>972</v>
      </c>
      <c r="K155" s="65">
        <v>2291</v>
      </c>
      <c r="L155" s="65">
        <v>390</v>
      </c>
      <c r="M155" s="65">
        <v>63</v>
      </c>
      <c r="N155" s="65">
        <v>47</v>
      </c>
      <c r="O155" s="65">
        <v>1008</v>
      </c>
      <c r="P155" s="65">
        <v>5316</v>
      </c>
      <c r="Q155" s="65">
        <v>299</v>
      </c>
      <c r="R155" s="65">
        <v>1740</v>
      </c>
      <c r="S155" s="65">
        <v>1173</v>
      </c>
      <c r="T155" s="65">
        <v>412</v>
      </c>
      <c r="U155" s="65">
        <v>667</v>
      </c>
      <c r="V155" s="65">
        <v>20</v>
      </c>
      <c r="W155" s="65">
        <v>2</v>
      </c>
      <c r="X155" s="65">
        <v>19290</v>
      </c>
    </row>
    <row r="156" spans="2:24" x14ac:dyDescent="0.2">
      <c r="B156" s="79">
        <v>40483</v>
      </c>
      <c r="C156" s="65">
        <v>332</v>
      </c>
      <c r="D156" s="65">
        <v>1</v>
      </c>
      <c r="E156" s="65">
        <v>572</v>
      </c>
      <c r="F156" s="65">
        <v>9</v>
      </c>
      <c r="G156" s="65">
        <v>278</v>
      </c>
      <c r="H156" s="65">
        <v>1618</v>
      </c>
      <c r="I156" s="65">
        <v>2317</v>
      </c>
      <c r="J156" s="65">
        <v>942</v>
      </c>
      <c r="K156" s="65">
        <v>1818</v>
      </c>
      <c r="L156" s="65">
        <v>261</v>
      </c>
      <c r="M156" s="65">
        <v>63</v>
      </c>
      <c r="N156" s="65">
        <v>41</v>
      </c>
      <c r="O156" s="65">
        <v>1763</v>
      </c>
      <c r="P156" s="65">
        <v>5552</v>
      </c>
      <c r="Q156" s="65">
        <v>236</v>
      </c>
      <c r="R156" s="65">
        <v>1310</v>
      </c>
      <c r="S156" s="65">
        <v>1123</v>
      </c>
      <c r="T156" s="65">
        <v>331</v>
      </c>
      <c r="U156" s="65">
        <v>450</v>
      </c>
      <c r="V156" s="65">
        <v>22</v>
      </c>
      <c r="W156" s="65"/>
      <c r="X156" s="65">
        <v>19039</v>
      </c>
    </row>
    <row r="157" spans="2:24" x14ac:dyDescent="0.2">
      <c r="B157" s="79">
        <v>40513</v>
      </c>
      <c r="C157" s="65">
        <v>357</v>
      </c>
      <c r="D157" s="65"/>
      <c r="E157" s="65">
        <v>423</v>
      </c>
      <c r="F157" s="65">
        <v>9</v>
      </c>
      <c r="G157" s="65">
        <v>213</v>
      </c>
      <c r="H157" s="65">
        <v>1432</v>
      </c>
      <c r="I157" s="65">
        <v>2101</v>
      </c>
      <c r="J157" s="65">
        <v>648</v>
      </c>
      <c r="K157" s="65">
        <v>1459</v>
      </c>
      <c r="L157" s="65">
        <v>236</v>
      </c>
      <c r="M157" s="65">
        <v>72</v>
      </c>
      <c r="N157" s="65">
        <v>60</v>
      </c>
      <c r="O157" s="65">
        <v>1443</v>
      </c>
      <c r="P157" s="65">
        <v>5026</v>
      </c>
      <c r="Q157" s="65">
        <v>274</v>
      </c>
      <c r="R157" s="65">
        <v>665</v>
      </c>
      <c r="S157" s="65">
        <v>1024</v>
      </c>
      <c r="T157" s="65">
        <v>330</v>
      </c>
      <c r="U157" s="65">
        <v>393</v>
      </c>
      <c r="V157" s="65">
        <v>27</v>
      </c>
      <c r="W157" s="65"/>
      <c r="X157" s="65">
        <v>16192</v>
      </c>
    </row>
    <row r="158" spans="2:24" x14ac:dyDescent="0.2">
      <c r="B158" s="79">
        <v>40544</v>
      </c>
      <c r="C158" s="65">
        <v>452</v>
      </c>
      <c r="D158" s="65"/>
      <c r="E158" s="65">
        <v>428</v>
      </c>
      <c r="F158" s="65">
        <v>3</v>
      </c>
      <c r="G158" s="65">
        <v>309</v>
      </c>
      <c r="H158" s="65">
        <v>1717</v>
      </c>
      <c r="I158" s="65">
        <v>1758</v>
      </c>
      <c r="J158" s="65">
        <v>743</v>
      </c>
      <c r="K158" s="65">
        <v>1198</v>
      </c>
      <c r="L158" s="65">
        <v>389</v>
      </c>
      <c r="M158" s="65">
        <v>35</v>
      </c>
      <c r="N158" s="65">
        <v>41</v>
      </c>
      <c r="O158" s="65">
        <v>940</v>
      </c>
      <c r="P158" s="65">
        <v>3509</v>
      </c>
      <c r="Q158" s="65">
        <v>420</v>
      </c>
      <c r="R158" s="65">
        <v>753</v>
      </c>
      <c r="S158" s="65">
        <v>1042</v>
      </c>
      <c r="T158" s="65">
        <v>294</v>
      </c>
      <c r="U158" s="65">
        <v>458</v>
      </c>
      <c r="V158" s="65">
        <v>30</v>
      </c>
      <c r="W158" s="65">
        <v>6</v>
      </c>
      <c r="X158" s="65">
        <v>14525</v>
      </c>
    </row>
    <row r="159" spans="2:24" x14ac:dyDescent="0.2">
      <c r="B159" s="79">
        <v>40575</v>
      </c>
      <c r="C159" s="65">
        <v>375</v>
      </c>
      <c r="D159" s="65"/>
      <c r="E159" s="65">
        <v>453</v>
      </c>
      <c r="F159" s="65">
        <v>4</v>
      </c>
      <c r="G159" s="65">
        <v>206</v>
      </c>
      <c r="H159" s="65">
        <v>1786</v>
      </c>
      <c r="I159" s="65">
        <v>1719</v>
      </c>
      <c r="J159" s="65">
        <v>495</v>
      </c>
      <c r="K159" s="65">
        <v>1511</v>
      </c>
      <c r="L159" s="65">
        <v>309</v>
      </c>
      <c r="M159" s="65">
        <v>42</v>
      </c>
      <c r="N159" s="65">
        <v>52</v>
      </c>
      <c r="O159" s="65">
        <v>926</v>
      </c>
      <c r="P159" s="65">
        <v>3499</v>
      </c>
      <c r="Q159" s="65">
        <v>161</v>
      </c>
      <c r="R159" s="65">
        <v>768</v>
      </c>
      <c r="S159" s="65">
        <v>893</v>
      </c>
      <c r="T159" s="65">
        <v>297</v>
      </c>
      <c r="U159" s="65">
        <v>433</v>
      </c>
      <c r="V159" s="65">
        <v>17</v>
      </c>
      <c r="W159" s="65">
        <v>2</v>
      </c>
      <c r="X159" s="65">
        <v>13948</v>
      </c>
    </row>
    <row r="160" spans="2:24" x14ac:dyDescent="0.2">
      <c r="B160" s="79">
        <v>40603</v>
      </c>
      <c r="C160" s="65">
        <v>254</v>
      </c>
      <c r="D160" s="65"/>
      <c r="E160" s="65">
        <v>576</v>
      </c>
      <c r="F160" s="65">
        <v>8</v>
      </c>
      <c r="G160" s="65">
        <v>218</v>
      </c>
      <c r="H160" s="65">
        <v>2028</v>
      </c>
      <c r="I160" s="65">
        <v>2059</v>
      </c>
      <c r="J160" s="65">
        <v>693</v>
      </c>
      <c r="K160" s="65">
        <v>2043</v>
      </c>
      <c r="L160" s="65">
        <v>331</v>
      </c>
      <c r="M160" s="65">
        <v>56</v>
      </c>
      <c r="N160" s="65">
        <v>86</v>
      </c>
      <c r="O160" s="65">
        <v>1367</v>
      </c>
      <c r="P160" s="65">
        <v>4176</v>
      </c>
      <c r="Q160" s="65">
        <v>139</v>
      </c>
      <c r="R160" s="65">
        <v>859</v>
      </c>
      <c r="S160" s="65">
        <v>967</v>
      </c>
      <c r="T160" s="65">
        <v>358</v>
      </c>
      <c r="U160" s="65">
        <v>514</v>
      </c>
      <c r="V160" s="65">
        <v>24</v>
      </c>
      <c r="W160" s="65">
        <v>1</v>
      </c>
      <c r="X160" s="65">
        <v>16757</v>
      </c>
    </row>
    <row r="161" spans="2:25" x14ac:dyDescent="0.2">
      <c r="B161" s="79">
        <v>40634</v>
      </c>
      <c r="C161" s="65">
        <v>180</v>
      </c>
      <c r="D161" s="65"/>
      <c r="E161" s="65">
        <v>446</v>
      </c>
      <c r="F161" s="65">
        <v>12</v>
      </c>
      <c r="G161" s="65">
        <v>565</v>
      </c>
      <c r="H161" s="65">
        <v>1514</v>
      </c>
      <c r="I161" s="65">
        <v>1956</v>
      </c>
      <c r="J161" s="65">
        <v>872</v>
      </c>
      <c r="K161" s="65">
        <v>1927</v>
      </c>
      <c r="L161" s="65">
        <v>337</v>
      </c>
      <c r="M161" s="65">
        <v>46</v>
      </c>
      <c r="N161" s="65">
        <v>72</v>
      </c>
      <c r="O161" s="65">
        <v>1014</v>
      </c>
      <c r="P161" s="65">
        <v>4693</v>
      </c>
      <c r="Q161" s="65">
        <v>290</v>
      </c>
      <c r="R161" s="65">
        <v>711</v>
      </c>
      <c r="S161" s="65">
        <v>780</v>
      </c>
      <c r="T161" s="65">
        <v>347</v>
      </c>
      <c r="U161" s="65">
        <v>369</v>
      </c>
      <c r="V161" s="65">
        <v>20</v>
      </c>
      <c r="W161" s="65">
        <v>1</v>
      </c>
      <c r="X161" s="65">
        <v>16152</v>
      </c>
      <c r="Y161" s="65"/>
    </row>
    <row r="162" spans="2:25" x14ac:dyDescent="0.2">
      <c r="B162" s="79">
        <v>40664</v>
      </c>
      <c r="C162" s="65">
        <v>190</v>
      </c>
      <c r="D162" s="65"/>
      <c r="E162" s="65">
        <v>471</v>
      </c>
      <c r="F162" s="65">
        <v>9</v>
      </c>
      <c r="G162" s="65">
        <v>405</v>
      </c>
      <c r="H162" s="65">
        <v>1873</v>
      </c>
      <c r="I162" s="65">
        <v>2112</v>
      </c>
      <c r="J162" s="65">
        <v>681</v>
      </c>
      <c r="K162" s="65">
        <v>2055</v>
      </c>
      <c r="L162" s="65">
        <v>321</v>
      </c>
      <c r="M162" s="65">
        <v>60</v>
      </c>
      <c r="N162" s="65">
        <v>61</v>
      </c>
      <c r="O162" s="65">
        <v>1684</v>
      </c>
      <c r="P162" s="65">
        <v>4895</v>
      </c>
      <c r="Q162" s="65">
        <v>278</v>
      </c>
      <c r="R162" s="65">
        <v>805</v>
      </c>
      <c r="S162" s="65">
        <v>1095</v>
      </c>
      <c r="T162" s="65">
        <v>352</v>
      </c>
      <c r="U162" s="65">
        <v>478</v>
      </c>
      <c r="V162" s="65">
        <v>29</v>
      </c>
      <c r="W162" s="65">
        <v>2</v>
      </c>
      <c r="X162" s="65">
        <v>17856</v>
      </c>
      <c r="Y162" s="65"/>
    </row>
    <row r="163" spans="2:25" x14ac:dyDescent="0.2">
      <c r="B163" s="79">
        <v>40695</v>
      </c>
      <c r="C163" s="65">
        <v>163</v>
      </c>
      <c r="D163" s="65">
        <v>1</v>
      </c>
      <c r="E163" s="65">
        <v>496</v>
      </c>
      <c r="F163" s="65">
        <v>3</v>
      </c>
      <c r="G163" s="65">
        <v>684</v>
      </c>
      <c r="H163" s="65">
        <v>1665</v>
      </c>
      <c r="I163" s="65">
        <v>2256</v>
      </c>
      <c r="J163" s="65">
        <v>713</v>
      </c>
      <c r="K163" s="65">
        <v>2261</v>
      </c>
      <c r="L163" s="65">
        <v>355</v>
      </c>
      <c r="M163" s="65">
        <v>56</v>
      </c>
      <c r="N163" s="65">
        <v>54</v>
      </c>
      <c r="O163" s="65">
        <v>1349</v>
      </c>
      <c r="P163" s="65">
        <v>4935</v>
      </c>
      <c r="Q163" s="65">
        <v>292</v>
      </c>
      <c r="R163" s="65">
        <v>1017</v>
      </c>
      <c r="S163" s="65">
        <v>1142</v>
      </c>
      <c r="T163" s="65">
        <v>552</v>
      </c>
      <c r="U163" s="65">
        <v>543</v>
      </c>
      <c r="V163" s="65">
        <v>56</v>
      </c>
      <c r="W163" s="65">
        <v>2</v>
      </c>
      <c r="X163" s="65">
        <v>18595</v>
      </c>
      <c r="Y163" s="65"/>
    </row>
    <row r="164" spans="2:25" x14ac:dyDescent="0.2">
      <c r="B164" s="79">
        <v>40725</v>
      </c>
      <c r="C164" s="65">
        <v>140</v>
      </c>
      <c r="D164" s="65"/>
      <c r="E164" s="65">
        <v>531</v>
      </c>
      <c r="F164" s="65">
        <v>7</v>
      </c>
      <c r="G164" s="65">
        <v>789</v>
      </c>
      <c r="H164" s="65">
        <v>1810</v>
      </c>
      <c r="I164" s="65">
        <v>2521</v>
      </c>
      <c r="J164" s="65">
        <v>1803</v>
      </c>
      <c r="K164" s="65">
        <v>2107</v>
      </c>
      <c r="L164" s="65">
        <v>490</v>
      </c>
      <c r="M164" s="65">
        <v>61</v>
      </c>
      <c r="N164" s="65">
        <v>71</v>
      </c>
      <c r="O164" s="65">
        <v>906</v>
      </c>
      <c r="P164" s="65">
        <v>5470</v>
      </c>
      <c r="Q164" s="65">
        <v>324</v>
      </c>
      <c r="R164" s="65">
        <v>1075</v>
      </c>
      <c r="S164" s="65">
        <v>1101</v>
      </c>
      <c r="T164" s="65">
        <v>755</v>
      </c>
      <c r="U164" s="65">
        <v>526</v>
      </c>
      <c r="V164" s="65">
        <v>74</v>
      </c>
      <c r="W164" s="65">
        <v>2</v>
      </c>
      <c r="X164" s="65">
        <v>20563</v>
      </c>
      <c r="Y164" s="65"/>
    </row>
    <row r="165" spans="2:25" x14ac:dyDescent="0.2">
      <c r="B165" s="79">
        <v>40756</v>
      </c>
      <c r="C165" s="65">
        <v>157</v>
      </c>
      <c r="D165" s="65">
        <v>1</v>
      </c>
      <c r="E165" s="65">
        <v>476</v>
      </c>
      <c r="F165" s="65">
        <v>4</v>
      </c>
      <c r="G165" s="65">
        <v>898</v>
      </c>
      <c r="H165" s="65">
        <v>1396</v>
      </c>
      <c r="I165" s="65">
        <v>1764</v>
      </c>
      <c r="J165" s="65">
        <v>1278</v>
      </c>
      <c r="K165" s="65">
        <v>1913</v>
      </c>
      <c r="L165" s="65">
        <v>186</v>
      </c>
      <c r="M165" s="65">
        <v>38</v>
      </c>
      <c r="N165" s="65">
        <v>51</v>
      </c>
      <c r="O165" s="65">
        <v>828</v>
      </c>
      <c r="P165" s="65">
        <v>4667</v>
      </c>
      <c r="Q165" s="65">
        <v>231</v>
      </c>
      <c r="R165" s="65">
        <v>385</v>
      </c>
      <c r="S165" s="65">
        <v>869</v>
      </c>
      <c r="T165" s="65">
        <v>353</v>
      </c>
      <c r="U165" s="65">
        <v>281</v>
      </c>
      <c r="V165" s="65">
        <v>77</v>
      </c>
      <c r="W165" s="65"/>
      <c r="X165" s="65">
        <v>15853</v>
      </c>
      <c r="Y165" s="65"/>
    </row>
    <row r="166" spans="2:25" x14ac:dyDescent="0.2">
      <c r="B166" s="79">
        <v>40787</v>
      </c>
      <c r="C166" s="65">
        <v>295</v>
      </c>
      <c r="D166" s="65">
        <v>4</v>
      </c>
      <c r="E166" s="65">
        <v>456</v>
      </c>
      <c r="F166" s="65">
        <v>3</v>
      </c>
      <c r="G166" s="65">
        <v>679</v>
      </c>
      <c r="H166" s="65">
        <v>1576</v>
      </c>
      <c r="I166" s="65">
        <v>2178</v>
      </c>
      <c r="J166" s="65">
        <v>1441</v>
      </c>
      <c r="K166" s="65">
        <v>2636</v>
      </c>
      <c r="L166" s="65">
        <v>338</v>
      </c>
      <c r="M166" s="65">
        <v>43</v>
      </c>
      <c r="N166" s="65">
        <v>68</v>
      </c>
      <c r="O166" s="65">
        <v>1399</v>
      </c>
      <c r="P166" s="65">
        <v>5341</v>
      </c>
      <c r="Q166" s="65">
        <v>163</v>
      </c>
      <c r="R166" s="65">
        <v>1496</v>
      </c>
      <c r="S166" s="65">
        <v>1156</v>
      </c>
      <c r="T166" s="65">
        <v>637</v>
      </c>
      <c r="U166" s="65">
        <v>515</v>
      </c>
      <c r="V166" s="65">
        <v>52</v>
      </c>
      <c r="W166" s="65"/>
      <c r="X166" s="65">
        <v>20476</v>
      </c>
      <c r="Y166" s="65"/>
    </row>
    <row r="167" spans="2:25" x14ac:dyDescent="0.2">
      <c r="B167" s="79">
        <v>40817</v>
      </c>
      <c r="C167" s="65">
        <v>377</v>
      </c>
      <c r="D167" s="65">
        <v>1</v>
      </c>
      <c r="E167" s="65">
        <v>601</v>
      </c>
      <c r="F167" s="65">
        <v>6</v>
      </c>
      <c r="G167" s="65">
        <v>312</v>
      </c>
      <c r="H167" s="65">
        <v>1411</v>
      </c>
      <c r="I167" s="65">
        <v>2372</v>
      </c>
      <c r="J167" s="65">
        <v>1377</v>
      </c>
      <c r="K167" s="65">
        <v>2551</v>
      </c>
      <c r="L167" s="65">
        <v>338</v>
      </c>
      <c r="M167" s="65">
        <v>41</v>
      </c>
      <c r="N167" s="65">
        <v>53</v>
      </c>
      <c r="O167" s="65">
        <v>1089</v>
      </c>
      <c r="P167" s="65">
        <v>5870</v>
      </c>
      <c r="Q167" s="65">
        <v>151</v>
      </c>
      <c r="R167" s="65">
        <v>1812</v>
      </c>
      <c r="S167" s="65">
        <v>969</v>
      </c>
      <c r="T167" s="65">
        <v>748</v>
      </c>
      <c r="U167" s="65">
        <v>647</v>
      </c>
      <c r="V167" s="65">
        <v>31</v>
      </c>
      <c r="W167" s="65">
        <v>2</v>
      </c>
      <c r="X167" s="65">
        <v>20759</v>
      </c>
      <c r="Y167" s="65"/>
    </row>
    <row r="168" spans="2:25" x14ac:dyDescent="0.2">
      <c r="B168" s="79">
        <v>40848</v>
      </c>
      <c r="C168" s="65">
        <v>460</v>
      </c>
      <c r="D168" s="65">
        <v>1</v>
      </c>
      <c r="E168" s="65">
        <v>516</v>
      </c>
      <c r="F168" s="65">
        <v>3</v>
      </c>
      <c r="G168" s="65">
        <v>243</v>
      </c>
      <c r="H168" s="65">
        <v>1565</v>
      </c>
      <c r="I168" s="65">
        <v>2318</v>
      </c>
      <c r="J168" s="65">
        <v>1504</v>
      </c>
      <c r="K168" s="65">
        <v>2059</v>
      </c>
      <c r="L168" s="65">
        <v>225</v>
      </c>
      <c r="M168" s="65">
        <v>55</v>
      </c>
      <c r="N168" s="65">
        <v>52</v>
      </c>
      <c r="O168" s="65">
        <v>1184</v>
      </c>
      <c r="P168" s="65">
        <v>6264</v>
      </c>
      <c r="Q168" s="65">
        <v>217</v>
      </c>
      <c r="R168" s="65">
        <v>1339</v>
      </c>
      <c r="S168" s="65">
        <v>997</v>
      </c>
      <c r="T168" s="65">
        <v>491</v>
      </c>
      <c r="U168" s="65">
        <v>754</v>
      </c>
      <c r="V168" s="65">
        <v>25</v>
      </c>
      <c r="W168" s="65">
        <v>3</v>
      </c>
      <c r="X168" s="65">
        <v>20275</v>
      </c>
      <c r="Y168" s="65"/>
    </row>
    <row r="169" spans="2:25" x14ac:dyDescent="0.2">
      <c r="B169" s="79">
        <v>40878</v>
      </c>
      <c r="C169" s="65">
        <v>670</v>
      </c>
      <c r="D169" s="65">
        <v>1</v>
      </c>
      <c r="E169" s="65">
        <v>430</v>
      </c>
      <c r="F169" s="65">
        <v>5</v>
      </c>
      <c r="G169" s="65">
        <v>532</v>
      </c>
      <c r="H169" s="65">
        <v>1056</v>
      </c>
      <c r="I169" s="65">
        <v>2105</v>
      </c>
      <c r="J169" s="65">
        <v>810</v>
      </c>
      <c r="K169" s="65">
        <v>1794</v>
      </c>
      <c r="L169" s="65">
        <v>214</v>
      </c>
      <c r="M169" s="65">
        <v>31</v>
      </c>
      <c r="N169" s="65">
        <v>40</v>
      </c>
      <c r="O169" s="65">
        <v>1158</v>
      </c>
      <c r="P169" s="65">
        <v>6067</v>
      </c>
      <c r="Q169" s="65">
        <v>252</v>
      </c>
      <c r="R169" s="65">
        <v>635</v>
      </c>
      <c r="S169" s="65">
        <v>1045</v>
      </c>
      <c r="T169" s="65">
        <v>470</v>
      </c>
      <c r="U169" s="65">
        <v>525</v>
      </c>
      <c r="V169" s="65">
        <v>42</v>
      </c>
      <c r="W169" s="65">
        <v>1</v>
      </c>
      <c r="X169" s="65">
        <v>17883</v>
      </c>
      <c r="Y169" s="65"/>
    </row>
    <row r="170" spans="2:25" x14ac:dyDescent="0.2">
      <c r="B170" s="79">
        <v>40909</v>
      </c>
      <c r="C170" s="65">
        <v>739</v>
      </c>
      <c r="D170" s="65">
        <v>0</v>
      </c>
      <c r="E170" s="65">
        <v>423</v>
      </c>
      <c r="F170" s="65"/>
      <c r="G170" s="65">
        <v>381</v>
      </c>
      <c r="H170" s="1">
        <v>1220</v>
      </c>
      <c r="I170" s="1">
        <v>1647</v>
      </c>
      <c r="J170" s="1">
        <v>1273</v>
      </c>
      <c r="K170" s="1">
        <v>1428</v>
      </c>
      <c r="L170" s="65">
        <v>374</v>
      </c>
      <c r="M170" s="65">
        <v>52</v>
      </c>
      <c r="N170" s="65">
        <v>55</v>
      </c>
      <c r="O170" s="65">
        <v>726</v>
      </c>
      <c r="P170" s="1">
        <v>5919</v>
      </c>
      <c r="Q170" s="65">
        <v>97</v>
      </c>
      <c r="R170" s="65">
        <v>814</v>
      </c>
      <c r="S170" s="65">
        <v>845</v>
      </c>
      <c r="T170" s="65">
        <v>506</v>
      </c>
      <c r="U170" s="65">
        <v>387</v>
      </c>
      <c r="V170" s="65">
        <v>37</v>
      </c>
      <c r="W170" s="65">
        <v>1</v>
      </c>
      <c r="X170" s="1">
        <v>16924</v>
      </c>
      <c r="Y170" s="65"/>
    </row>
    <row r="171" spans="2:25" x14ac:dyDescent="0.2">
      <c r="B171" s="79">
        <v>40940</v>
      </c>
      <c r="C171" s="65">
        <v>527</v>
      </c>
      <c r="D171" s="65"/>
      <c r="E171" s="65">
        <v>391</v>
      </c>
      <c r="F171" s="65">
        <v>5</v>
      </c>
      <c r="G171" s="65">
        <v>482</v>
      </c>
      <c r="H171" s="1">
        <v>1344</v>
      </c>
      <c r="I171" s="1">
        <v>1698</v>
      </c>
      <c r="J171" s="65">
        <v>967</v>
      </c>
      <c r="K171" s="1">
        <v>1557</v>
      </c>
      <c r="L171" s="65">
        <v>208</v>
      </c>
      <c r="M171" s="65">
        <v>47</v>
      </c>
      <c r="N171" s="65">
        <v>46</v>
      </c>
      <c r="O171" s="65">
        <v>992</v>
      </c>
      <c r="P171" s="1">
        <v>4353</v>
      </c>
      <c r="Q171" s="65">
        <v>311</v>
      </c>
      <c r="R171" s="65">
        <v>845</v>
      </c>
      <c r="S171" s="65">
        <v>721</v>
      </c>
      <c r="T171" s="65">
        <v>456</v>
      </c>
      <c r="U171" s="65">
        <v>382</v>
      </c>
      <c r="V171" s="65">
        <v>20</v>
      </c>
      <c r="W171" s="65"/>
      <c r="X171" s="1">
        <v>15352</v>
      </c>
      <c r="Y171" s="65"/>
    </row>
    <row r="172" spans="2:25" x14ac:dyDescent="0.2">
      <c r="B172" s="79">
        <v>40969</v>
      </c>
      <c r="C172" s="65">
        <v>413</v>
      </c>
      <c r="D172" s="65"/>
      <c r="E172" s="65">
        <v>539</v>
      </c>
      <c r="F172" s="65"/>
      <c r="G172" s="65">
        <v>394</v>
      </c>
      <c r="H172" s="1">
        <v>1309</v>
      </c>
      <c r="I172" s="1">
        <v>1945</v>
      </c>
      <c r="J172" s="1">
        <v>1208</v>
      </c>
      <c r="K172" s="1">
        <v>2017</v>
      </c>
      <c r="L172" s="65">
        <v>408</v>
      </c>
      <c r="M172" s="65">
        <v>45</v>
      </c>
      <c r="N172" s="65">
        <v>59</v>
      </c>
      <c r="O172" s="1">
        <v>1156</v>
      </c>
      <c r="P172" s="1">
        <v>5287</v>
      </c>
      <c r="Q172" s="65">
        <v>128</v>
      </c>
      <c r="R172" s="65">
        <v>868</v>
      </c>
      <c r="S172" s="65">
        <v>799</v>
      </c>
      <c r="T172" s="65">
        <v>583</v>
      </c>
      <c r="U172" s="65">
        <v>454</v>
      </c>
      <c r="V172" s="65">
        <v>33</v>
      </c>
      <c r="W172" s="65"/>
      <c r="X172" s="1">
        <v>17645</v>
      </c>
      <c r="Y172" s="65"/>
    </row>
    <row r="173" spans="2:25" x14ac:dyDescent="0.2">
      <c r="B173" s="79">
        <v>41000</v>
      </c>
      <c r="C173" s="65">
        <v>233</v>
      </c>
      <c r="D173" s="65"/>
      <c r="E173" s="65">
        <v>435</v>
      </c>
      <c r="F173" s="65">
        <v>6</v>
      </c>
      <c r="G173" s="65">
        <v>731</v>
      </c>
      <c r="H173" s="1">
        <v>1261</v>
      </c>
      <c r="I173" s="1">
        <v>1866</v>
      </c>
      <c r="J173" s="1">
        <v>1174</v>
      </c>
      <c r="K173" s="1">
        <v>2052</v>
      </c>
      <c r="L173" s="65">
        <v>438</v>
      </c>
      <c r="M173" s="65">
        <v>33</v>
      </c>
      <c r="N173" s="65">
        <v>55</v>
      </c>
      <c r="O173" s="65">
        <v>957</v>
      </c>
      <c r="P173" s="1">
        <v>4905</v>
      </c>
      <c r="Q173" s="65">
        <v>197</v>
      </c>
      <c r="R173" s="65">
        <v>664</v>
      </c>
      <c r="S173" s="65">
        <v>774</v>
      </c>
      <c r="T173" s="65">
        <v>385</v>
      </c>
      <c r="U173" s="65">
        <v>453</v>
      </c>
      <c r="V173" s="65">
        <v>32</v>
      </c>
      <c r="W173" s="65">
        <v>2</v>
      </c>
      <c r="X173" s="1">
        <v>16653</v>
      </c>
      <c r="Y173" s="1"/>
    </row>
    <row r="174" spans="2:25" x14ac:dyDescent="0.2">
      <c r="B174" s="79">
        <v>41030</v>
      </c>
      <c r="C174" s="65">
        <v>263</v>
      </c>
      <c r="D174" s="65">
        <v>3</v>
      </c>
      <c r="E174" s="65">
        <v>452</v>
      </c>
      <c r="F174" s="65">
        <v>5</v>
      </c>
      <c r="G174" s="65">
        <v>495</v>
      </c>
      <c r="H174" s="1">
        <v>1355</v>
      </c>
      <c r="I174" s="1">
        <v>1906</v>
      </c>
      <c r="J174" s="1">
        <v>1213</v>
      </c>
      <c r="K174" s="1">
        <v>2464</v>
      </c>
      <c r="L174" s="65">
        <v>374</v>
      </c>
      <c r="M174" s="65">
        <v>43</v>
      </c>
      <c r="N174" s="65">
        <v>63</v>
      </c>
      <c r="O174" s="1">
        <v>1253</v>
      </c>
      <c r="P174" s="1">
        <v>4738</v>
      </c>
      <c r="Q174" s="65">
        <v>94</v>
      </c>
      <c r="R174" s="1">
        <v>1215</v>
      </c>
      <c r="S174" s="65">
        <v>950</v>
      </c>
      <c r="T174" s="65">
        <v>766</v>
      </c>
      <c r="U174" s="65">
        <v>396</v>
      </c>
      <c r="V174" s="65">
        <v>49</v>
      </c>
      <c r="W174" s="65">
        <v>1</v>
      </c>
      <c r="X174" s="1">
        <v>18098</v>
      </c>
      <c r="Y174" s="65"/>
    </row>
    <row r="175" spans="2:25" x14ac:dyDescent="0.2">
      <c r="B175" s="79">
        <v>41061</v>
      </c>
      <c r="C175" s="65">
        <v>199</v>
      </c>
      <c r="D175" s="65"/>
      <c r="E175" s="65">
        <v>415</v>
      </c>
      <c r="F175" s="65">
        <v>8</v>
      </c>
      <c r="G175" s="65">
        <v>520</v>
      </c>
      <c r="H175" s="1">
        <v>1281</v>
      </c>
      <c r="I175" s="1">
        <v>2159</v>
      </c>
      <c r="J175" s="1">
        <v>1233</v>
      </c>
      <c r="K175" s="1">
        <v>2399</v>
      </c>
      <c r="L175" s="65">
        <v>235</v>
      </c>
      <c r="M175" s="65">
        <v>58</v>
      </c>
      <c r="N175" s="65">
        <v>57</v>
      </c>
      <c r="O175" s="1">
        <v>1131</v>
      </c>
      <c r="P175" s="1">
        <v>4754</v>
      </c>
      <c r="Q175" s="65">
        <v>100</v>
      </c>
      <c r="R175" s="65">
        <v>698</v>
      </c>
      <c r="S175" s="1">
        <v>1028</v>
      </c>
      <c r="T175" s="65">
        <v>648</v>
      </c>
      <c r="U175" s="65">
        <v>385</v>
      </c>
      <c r="V175" s="65">
        <v>68</v>
      </c>
      <c r="W175" s="65">
        <v>1</v>
      </c>
      <c r="X175" s="1">
        <v>17377</v>
      </c>
      <c r="Y175" s="65"/>
    </row>
    <row r="176" spans="2:25" x14ac:dyDescent="0.2">
      <c r="B176" s="79">
        <v>41091</v>
      </c>
      <c r="C176" s="65">
        <v>137</v>
      </c>
      <c r="D176" s="65">
        <v>1</v>
      </c>
      <c r="E176" s="65">
        <v>510</v>
      </c>
      <c r="F176" s="65">
        <v>5</v>
      </c>
      <c r="G176" s="65">
        <v>622</v>
      </c>
      <c r="H176" s="1">
        <v>1421</v>
      </c>
      <c r="I176" s="1">
        <v>2366</v>
      </c>
      <c r="J176" s="1">
        <v>1358</v>
      </c>
      <c r="K176" s="1">
        <v>2478</v>
      </c>
      <c r="L176" s="65">
        <v>291</v>
      </c>
      <c r="M176" s="65">
        <v>55</v>
      </c>
      <c r="N176" s="65">
        <v>57</v>
      </c>
      <c r="O176" s="65">
        <v>854</v>
      </c>
      <c r="P176" s="1">
        <v>5508</v>
      </c>
      <c r="Q176" s="65">
        <v>169</v>
      </c>
      <c r="R176" s="65">
        <v>796</v>
      </c>
      <c r="S176" s="1">
        <v>1094</v>
      </c>
      <c r="T176" s="65">
        <v>768</v>
      </c>
      <c r="U176" s="65">
        <v>529</v>
      </c>
      <c r="V176" s="65">
        <v>116</v>
      </c>
      <c r="W176" s="65">
        <v>2</v>
      </c>
      <c r="X176" s="1">
        <v>19137</v>
      </c>
      <c r="Y176" s="65"/>
    </row>
    <row r="177" spans="2:25" x14ac:dyDescent="0.2">
      <c r="B177" s="79">
        <v>41122</v>
      </c>
      <c r="C177" s="65">
        <v>134</v>
      </c>
      <c r="D177" s="65"/>
      <c r="E177" s="65">
        <v>348</v>
      </c>
      <c r="F177" s="65">
        <v>2</v>
      </c>
      <c r="G177" s="65">
        <v>813</v>
      </c>
      <c r="H177" s="1">
        <v>1145</v>
      </c>
      <c r="I177" s="1">
        <v>1602</v>
      </c>
      <c r="J177" s="1">
        <v>1335</v>
      </c>
      <c r="K177" s="1">
        <v>2150</v>
      </c>
      <c r="L177" s="65">
        <v>141</v>
      </c>
      <c r="M177" s="65">
        <v>27</v>
      </c>
      <c r="N177" s="65">
        <v>53</v>
      </c>
      <c r="O177" s="1">
        <v>1228</v>
      </c>
      <c r="P177" s="1">
        <v>4951</v>
      </c>
      <c r="Q177" s="65">
        <v>86</v>
      </c>
      <c r="R177" s="65">
        <v>265</v>
      </c>
      <c r="S177" s="65">
        <v>777</v>
      </c>
      <c r="T177" s="65">
        <v>428</v>
      </c>
      <c r="U177" s="65">
        <v>259</v>
      </c>
      <c r="V177" s="65">
        <v>108</v>
      </c>
      <c r="W177" s="65"/>
      <c r="X177" s="1">
        <v>15852</v>
      </c>
      <c r="Y177" s="65"/>
    </row>
    <row r="178" spans="2:25" x14ac:dyDescent="0.2">
      <c r="B178" s="79">
        <v>41153</v>
      </c>
      <c r="C178" s="65">
        <v>190</v>
      </c>
      <c r="D178" s="65">
        <v>2</v>
      </c>
      <c r="E178" s="65">
        <v>368</v>
      </c>
      <c r="F178" s="65">
        <v>1</v>
      </c>
      <c r="G178" s="65">
        <v>627</v>
      </c>
      <c r="H178" s="1">
        <v>1287</v>
      </c>
      <c r="I178" s="1">
        <v>1930</v>
      </c>
      <c r="J178" s="1">
        <v>1364</v>
      </c>
      <c r="K178" s="1">
        <v>2855</v>
      </c>
      <c r="L178" s="65">
        <v>173</v>
      </c>
      <c r="M178" s="65">
        <v>40</v>
      </c>
      <c r="N178" s="65">
        <v>53</v>
      </c>
      <c r="O178" s="1">
        <v>1051</v>
      </c>
      <c r="P178" s="1">
        <v>4585</v>
      </c>
      <c r="Q178" s="65">
        <v>134</v>
      </c>
      <c r="R178" s="1">
        <v>1538</v>
      </c>
      <c r="S178" s="1">
        <v>1154</v>
      </c>
      <c r="T178" s="65">
        <v>638</v>
      </c>
      <c r="U178" s="65">
        <v>557</v>
      </c>
      <c r="V178" s="65">
        <v>57</v>
      </c>
      <c r="W178" s="65">
        <v>1</v>
      </c>
      <c r="X178" s="1">
        <v>18605</v>
      </c>
      <c r="Y178" s="65"/>
    </row>
    <row r="179" spans="2:25" x14ac:dyDescent="0.2">
      <c r="B179" s="79">
        <v>41183</v>
      </c>
      <c r="C179" s="65">
        <v>420</v>
      </c>
      <c r="D179" s="65"/>
      <c r="E179" s="65">
        <v>472</v>
      </c>
      <c r="F179" s="65">
        <v>5</v>
      </c>
      <c r="G179" s="65">
        <v>369</v>
      </c>
      <c r="H179" s="65">
        <v>1283</v>
      </c>
      <c r="I179" s="65">
        <v>2174</v>
      </c>
      <c r="J179" s="65">
        <v>1442</v>
      </c>
      <c r="K179" s="65">
        <v>3104</v>
      </c>
      <c r="L179" s="65">
        <v>220</v>
      </c>
      <c r="M179" s="65">
        <v>58</v>
      </c>
      <c r="N179" s="65">
        <v>53</v>
      </c>
      <c r="O179" s="65">
        <v>1091</v>
      </c>
      <c r="P179" s="65">
        <v>4969</v>
      </c>
      <c r="Q179" s="65">
        <v>41</v>
      </c>
      <c r="R179" s="65">
        <v>1482</v>
      </c>
      <c r="S179" s="65">
        <v>1033</v>
      </c>
      <c r="T179" s="65">
        <v>560</v>
      </c>
      <c r="U179" s="65">
        <v>638</v>
      </c>
      <c r="V179" s="65">
        <v>592</v>
      </c>
      <c r="W179" s="65">
        <v>5</v>
      </c>
      <c r="X179" s="1">
        <v>20011</v>
      </c>
      <c r="Y179" s="65"/>
    </row>
    <row r="180" spans="2:25" x14ac:dyDescent="0.2">
      <c r="B180" s="79">
        <v>41214</v>
      </c>
      <c r="C180" s="65">
        <v>395</v>
      </c>
      <c r="D180" s="65"/>
      <c r="E180" s="65">
        <v>371</v>
      </c>
      <c r="F180" s="65">
        <v>4</v>
      </c>
      <c r="G180" s="65">
        <v>390</v>
      </c>
      <c r="H180" s="65">
        <v>1268</v>
      </c>
      <c r="I180" s="65">
        <v>1998</v>
      </c>
      <c r="J180" s="65">
        <v>896</v>
      </c>
      <c r="K180" s="65">
        <v>1753</v>
      </c>
      <c r="L180" s="65">
        <v>269</v>
      </c>
      <c r="M180" s="65">
        <v>53</v>
      </c>
      <c r="N180" s="65">
        <v>54</v>
      </c>
      <c r="O180" s="65">
        <v>1177</v>
      </c>
      <c r="P180" s="65">
        <v>4290</v>
      </c>
      <c r="Q180" s="65">
        <v>115</v>
      </c>
      <c r="R180" s="65">
        <v>856</v>
      </c>
      <c r="S180" s="65">
        <v>895</v>
      </c>
      <c r="T180" s="65">
        <v>519</v>
      </c>
      <c r="U180" s="65">
        <v>544</v>
      </c>
      <c r="V180" s="65">
        <v>382</v>
      </c>
      <c r="W180" s="65">
        <v>1</v>
      </c>
      <c r="X180" s="1">
        <v>16230</v>
      </c>
      <c r="Y180" s="65"/>
    </row>
    <row r="181" spans="2:25" x14ac:dyDescent="0.2">
      <c r="B181" s="79">
        <v>41244</v>
      </c>
      <c r="C181" s="65">
        <v>609</v>
      </c>
      <c r="D181" s="65">
        <v>1</v>
      </c>
      <c r="E181" s="65">
        <v>300</v>
      </c>
      <c r="F181" s="65">
        <v>1</v>
      </c>
      <c r="G181" s="65">
        <v>374</v>
      </c>
      <c r="H181" s="65">
        <v>1066</v>
      </c>
      <c r="I181" s="65">
        <v>1919</v>
      </c>
      <c r="J181" s="65">
        <v>1196</v>
      </c>
      <c r="K181" s="65">
        <v>1612</v>
      </c>
      <c r="L181" s="65">
        <v>183</v>
      </c>
      <c r="M181" s="65">
        <v>32</v>
      </c>
      <c r="N181" s="65">
        <v>43</v>
      </c>
      <c r="O181" s="65">
        <v>1040</v>
      </c>
      <c r="P181" s="65">
        <v>4064</v>
      </c>
      <c r="Q181" s="65">
        <v>178</v>
      </c>
      <c r="R181" s="65">
        <v>363</v>
      </c>
      <c r="S181" s="65">
        <v>779</v>
      </c>
      <c r="T181" s="65">
        <v>311</v>
      </c>
      <c r="U181" s="65">
        <v>315</v>
      </c>
      <c r="V181" s="65">
        <v>359</v>
      </c>
      <c r="W181" s="65">
        <v>3</v>
      </c>
      <c r="X181" s="1">
        <v>14748</v>
      </c>
      <c r="Y181" s="65"/>
    </row>
    <row r="182" spans="2:25" x14ac:dyDescent="0.2">
      <c r="B182" s="79">
        <v>41275</v>
      </c>
      <c r="C182" s="65">
        <v>652</v>
      </c>
      <c r="D182" s="65">
        <v>1</v>
      </c>
      <c r="E182" s="65">
        <v>432</v>
      </c>
      <c r="F182" s="65">
        <v>2</v>
      </c>
      <c r="G182" s="65">
        <v>386</v>
      </c>
      <c r="H182" s="65">
        <v>1288</v>
      </c>
      <c r="I182" s="65">
        <v>1726</v>
      </c>
      <c r="J182" s="65">
        <v>905</v>
      </c>
      <c r="K182" s="65">
        <v>1516</v>
      </c>
      <c r="L182" s="65">
        <v>282</v>
      </c>
      <c r="M182" s="65">
        <v>49</v>
      </c>
      <c r="N182" s="65">
        <v>71</v>
      </c>
      <c r="O182" s="65">
        <v>1058</v>
      </c>
      <c r="P182" s="65">
        <v>3710</v>
      </c>
      <c r="Q182" s="65">
        <v>161</v>
      </c>
      <c r="R182" s="65">
        <v>767</v>
      </c>
      <c r="S182" s="65">
        <v>1101</v>
      </c>
      <c r="T182" s="65">
        <v>489</v>
      </c>
      <c r="U182" s="65">
        <v>361</v>
      </c>
      <c r="V182" s="65">
        <v>240</v>
      </c>
      <c r="W182" s="65">
        <v>1</v>
      </c>
      <c r="X182" s="65">
        <v>15198</v>
      </c>
      <c r="Y182" s="65"/>
    </row>
    <row r="183" spans="2:25" x14ac:dyDescent="0.2">
      <c r="B183" s="79">
        <v>41306</v>
      </c>
      <c r="C183" s="1">
        <v>553</v>
      </c>
      <c r="D183" s="1"/>
      <c r="E183" s="1">
        <v>414</v>
      </c>
      <c r="F183" s="1">
        <v>1</v>
      </c>
      <c r="G183" s="1">
        <v>379</v>
      </c>
      <c r="H183" s="1">
        <v>1244</v>
      </c>
      <c r="I183" s="1">
        <v>1884</v>
      </c>
      <c r="J183" s="1">
        <v>722</v>
      </c>
      <c r="K183" s="1">
        <v>1652</v>
      </c>
      <c r="L183" s="1">
        <v>164</v>
      </c>
      <c r="M183" s="1">
        <v>31</v>
      </c>
      <c r="N183" s="1">
        <v>51</v>
      </c>
      <c r="O183" s="1">
        <v>647</v>
      </c>
      <c r="P183" s="1">
        <v>3083</v>
      </c>
      <c r="Q183" s="1">
        <v>124</v>
      </c>
      <c r="R183" s="1">
        <v>540</v>
      </c>
      <c r="S183" s="1">
        <v>603</v>
      </c>
      <c r="T183" s="1">
        <v>545</v>
      </c>
      <c r="U183" s="1">
        <v>303</v>
      </c>
      <c r="V183" s="1">
        <v>298</v>
      </c>
      <c r="W183" s="1">
        <v>3</v>
      </c>
      <c r="X183" s="1">
        <v>13241</v>
      </c>
      <c r="Y183" s="65"/>
    </row>
    <row r="184" spans="2:25" x14ac:dyDescent="0.2">
      <c r="B184" s="79">
        <v>41334</v>
      </c>
      <c r="C184" s="1">
        <v>212</v>
      </c>
      <c r="D184" s="1"/>
      <c r="E184" s="1">
        <v>471</v>
      </c>
      <c r="F184" s="1">
        <v>3</v>
      </c>
      <c r="G184" s="1">
        <v>467</v>
      </c>
      <c r="H184" s="1">
        <v>1219</v>
      </c>
      <c r="I184" s="1">
        <v>1769</v>
      </c>
      <c r="J184" s="1">
        <v>1313</v>
      </c>
      <c r="K184" s="1">
        <v>2015</v>
      </c>
      <c r="L184" s="1">
        <v>137</v>
      </c>
      <c r="M184" s="1">
        <v>32</v>
      </c>
      <c r="N184" s="1">
        <v>61</v>
      </c>
      <c r="O184" s="1">
        <v>716</v>
      </c>
      <c r="P184" s="1">
        <v>3638</v>
      </c>
      <c r="Q184" s="1">
        <v>69</v>
      </c>
      <c r="R184" s="1">
        <v>628</v>
      </c>
      <c r="S184" s="1">
        <v>839</v>
      </c>
      <c r="T184" s="1">
        <v>400</v>
      </c>
      <c r="U184" s="1">
        <v>322</v>
      </c>
      <c r="V184" s="1">
        <v>315</v>
      </c>
      <c r="W184" s="1"/>
      <c r="X184" s="1">
        <v>14626</v>
      </c>
      <c r="Y184" s="65"/>
    </row>
    <row r="185" spans="2:25" x14ac:dyDescent="0.2">
      <c r="B185" s="80">
        <v>41365</v>
      </c>
      <c r="C185" s="1">
        <v>258</v>
      </c>
      <c r="D185" s="1"/>
      <c r="E185" s="1">
        <v>458</v>
      </c>
      <c r="F185" s="1">
        <v>3</v>
      </c>
      <c r="G185" s="1">
        <v>280</v>
      </c>
      <c r="H185" s="1">
        <v>1631</v>
      </c>
      <c r="I185" s="1">
        <v>1858</v>
      </c>
      <c r="J185" s="1">
        <v>1400</v>
      </c>
      <c r="K185" s="1">
        <v>2702</v>
      </c>
      <c r="L185" s="1">
        <v>309</v>
      </c>
      <c r="M185" s="1">
        <v>62</v>
      </c>
      <c r="N185" s="1">
        <v>58</v>
      </c>
      <c r="O185" s="1">
        <v>774</v>
      </c>
      <c r="P185" s="1">
        <v>4101</v>
      </c>
      <c r="Q185" s="1">
        <v>44</v>
      </c>
      <c r="R185" s="1">
        <v>778</v>
      </c>
      <c r="S185" s="1">
        <v>889</v>
      </c>
      <c r="T185" s="1">
        <v>379</v>
      </c>
      <c r="U185" s="1">
        <v>497</v>
      </c>
      <c r="V185" s="1">
        <v>314</v>
      </c>
      <c r="W185" s="1">
        <v>4</v>
      </c>
      <c r="X185" s="1">
        <v>16799</v>
      </c>
      <c r="Y185" s="65"/>
    </row>
    <row r="186" spans="2:25" x14ac:dyDescent="0.2">
      <c r="B186" s="80">
        <v>41395</v>
      </c>
      <c r="C186" s="1">
        <v>189</v>
      </c>
      <c r="D186" s="1"/>
      <c r="E186" s="1">
        <v>395</v>
      </c>
      <c r="F186" s="1">
        <v>7</v>
      </c>
      <c r="G186" s="1">
        <v>617</v>
      </c>
      <c r="H186" s="1">
        <v>1506</v>
      </c>
      <c r="I186" s="1">
        <v>2154</v>
      </c>
      <c r="J186" s="1">
        <v>1092</v>
      </c>
      <c r="K186" s="1">
        <v>2970</v>
      </c>
      <c r="L186" s="1">
        <v>242</v>
      </c>
      <c r="M186" s="1">
        <v>46</v>
      </c>
      <c r="N186" s="1">
        <v>63</v>
      </c>
      <c r="O186" s="1">
        <v>979</v>
      </c>
      <c r="P186" s="1">
        <v>5248</v>
      </c>
      <c r="Q186" s="1">
        <v>86</v>
      </c>
      <c r="R186" s="1">
        <v>777</v>
      </c>
      <c r="S186" s="1">
        <v>806</v>
      </c>
      <c r="T186" s="1">
        <v>738</v>
      </c>
      <c r="U186" s="1">
        <v>269</v>
      </c>
      <c r="V186" s="1">
        <v>315</v>
      </c>
      <c r="W186" s="1">
        <v>17</v>
      </c>
      <c r="X186" s="1">
        <v>18516</v>
      </c>
      <c r="Y186" s="65"/>
    </row>
    <row r="187" spans="2:25" x14ac:dyDescent="0.2">
      <c r="B187" s="80">
        <v>41426</v>
      </c>
      <c r="C187" s="1">
        <v>188</v>
      </c>
      <c r="D187" s="1">
        <v>4</v>
      </c>
      <c r="E187" s="1">
        <v>466</v>
      </c>
      <c r="F187" s="1">
        <v>5</v>
      </c>
      <c r="G187" s="1">
        <v>122</v>
      </c>
      <c r="H187" s="1">
        <v>1168</v>
      </c>
      <c r="I187" s="1">
        <v>2215</v>
      </c>
      <c r="J187" s="1">
        <v>798</v>
      </c>
      <c r="K187" s="1">
        <v>2999</v>
      </c>
      <c r="L187" s="1">
        <v>247</v>
      </c>
      <c r="M187" s="1">
        <v>64</v>
      </c>
      <c r="N187" s="1">
        <v>44</v>
      </c>
      <c r="O187" s="1">
        <v>941</v>
      </c>
      <c r="P187" s="1">
        <v>5184</v>
      </c>
      <c r="Q187" s="1">
        <v>83</v>
      </c>
      <c r="R187" s="1">
        <v>742</v>
      </c>
      <c r="S187" s="1">
        <v>959</v>
      </c>
      <c r="T187" s="1">
        <v>668</v>
      </c>
      <c r="U187" s="1">
        <v>290</v>
      </c>
      <c r="V187" s="1">
        <v>306</v>
      </c>
      <c r="W187" s="1">
        <v>4</v>
      </c>
      <c r="X187" s="1">
        <v>17497</v>
      </c>
      <c r="Y187" s="1"/>
    </row>
    <row r="188" spans="2:25" x14ac:dyDescent="0.2">
      <c r="B188" s="80">
        <v>41456</v>
      </c>
      <c r="C188" s="1">
        <v>205</v>
      </c>
      <c r="D188" s="1">
        <v>2</v>
      </c>
      <c r="E188" s="1">
        <v>494</v>
      </c>
      <c r="F188" s="1">
        <v>3</v>
      </c>
      <c r="G188" s="1">
        <v>433</v>
      </c>
      <c r="H188" s="1">
        <v>1473</v>
      </c>
      <c r="I188" s="1">
        <v>2471</v>
      </c>
      <c r="J188" s="1">
        <v>957</v>
      </c>
      <c r="K188" s="1">
        <v>3244</v>
      </c>
      <c r="L188" s="1">
        <v>285</v>
      </c>
      <c r="M188" s="1">
        <v>40</v>
      </c>
      <c r="N188" s="1">
        <v>81</v>
      </c>
      <c r="O188" s="1">
        <v>1259</v>
      </c>
      <c r="P188" s="1">
        <v>5611</v>
      </c>
      <c r="Q188" s="1">
        <v>89</v>
      </c>
      <c r="R188" s="1">
        <v>992</v>
      </c>
      <c r="S188" s="1">
        <v>1084</v>
      </c>
      <c r="T188" s="1">
        <v>1060</v>
      </c>
      <c r="U188" s="1">
        <v>550</v>
      </c>
      <c r="V188" s="1">
        <v>316</v>
      </c>
      <c r="W188" s="1">
        <v>2</v>
      </c>
      <c r="X188" s="1">
        <v>20651</v>
      </c>
      <c r="Y188" s="1"/>
    </row>
    <row r="189" spans="2:25" x14ac:dyDescent="0.2">
      <c r="B189" s="80">
        <v>41487</v>
      </c>
      <c r="C189" s="1">
        <v>131</v>
      </c>
      <c r="D189" s="1">
        <v>3</v>
      </c>
      <c r="E189" s="1">
        <v>329</v>
      </c>
      <c r="F189" s="1">
        <v>2</v>
      </c>
      <c r="G189" s="1">
        <v>558</v>
      </c>
      <c r="H189" s="1">
        <v>1108</v>
      </c>
      <c r="I189" s="1">
        <v>1805</v>
      </c>
      <c r="J189" s="1">
        <v>1661</v>
      </c>
      <c r="K189" s="1">
        <v>2685</v>
      </c>
      <c r="L189" s="1">
        <v>190</v>
      </c>
      <c r="M189" s="1">
        <v>32</v>
      </c>
      <c r="N189" s="1">
        <v>31</v>
      </c>
      <c r="O189" s="1">
        <v>756</v>
      </c>
      <c r="P189" s="1">
        <v>5084</v>
      </c>
      <c r="Q189" s="1">
        <v>110</v>
      </c>
      <c r="R189" s="1">
        <v>424</v>
      </c>
      <c r="S189" s="1">
        <v>774</v>
      </c>
      <c r="T189" s="1">
        <v>791</v>
      </c>
      <c r="U189" s="1">
        <v>306</v>
      </c>
      <c r="V189" s="1">
        <v>235</v>
      </c>
      <c r="W189" s="1">
        <v>1</v>
      </c>
      <c r="X189" s="1">
        <v>17016</v>
      </c>
      <c r="Y189" s="1"/>
    </row>
    <row r="190" spans="2:25" x14ac:dyDescent="0.2">
      <c r="B190" s="80">
        <v>41518</v>
      </c>
      <c r="C190" s="1">
        <v>236</v>
      </c>
      <c r="D190" s="1"/>
      <c r="E190" s="1">
        <v>522</v>
      </c>
      <c r="F190" s="1">
        <v>1</v>
      </c>
      <c r="G190" s="1">
        <v>361</v>
      </c>
      <c r="H190" s="1">
        <v>1551</v>
      </c>
      <c r="I190" s="1">
        <v>2209</v>
      </c>
      <c r="J190" s="1">
        <v>919</v>
      </c>
      <c r="K190" s="1">
        <v>3349</v>
      </c>
      <c r="L190" s="1">
        <v>200</v>
      </c>
      <c r="M190" s="1">
        <v>41</v>
      </c>
      <c r="N190" s="1">
        <v>45</v>
      </c>
      <c r="O190" s="1">
        <v>970</v>
      </c>
      <c r="P190" s="1">
        <v>4845</v>
      </c>
      <c r="Q190" s="1">
        <v>30</v>
      </c>
      <c r="R190" s="1">
        <v>1353</v>
      </c>
      <c r="S190" s="1">
        <v>1397</v>
      </c>
      <c r="T190" s="1">
        <v>664</v>
      </c>
      <c r="U190" s="1">
        <v>454</v>
      </c>
      <c r="V190" s="1">
        <v>308</v>
      </c>
      <c r="W190" s="1"/>
      <c r="X190" s="1">
        <v>19455</v>
      </c>
      <c r="Y190" s="1"/>
    </row>
    <row r="191" spans="2:25" x14ac:dyDescent="0.2">
      <c r="B191" s="80">
        <v>41548</v>
      </c>
      <c r="C191" s="1">
        <v>444</v>
      </c>
      <c r="D191" s="1">
        <v>1</v>
      </c>
      <c r="E191" s="1">
        <v>501</v>
      </c>
      <c r="F191" s="1">
        <v>5</v>
      </c>
      <c r="G191" s="1">
        <v>321</v>
      </c>
      <c r="H191" s="1">
        <v>1663</v>
      </c>
      <c r="I191" s="1">
        <v>2322</v>
      </c>
      <c r="J191" s="1">
        <v>784</v>
      </c>
      <c r="K191" s="1">
        <v>3177</v>
      </c>
      <c r="L191" s="1">
        <v>249</v>
      </c>
      <c r="M191" s="1">
        <v>60</v>
      </c>
      <c r="N191" s="1">
        <v>80</v>
      </c>
      <c r="O191" s="1">
        <v>1019</v>
      </c>
      <c r="P191" s="1">
        <v>4947</v>
      </c>
      <c r="Q191" s="1">
        <v>66</v>
      </c>
      <c r="R191" s="1">
        <v>1822</v>
      </c>
      <c r="S191" s="1">
        <v>1267</v>
      </c>
      <c r="T191" s="1">
        <v>786</v>
      </c>
      <c r="U191" s="1">
        <v>668</v>
      </c>
      <c r="V191" s="1">
        <v>390</v>
      </c>
      <c r="W191" s="1">
        <v>6</v>
      </c>
      <c r="X191" s="1">
        <v>20578</v>
      </c>
      <c r="Y191" s="1"/>
    </row>
    <row r="192" spans="2:25" x14ac:dyDescent="0.2">
      <c r="B192" s="80">
        <v>41579</v>
      </c>
      <c r="C192" s="1">
        <v>499</v>
      </c>
      <c r="D192" s="1"/>
      <c r="E192" s="1">
        <v>526</v>
      </c>
      <c r="F192" s="1">
        <v>8</v>
      </c>
      <c r="G192" s="1">
        <v>262</v>
      </c>
      <c r="H192" s="1">
        <v>1480</v>
      </c>
      <c r="I192" s="1">
        <v>2069</v>
      </c>
      <c r="J192" s="1">
        <v>1269</v>
      </c>
      <c r="K192" s="1">
        <v>2465</v>
      </c>
      <c r="L192" s="1">
        <v>295</v>
      </c>
      <c r="M192" s="1">
        <v>33</v>
      </c>
      <c r="N192" s="1">
        <v>60</v>
      </c>
      <c r="O192" s="1">
        <v>896</v>
      </c>
      <c r="P192" s="1">
        <v>4279</v>
      </c>
      <c r="Q192" s="1">
        <v>1316</v>
      </c>
      <c r="R192" s="1">
        <v>892</v>
      </c>
      <c r="S192" s="1">
        <v>765</v>
      </c>
      <c r="T192" s="1">
        <v>748</v>
      </c>
      <c r="U192" s="1">
        <v>521</v>
      </c>
      <c r="V192" s="1">
        <v>334</v>
      </c>
      <c r="W192" s="1">
        <v>1</v>
      </c>
      <c r="X192" s="1">
        <v>18718</v>
      </c>
      <c r="Y192" s="1"/>
    </row>
    <row r="193" spans="2:27" x14ac:dyDescent="0.2">
      <c r="B193" s="80">
        <v>41609</v>
      </c>
      <c r="C193" s="1">
        <v>734</v>
      </c>
      <c r="D193" s="1"/>
      <c r="E193" s="1">
        <v>362</v>
      </c>
      <c r="F193" s="1">
        <v>3</v>
      </c>
      <c r="G193" s="1">
        <v>274</v>
      </c>
      <c r="H193" s="1">
        <v>1054</v>
      </c>
      <c r="I193" s="1">
        <v>2253</v>
      </c>
      <c r="J193" s="1">
        <v>591</v>
      </c>
      <c r="K193" s="1">
        <v>2379</v>
      </c>
      <c r="L193" s="1">
        <v>225</v>
      </c>
      <c r="M193" s="1">
        <v>28</v>
      </c>
      <c r="N193" s="1">
        <v>50</v>
      </c>
      <c r="O193" s="1">
        <v>911</v>
      </c>
      <c r="P193" s="1">
        <v>4458</v>
      </c>
      <c r="Q193" s="1">
        <v>151</v>
      </c>
      <c r="R193" s="1">
        <v>408</v>
      </c>
      <c r="S193" s="1">
        <v>829</v>
      </c>
      <c r="T193" s="1">
        <v>867</v>
      </c>
      <c r="U193" s="1">
        <v>335</v>
      </c>
      <c r="V193" s="1">
        <v>263</v>
      </c>
      <c r="W193" s="1">
        <v>2</v>
      </c>
      <c r="X193" s="1">
        <v>16177</v>
      </c>
      <c r="Y193" s="1"/>
      <c r="Z193" s="65"/>
      <c r="AA193" s="65"/>
    </row>
    <row r="194" spans="2:27" x14ac:dyDescent="0.2">
      <c r="B194" s="80">
        <v>41640</v>
      </c>
      <c r="C194" s="1">
        <v>730</v>
      </c>
      <c r="D194" s="1">
        <v>1</v>
      </c>
      <c r="E194" s="1">
        <v>574</v>
      </c>
      <c r="F194" s="1">
        <v>3</v>
      </c>
      <c r="G194" s="1">
        <v>332</v>
      </c>
      <c r="H194" s="1">
        <v>1345</v>
      </c>
      <c r="I194" s="1">
        <v>1872</v>
      </c>
      <c r="J194" s="1">
        <v>1534</v>
      </c>
      <c r="K194" s="1">
        <v>2300</v>
      </c>
      <c r="L194" s="1">
        <v>444</v>
      </c>
      <c r="M194" s="1">
        <v>43</v>
      </c>
      <c r="N194" s="1">
        <v>224</v>
      </c>
      <c r="O194" s="1">
        <v>742</v>
      </c>
      <c r="P194" s="1">
        <v>4097</v>
      </c>
      <c r="Q194" s="1">
        <v>122</v>
      </c>
      <c r="R194" s="1">
        <v>680</v>
      </c>
      <c r="S194" s="1">
        <v>925</v>
      </c>
      <c r="T194" s="1">
        <v>647</v>
      </c>
      <c r="U194" s="1">
        <v>330</v>
      </c>
      <c r="V194" s="1">
        <v>222</v>
      </c>
      <c r="W194" s="1">
        <v>2</v>
      </c>
      <c r="X194" s="1">
        <v>17169</v>
      </c>
      <c r="Y194" s="1"/>
      <c r="Z194" s="65"/>
      <c r="AA194" s="65"/>
    </row>
    <row r="195" spans="2:27" x14ac:dyDescent="0.2">
      <c r="B195" s="80">
        <v>41671</v>
      </c>
      <c r="C195" s="1">
        <v>683</v>
      </c>
      <c r="D195" s="1">
        <v>1</v>
      </c>
      <c r="E195" s="1">
        <v>612</v>
      </c>
      <c r="F195" s="1"/>
      <c r="G195" s="1">
        <v>278</v>
      </c>
      <c r="H195" s="1">
        <v>1344</v>
      </c>
      <c r="I195" s="1">
        <v>2076</v>
      </c>
      <c r="J195" s="1">
        <v>1069</v>
      </c>
      <c r="K195" s="1">
        <v>2325</v>
      </c>
      <c r="L195" s="1">
        <v>435</v>
      </c>
      <c r="M195" s="1">
        <v>47</v>
      </c>
      <c r="N195" s="1">
        <v>79</v>
      </c>
      <c r="O195" s="1">
        <v>591</v>
      </c>
      <c r="P195" s="1">
        <v>2653</v>
      </c>
      <c r="Q195" s="1">
        <v>51</v>
      </c>
      <c r="R195" s="1">
        <v>667</v>
      </c>
      <c r="S195" s="1">
        <v>860</v>
      </c>
      <c r="T195" s="1">
        <v>469</v>
      </c>
      <c r="U195" s="1">
        <v>397</v>
      </c>
      <c r="V195" s="1">
        <v>340</v>
      </c>
      <c r="W195" s="1">
        <v>2</v>
      </c>
      <c r="X195" s="1">
        <v>14979</v>
      </c>
      <c r="Y195" s="1"/>
      <c r="Z195" s="65"/>
      <c r="AA195" s="65"/>
    </row>
    <row r="196" spans="2:27" x14ac:dyDescent="0.2">
      <c r="B196" s="80">
        <v>41699</v>
      </c>
      <c r="C196" s="1">
        <v>747</v>
      </c>
      <c r="D196" s="1">
        <v>3</v>
      </c>
      <c r="E196" s="1">
        <v>728</v>
      </c>
      <c r="F196" s="1">
        <v>7</v>
      </c>
      <c r="G196" s="1">
        <v>293</v>
      </c>
      <c r="H196" s="1">
        <v>1710</v>
      </c>
      <c r="I196" s="1">
        <v>2142</v>
      </c>
      <c r="J196" s="1">
        <v>1130</v>
      </c>
      <c r="K196" s="1">
        <v>2999</v>
      </c>
      <c r="L196" s="1">
        <v>388</v>
      </c>
      <c r="M196" s="1">
        <v>56</v>
      </c>
      <c r="N196" s="1">
        <v>66</v>
      </c>
      <c r="O196" s="1">
        <v>737</v>
      </c>
      <c r="P196" s="1">
        <v>2818</v>
      </c>
      <c r="Q196" s="1">
        <v>82</v>
      </c>
      <c r="R196" s="1">
        <v>873</v>
      </c>
      <c r="S196" s="1">
        <v>784</v>
      </c>
      <c r="T196" s="1">
        <v>562</v>
      </c>
      <c r="U196" s="1">
        <v>325</v>
      </c>
      <c r="V196" s="1">
        <v>291</v>
      </c>
      <c r="W196" s="1">
        <v>1</v>
      </c>
      <c r="X196" s="1">
        <v>16742</v>
      </c>
      <c r="Y196" s="1"/>
      <c r="Z196" s="65"/>
      <c r="AA196" s="65"/>
    </row>
    <row r="197" spans="2:27" x14ac:dyDescent="0.2">
      <c r="B197" s="80">
        <v>41730</v>
      </c>
      <c r="C197" s="1">
        <v>501</v>
      </c>
      <c r="D197" s="1"/>
      <c r="E197" s="1">
        <v>627</v>
      </c>
      <c r="F197" s="1">
        <v>2</v>
      </c>
      <c r="G197" s="1">
        <v>559</v>
      </c>
      <c r="H197" s="1">
        <v>1473</v>
      </c>
      <c r="I197" s="1">
        <v>2429</v>
      </c>
      <c r="J197" s="1">
        <v>1697</v>
      </c>
      <c r="K197" s="1">
        <v>3633</v>
      </c>
      <c r="L197" s="1">
        <v>420</v>
      </c>
      <c r="M197" s="1">
        <v>46</v>
      </c>
      <c r="N197" s="1">
        <v>74</v>
      </c>
      <c r="O197" s="1">
        <v>709</v>
      </c>
      <c r="P197" s="1">
        <v>3426</v>
      </c>
      <c r="Q197" s="1">
        <v>53</v>
      </c>
      <c r="R197" s="1">
        <v>696</v>
      </c>
      <c r="S197" s="1">
        <v>1052</v>
      </c>
      <c r="T197" s="1">
        <v>557</v>
      </c>
      <c r="U197" s="1">
        <v>337</v>
      </c>
      <c r="V197" s="1">
        <v>302</v>
      </c>
      <c r="W197" s="1">
        <v>3</v>
      </c>
      <c r="X197" s="1">
        <v>18596</v>
      </c>
      <c r="Y197" s="1"/>
      <c r="Z197" s="65"/>
      <c r="AA197" s="65"/>
    </row>
    <row r="198" spans="2:27" x14ac:dyDescent="0.2">
      <c r="B198" s="80">
        <v>41760</v>
      </c>
      <c r="C198" s="1">
        <v>312</v>
      </c>
      <c r="D198" s="1"/>
      <c r="E198" s="1">
        <v>753</v>
      </c>
      <c r="F198" s="1">
        <v>17</v>
      </c>
      <c r="G198" s="1">
        <v>387</v>
      </c>
      <c r="H198" s="1">
        <v>1578</v>
      </c>
      <c r="I198" s="1">
        <v>2737</v>
      </c>
      <c r="J198" s="1">
        <v>1303</v>
      </c>
      <c r="K198" s="1">
        <v>3681</v>
      </c>
      <c r="L198" s="1">
        <v>414</v>
      </c>
      <c r="M198" s="1">
        <v>55</v>
      </c>
      <c r="N198" s="1">
        <v>72</v>
      </c>
      <c r="O198" s="1">
        <v>793</v>
      </c>
      <c r="P198" s="1">
        <v>3473</v>
      </c>
      <c r="Q198" s="1">
        <v>94</v>
      </c>
      <c r="R198" s="1">
        <v>642</v>
      </c>
      <c r="S198" s="1">
        <v>931</v>
      </c>
      <c r="T198" s="1">
        <v>906</v>
      </c>
      <c r="U198" s="1">
        <v>314</v>
      </c>
      <c r="V198" s="1">
        <v>298</v>
      </c>
      <c r="W198" s="1">
        <v>2</v>
      </c>
      <c r="X198" s="1">
        <v>18762</v>
      </c>
      <c r="Y198" s="1"/>
      <c r="Z198" s="65"/>
      <c r="AA198" s="65"/>
    </row>
    <row r="199" spans="2:27" x14ac:dyDescent="0.2">
      <c r="B199" s="80">
        <v>41791</v>
      </c>
      <c r="C199" s="1">
        <v>268</v>
      </c>
      <c r="D199" s="1">
        <v>3</v>
      </c>
      <c r="E199" s="1">
        <v>686</v>
      </c>
      <c r="F199" s="1">
        <v>3</v>
      </c>
      <c r="G199" s="1">
        <v>417</v>
      </c>
      <c r="H199" s="1">
        <v>1411</v>
      </c>
      <c r="I199" s="1">
        <v>2539</v>
      </c>
      <c r="J199" s="1">
        <v>1257</v>
      </c>
      <c r="K199" s="1">
        <v>3737</v>
      </c>
      <c r="L199" s="1">
        <v>394</v>
      </c>
      <c r="M199" s="1">
        <v>78</v>
      </c>
      <c r="N199" s="1">
        <v>65</v>
      </c>
      <c r="O199" s="1">
        <v>909</v>
      </c>
      <c r="P199" s="1">
        <v>4205</v>
      </c>
      <c r="Q199" s="1">
        <v>82</v>
      </c>
      <c r="R199" s="1">
        <v>806</v>
      </c>
      <c r="S199" s="1">
        <v>1162</v>
      </c>
      <c r="T199" s="1">
        <v>795</v>
      </c>
      <c r="U199" s="1">
        <v>322</v>
      </c>
      <c r="V199" s="1">
        <v>297</v>
      </c>
      <c r="W199" s="1">
        <v>4</v>
      </c>
      <c r="X199" s="1">
        <v>19440</v>
      </c>
      <c r="Y199" s="1"/>
      <c r="Z199" s="1"/>
      <c r="AA199" s="1"/>
    </row>
    <row r="200" spans="2:27" x14ac:dyDescent="0.2">
      <c r="B200" s="80">
        <v>41821</v>
      </c>
      <c r="C200" s="1">
        <v>205</v>
      </c>
      <c r="D200" s="1"/>
      <c r="E200" s="1">
        <v>696</v>
      </c>
      <c r="F200" s="1">
        <v>1</v>
      </c>
      <c r="G200" s="1">
        <v>499</v>
      </c>
      <c r="H200" s="1">
        <v>1571</v>
      </c>
      <c r="I200" s="1">
        <v>2713</v>
      </c>
      <c r="J200" s="1">
        <v>1094</v>
      </c>
      <c r="K200" s="1">
        <v>3749</v>
      </c>
      <c r="L200" s="1">
        <v>443</v>
      </c>
      <c r="M200" s="1">
        <v>71</v>
      </c>
      <c r="N200" s="1">
        <v>87</v>
      </c>
      <c r="O200" s="1">
        <v>946</v>
      </c>
      <c r="P200" s="1">
        <v>4739</v>
      </c>
      <c r="Q200" s="1">
        <v>95</v>
      </c>
      <c r="R200" s="1">
        <v>1060</v>
      </c>
      <c r="S200" s="1">
        <v>1287</v>
      </c>
      <c r="T200" s="1">
        <v>921</v>
      </c>
      <c r="U200" s="1">
        <v>603</v>
      </c>
      <c r="V200" s="1">
        <v>301</v>
      </c>
      <c r="W200" s="1">
        <v>2</v>
      </c>
      <c r="X200" s="1">
        <v>21083</v>
      </c>
      <c r="Y200" s="1"/>
      <c r="Z200" s="1"/>
      <c r="AA200" s="1"/>
    </row>
    <row r="201" spans="2:27" x14ac:dyDescent="0.2">
      <c r="B201" s="80">
        <v>41852</v>
      </c>
      <c r="C201" s="1">
        <v>171</v>
      </c>
      <c r="D201" s="1"/>
      <c r="E201" s="1">
        <v>791</v>
      </c>
      <c r="F201" s="1">
        <v>7</v>
      </c>
      <c r="G201" s="1">
        <v>620</v>
      </c>
      <c r="H201" s="1">
        <v>1241</v>
      </c>
      <c r="I201" s="1">
        <v>2122</v>
      </c>
      <c r="J201" s="1">
        <v>1097</v>
      </c>
      <c r="K201" s="1">
        <v>3144</v>
      </c>
      <c r="L201" s="1">
        <v>207</v>
      </c>
      <c r="M201" s="1">
        <v>66</v>
      </c>
      <c r="N201" s="1">
        <v>45</v>
      </c>
      <c r="O201" s="1">
        <v>698</v>
      </c>
      <c r="P201" s="1">
        <v>2873</v>
      </c>
      <c r="Q201" s="1">
        <v>55</v>
      </c>
      <c r="R201" s="1">
        <v>339</v>
      </c>
      <c r="S201" s="1">
        <v>902</v>
      </c>
      <c r="T201" s="1">
        <v>700</v>
      </c>
      <c r="U201" s="1">
        <v>339</v>
      </c>
      <c r="V201" s="1">
        <v>280</v>
      </c>
      <c r="W201" s="1"/>
      <c r="X201" s="1">
        <v>15697</v>
      </c>
      <c r="Y201" s="1"/>
      <c r="Z201" s="1"/>
      <c r="AA201" s="1"/>
    </row>
    <row r="202" spans="2:27" x14ac:dyDescent="0.2">
      <c r="B202" s="80">
        <v>41883</v>
      </c>
      <c r="C202" s="1">
        <v>237</v>
      </c>
      <c r="D202" s="1">
        <v>1</v>
      </c>
      <c r="E202" s="1">
        <v>795</v>
      </c>
      <c r="F202" s="1">
        <v>8</v>
      </c>
      <c r="G202" s="1">
        <v>600</v>
      </c>
      <c r="H202" s="1">
        <v>1538</v>
      </c>
      <c r="I202" s="1">
        <v>2723</v>
      </c>
      <c r="J202" s="1">
        <v>1561</v>
      </c>
      <c r="K202" s="1">
        <v>3566</v>
      </c>
      <c r="L202" s="1">
        <v>351</v>
      </c>
      <c r="M202" s="1">
        <v>78</v>
      </c>
      <c r="N202" s="1">
        <v>78</v>
      </c>
      <c r="O202" s="1">
        <v>859</v>
      </c>
      <c r="P202" s="1">
        <v>3221</v>
      </c>
      <c r="Q202" s="1">
        <v>83</v>
      </c>
      <c r="R202" s="1">
        <v>1561</v>
      </c>
      <c r="S202" s="1">
        <v>1660</v>
      </c>
      <c r="T202" s="1">
        <v>738</v>
      </c>
      <c r="U202" s="1">
        <v>519</v>
      </c>
      <c r="V202" s="1">
        <v>339</v>
      </c>
      <c r="W202" s="1">
        <v>2</v>
      </c>
      <c r="X202" s="1">
        <v>20518</v>
      </c>
      <c r="Y202" s="1"/>
      <c r="Z202" s="1"/>
      <c r="AA202" s="1"/>
    </row>
    <row r="203" spans="2:27" x14ac:dyDescent="0.2">
      <c r="B203" s="80">
        <v>41913</v>
      </c>
      <c r="C203" s="1">
        <v>440</v>
      </c>
      <c r="D203" s="1"/>
      <c r="E203" s="1">
        <v>777</v>
      </c>
      <c r="F203" s="1">
        <v>11</v>
      </c>
      <c r="G203" s="1">
        <v>385</v>
      </c>
      <c r="H203" s="1">
        <v>1650</v>
      </c>
      <c r="I203" s="1">
        <v>2799</v>
      </c>
      <c r="J203" s="1">
        <v>1174</v>
      </c>
      <c r="K203" s="1">
        <v>4081</v>
      </c>
      <c r="L203" s="1">
        <v>701</v>
      </c>
      <c r="M203" s="1">
        <v>99</v>
      </c>
      <c r="N203" s="1">
        <v>126</v>
      </c>
      <c r="O203" s="1">
        <v>953</v>
      </c>
      <c r="P203" s="1">
        <v>3078</v>
      </c>
      <c r="Q203" s="1">
        <v>137</v>
      </c>
      <c r="R203" s="1">
        <v>1902</v>
      </c>
      <c r="S203" s="1">
        <v>1352</v>
      </c>
      <c r="T203" s="1">
        <v>825</v>
      </c>
      <c r="U203" s="1">
        <v>571</v>
      </c>
      <c r="V203" s="1">
        <v>346</v>
      </c>
      <c r="W203" s="1">
        <v>2</v>
      </c>
      <c r="X203" s="1">
        <v>21409</v>
      </c>
      <c r="Y203" s="1"/>
      <c r="Z203" s="1"/>
      <c r="AA203" s="1"/>
    </row>
    <row r="204" spans="2:27" x14ac:dyDescent="0.2">
      <c r="B204" s="80">
        <v>41944</v>
      </c>
      <c r="C204" s="1">
        <v>440</v>
      </c>
      <c r="D204" s="1">
        <v>1</v>
      </c>
      <c r="E204" s="1">
        <v>740</v>
      </c>
      <c r="F204" s="1">
        <v>100</v>
      </c>
      <c r="G204" s="1">
        <v>445</v>
      </c>
      <c r="H204" s="1">
        <v>1673</v>
      </c>
      <c r="I204" s="1">
        <v>2532</v>
      </c>
      <c r="J204" s="1">
        <v>1335</v>
      </c>
      <c r="K204" s="1">
        <v>3235</v>
      </c>
      <c r="L204" s="1">
        <v>543</v>
      </c>
      <c r="M204" s="1">
        <v>74</v>
      </c>
      <c r="N204" s="1">
        <v>60</v>
      </c>
      <c r="O204" s="1">
        <v>831</v>
      </c>
      <c r="P204" s="1">
        <v>2950</v>
      </c>
      <c r="Q204" s="1">
        <v>1172</v>
      </c>
      <c r="R204" s="1">
        <v>1048</v>
      </c>
      <c r="S204" s="1">
        <v>1076</v>
      </c>
      <c r="T204" s="1">
        <v>659</v>
      </c>
      <c r="U204" s="1">
        <v>716</v>
      </c>
      <c r="V204" s="1">
        <v>305</v>
      </c>
      <c r="W204" s="1">
        <v>7</v>
      </c>
      <c r="X204" s="1">
        <v>19942</v>
      </c>
      <c r="Y204" s="1"/>
      <c r="Z204" s="1"/>
      <c r="AA204" s="1"/>
    </row>
    <row r="205" spans="2:27" x14ac:dyDescent="0.2">
      <c r="B205" s="80">
        <v>41974</v>
      </c>
      <c r="C205" s="1">
        <v>696</v>
      </c>
      <c r="D205" s="1"/>
      <c r="E205" s="1">
        <v>744</v>
      </c>
      <c r="F205" s="1">
        <v>81</v>
      </c>
      <c r="G205" s="1">
        <v>479</v>
      </c>
      <c r="H205" s="1">
        <v>1368</v>
      </c>
      <c r="I205" s="1">
        <v>2539</v>
      </c>
      <c r="J205" s="1">
        <v>1137</v>
      </c>
      <c r="K205" s="1">
        <v>2931</v>
      </c>
      <c r="L205" s="1">
        <v>439</v>
      </c>
      <c r="M205" s="1">
        <v>79</v>
      </c>
      <c r="N205" s="1">
        <v>246</v>
      </c>
      <c r="O205" s="1">
        <v>824</v>
      </c>
      <c r="P205" s="1">
        <v>2854</v>
      </c>
      <c r="Q205" s="1">
        <v>162</v>
      </c>
      <c r="R205" s="1">
        <v>656</v>
      </c>
      <c r="S205" s="1">
        <v>1059</v>
      </c>
      <c r="T205" s="1">
        <v>640</v>
      </c>
      <c r="U205" s="1">
        <v>275</v>
      </c>
      <c r="V205" s="1">
        <v>228</v>
      </c>
      <c r="W205" s="1">
        <v>1</v>
      </c>
      <c r="X205" s="1">
        <v>17438</v>
      </c>
      <c r="Y205" s="1"/>
      <c r="Z205" s="1"/>
      <c r="AA205" s="1"/>
    </row>
    <row r="206" spans="2:27" x14ac:dyDescent="0.2">
      <c r="B206" s="80">
        <v>42005</v>
      </c>
      <c r="C206" s="1">
        <v>740</v>
      </c>
      <c r="D206" s="1"/>
      <c r="E206" s="1">
        <v>890</v>
      </c>
      <c r="F206" s="1">
        <v>12</v>
      </c>
      <c r="G206" s="1">
        <v>368</v>
      </c>
      <c r="H206" s="1">
        <v>1651</v>
      </c>
      <c r="I206" s="1">
        <v>2471</v>
      </c>
      <c r="J206" s="1">
        <v>1062</v>
      </c>
      <c r="K206" s="1">
        <v>3304</v>
      </c>
      <c r="L206" s="1">
        <v>572</v>
      </c>
      <c r="M206" s="1">
        <v>74</v>
      </c>
      <c r="N206" s="1">
        <v>78</v>
      </c>
      <c r="O206" s="1">
        <v>783</v>
      </c>
      <c r="P206" s="1">
        <v>2907</v>
      </c>
      <c r="Q206" s="1">
        <v>79</v>
      </c>
      <c r="R206" s="1">
        <v>768</v>
      </c>
      <c r="S206" s="1">
        <v>1362</v>
      </c>
      <c r="T206" s="1">
        <v>561</v>
      </c>
      <c r="U206" s="1">
        <v>376</v>
      </c>
      <c r="V206" s="1">
        <v>236</v>
      </c>
      <c r="W206" s="1"/>
      <c r="X206" s="1">
        <v>18294</v>
      </c>
      <c r="Y206" s="1"/>
      <c r="Z206" s="1"/>
      <c r="AA206" s="1"/>
    </row>
    <row r="207" spans="2:27" x14ac:dyDescent="0.2">
      <c r="B207" s="80">
        <v>42036</v>
      </c>
      <c r="C207" s="1">
        <v>494</v>
      </c>
      <c r="D207" s="1">
        <v>1</v>
      </c>
      <c r="E207" s="1">
        <v>894</v>
      </c>
      <c r="F207" s="1">
        <v>7</v>
      </c>
      <c r="G207" s="1">
        <v>310</v>
      </c>
      <c r="H207" s="1">
        <v>1621</v>
      </c>
      <c r="I207" s="1">
        <v>2338</v>
      </c>
      <c r="J207" s="1">
        <v>1345</v>
      </c>
      <c r="K207" s="1">
        <v>2682</v>
      </c>
      <c r="L207" s="1">
        <v>444</v>
      </c>
      <c r="M207" s="1">
        <v>72</v>
      </c>
      <c r="N207" s="1">
        <v>95</v>
      </c>
      <c r="O207" s="1">
        <v>946</v>
      </c>
      <c r="P207" s="1">
        <v>3182</v>
      </c>
      <c r="Q207" s="1">
        <v>1106</v>
      </c>
      <c r="R207" s="1">
        <v>794</v>
      </c>
      <c r="S207" s="1">
        <v>1193</v>
      </c>
      <c r="T207" s="1">
        <v>620</v>
      </c>
      <c r="U207" s="1">
        <v>371</v>
      </c>
      <c r="V207" s="1">
        <v>311</v>
      </c>
      <c r="W207" s="1">
        <v>2</v>
      </c>
      <c r="X207" s="1">
        <v>18828</v>
      </c>
      <c r="Y207" s="1"/>
      <c r="Z207" s="1"/>
      <c r="AA207" s="1"/>
    </row>
    <row r="208" spans="2:27" x14ac:dyDescent="0.2">
      <c r="B208" s="80">
        <v>42064</v>
      </c>
      <c r="C208" s="1">
        <v>369</v>
      </c>
      <c r="D208" s="1">
        <v>1</v>
      </c>
      <c r="E208" s="1">
        <v>1010</v>
      </c>
      <c r="F208" s="1">
        <v>6</v>
      </c>
      <c r="G208" s="1">
        <v>363</v>
      </c>
      <c r="H208" s="1">
        <v>1637</v>
      </c>
      <c r="I208" s="1">
        <v>3137</v>
      </c>
      <c r="J208" s="1">
        <v>1442</v>
      </c>
      <c r="K208" s="1">
        <v>4181</v>
      </c>
      <c r="L208" s="1">
        <v>580</v>
      </c>
      <c r="M208" s="1">
        <v>74</v>
      </c>
      <c r="N208" s="1">
        <v>96</v>
      </c>
      <c r="O208" s="1">
        <v>943</v>
      </c>
      <c r="P208" s="1">
        <v>3974</v>
      </c>
      <c r="Q208" s="1">
        <v>875</v>
      </c>
      <c r="R208" s="1">
        <v>793</v>
      </c>
      <c r="S208" s="1">
        <v>1119</v>
      </c>
      <c r="T208" s="1">
        <v>790</v>
      </c>
      <c r="U208" s="1">
        <v>398</v>
      </c>
      <c r="V208" s="1">
        <v>343</v>
      </c>
      <c r="W208" s="1">
        <v>1</v>
      </c>
      <c r="X208" s="1">
        <v>22132</v>
      </c>
      <c r="Y208" s="1"/>
      <c r="Z208" s="1"/>
      <c r="AA208" s="1"/>
    </row>
    <row r="209" spans="2:27" x14ac:dyDescent="0.2">
      <c r="B209" s="80">
        <v>42095</v>
      </c>
      <c r="C209" s="41">
        <v>394</v>
      </c>
      <c r="D209" s="43"/>
      <c r="E209" s="41">
        <v>761</v>
      </c>
      <c r="F209" s="41">
        <v>15</v>
      </c>
      <c r="G209" s="41">
        <v>1090</v>
      </c>
      <c r="H209" s="41">
        <v>1517</v>
      </c>
      <c r="I209" s="41">
        <v>2672</v>
      </c>
      <c r="J209" s="41">
        <v>1430</v>
      </c>
      <c r="K209" s="41">
        <v>3882</v>
      </c>
      <c r="L209" s="41">
        <v>568</v>
      </c>
      <c r="M209" s="41">
        <v>71</v>
      </c>
      <c r="N209" s="41">
        <v>72</v>
      </c>
      <c r="O209" s="41">
        <v>815</v>
      </c>
      <c r="P209" s="41">
        <v>3314</v>
      </c>
      <c r="Q209" s="41">
        <v>75</v>
      </c>
      <c r="R209" s="41">
        <v>874</v>
      </c>
      <c r="S209" s="41">
        <v>1227</v>
      </c>
      <c r="T209" s="41">
        <v>532</v>
      </c>
      <c r="U209" s="41">
        <v>509</v>
      </c>
      <c r="V209" s="41">
        <v>247</v>
      </c>
      <c r="W209" s="41">
        <v>2</v>
      </c>
      <c r="X209" s="41">
        <v>20067</v>
      </c>
      <c r="Y209" s="1"/>
      <c r="Z209" s="1"/>
      <c r="AA209" s="1"/>
    </row>
    <row r="210" spans="2:27" x14ac:dyDescent="0.2">
      <c r="B210" s="80">
        <v>42125</v>
      </c>
      <c r="C210" s="41">
        <v>355</v>
      </c>
      <c r="D210" s="43"/>
      <c r="E210" s="41">
        <v>756</v>
      </c>
      <c r="F210" s="41">
        <v>17</v>
      </c>
      <c r="G210" s="41">
        <v>344</v>
      </c>
      <c r="H210" s="41">
        <v>1691</v>
      </c>
      <c r="I210" s="41">
        <v>3074</v>
      </c>
      <c r="J210" s="41">
        <v>1122</v>
      </c>
      <c r="K210" s="41">
        <v>4378</v>
      </c>
      <c r="L210" s="41">
        <v>395</v>
      </c>
      <c r="M210" s="41">
        <v>117</v>
      </c>
      <c r="N210" s="41">
        <v>81</v>
      </c>
      <c r="O210" s="41">
        <v>773</v>
      </c>
      <c r="P210" s="41">
        <v>3668</v>
      </c>
      <c r="Q210" s="41">
        <v>72</v>
      </c>
      <c r="R210" s="41">
        <v>807</v>
      </c>
      <c r="S210" s="41">
        <v>1228</v>
      </c>
      <c r="T210" s="41">
        <v>736</v>
      </c>
      <c r="U210" s="41">
        <v>440</v>
      </c>
      <c r="V210" s="41">
        <v>250</v>
      </c>
      <c r="W210" s="41">
        <v>3</v>
      </c>
      <c r="X210" s="41">
        <v>20307</v>
      </c>
      <c r="Y210" s="1"/>
      <c r="Z210" s="1"/>
      <c r="AA210" s="1"/>
    </row>
    <row r="211" spans="2:27" x14ac:dyDescent="0.2">
      <c r="B211" s="80">
        <v>42156</v>
      </c>
      <c r="C211" s="41">
        <v>250</v>
      </c>
      <c r="D211" s="43"/>
      <c r="E211" s="41">
        <v>1079</v>
      </c>
      <c r="F211" s="41">
        <v>23</v>
      </c>
      <c r="G211" s="41">
        <v>124</v>
      </c>
      <c r="H211" s="41">
        <v>1695</v>
      </c>
      <c r="I211" s="41">
        <v>3531</v>
      </c>
      <c r="J211" s="41">
        <v>957</v>
      </c>
      <c r="K211" s="41">
        <v>4543</v>
      </c>
      <c r="L211" s="41">
        <v>403</v>
      </c>
      <c r="M211" s="41">
        <v>105</v>
      </c>
      <c r="N211" s="41">
        <v>74</v>
      </c>
      <c r="O211" s="41">
        <v>1007</v>
      </c>
      <c r="P211" s="41">
        <v>3761</v>
      </c>
      <c r="Q211" s="41">
        <v>62</v>
      </c>
      <c r="R211" s="41">
        <v>827</v>
      </c>
      <c r="S211" s="41">
        <v>1423</v>
      </c>
      <c r="T211" s="41">
        <v>922</v>
      </c>
      <c r="U211" s="41">
        <v>443</v>
      </c>
      <c r="V211" s="41">
        <v>326</v>
      </c>
      <c r="W211" s="41">
        <v>2</v>
      </c>
      <c r="X211" s="41">
        <v>21557</v>
      </c>
      <c r="Y211" s="1"/>
      <c r="Z211" s="1"/>
      <c r="AA211" s="1"/>
    </row>
    <row r="212" spans="2:27" x14ac:dyDescent="0.2">
      <c r="B212" s="80">
        <v>42186</v>
      </c>
      <c r="C212" s="41">
        <v>172</v>
      </c>
      <c r="D212" s="41">
        <v>1</v>
      </c>
      <c r="E212" s="41">
        <v>1126</v>
      </c>
      <c r="F212" s="41">
        <v>13</v>
      </c>
      <c r="G212" s="41">
        <v>443</v>
      </c>
      <c r="H212" s="41">
        <v>1723</v>
      </c>
      <c r="I212" s="41">
        <v>3748</v>
      </c>
      <c r="J212" s="41">
        <v>1811</v>
      </c>
      <c r="K212" s="41">
        <v>4286</v>
      </c>
      <c r="L212" s="41">
        <v>628</v>
      </c>
      <c r="M212" s="41">
        <v>137</v>
      </c>
      <c r="N212" s="41">
        <v>126</v>
      </c>
      <c r="O212" s="41">
        <v>1141</v>
      </c>
      <c r="P212" s="41">
        <v>4522</v>
      </c>
      <c r="Q212" s="41">
        <v>106</v>
      </c>
      <c r="R212" s="41">
        <v>1098</v>
      </c>
      <c r="S212" s="41">
        <v>1508</v>
      </c>
      <c r="T212" s="41">
        <v>1104</v>
      </c>
      <c r="U212" s="41">
        <v>646</v>
      </c>
      <c r="V212" s="41">
        <v>313</v>
      </c>
      <c r="W212" s="41">
        <v>2</v>
      </c>
      <c r="X212" s="41">
        <v>24654</v>
      </c>
      <c r="Y212" s="1"/>
      <c r="Z212" s="1"/>
      <c r="AA212" s="1"/>
    </row>
    <row r="213" spans="2:27" x14ac:dyDescent="0.2">
      <c r="B213" s="80">
        <v>42217</v>
      </c>
      <c r="C213" s="41">
        <v>173</v>
      </c>
      <c r="D213" s="41">
        <v>1</v>
      </c>
      <c r="E213" s="41">
        <v>780</v>
      </c>
      <c r="F213" s="41">
        <v>10</v>
      </c>
      <c r="G213" s="41">
        <v>640</v>
      </c>
      <c r="H213" s="41">
        <v>1384</v>
      </c>
      <c r="I213" s="41">
        <v>2500</v>
      </c>
      <c r="J213" s="41">
        <v>1337</v>
      </c>
      <c r="K213" s="41">
        <v>3838</v>
      </c>
      <c r="L213" s="41">
        <v>378</v>
      </c>
      <c r="M213" s="41">
        <v>72</v>
      </c>
      <c r="N213" s="41">
        <v>57</v>
      </c>
      <c r="O213" s="41">
        <v>787</v>
      </c>
      <c r="P213" s="41">
        <v>3895</v>
      </c>
      <c r="Q213" s="41">
        <v>76</v>
      </c>
      <c r="R213" s="41">
        <v>466</v>
      </c>
      <c r="S213" s="41">
        <v>1154</v>
      </c>
      <c r="T213" s="41">
        <v>985</v>
      </c>
      <c r="U213" s="41">
        <v>372</v>
      </c>
      <c r="V213" s="41">
        <v>239</v>
      </c>
      <c r="W213" s="41">
        <v>3</v>
      </c>
      <c r="X213" s="41">
        <v>19147</v>
      </c>
      <c r="Y213" s="1"/>
      <c r="Z213" s="1"/>
      <c r="AA213" s="1"/>
    </row>
    <row r="214" spans="2:27" x14ac:dyDescent="0.2">
      <c r="B214" s="80">
        <v>42248</v>
      </c>
      <c r="C214" s="41">
        <v>236</v>
      </c>
      <c r="D214" s="41">
        <v>2</v>
      </c>
      <c r="E214" s="41">
        <v>918</v>
      </c>
      <c r="F214" s="41">
        <v>3</v>
      </c>
      <c r="G214" s="41">
        <v>379</v>
      </c>
      <c r="H214" s="41">
        <v>1853</v>
      </c>
      <c r="I214" s="41">
        <v>3531</v>
      </c>
      <c r="J214" s="41">
        <v>1283</v>
      </c>
      <c r="K214" s="41">
        <v>4649</v>
      </c>
      <c r="L214" s="41">
        <v>635</v>
      </c>
      <c r="M214" s="41">
        <v>71</v>
      </c>
      <c r="N214" s="41">
        <v>99</v>
      </c>
      <c r="O214" s="41">
        <v>888</v>
      </c>
      <c r="P214" s="41">
        <v>4090</v>
      </c>
      <c r="Q214" s="41">
        <v>87</v>
      </c>
      <c r="R214" s="41">
        <v>1719</v>
      </c>
      <c r="S214" s="41">
        <v>1869</v>
      </c>
      <c r="T214" s="41">
        <v>776</v>
      </c>
      <c r="U214" s="41">
        <v>498</v>
      </c>
      <c r="V214" s="41">
        <v>327</v>
      </c>
      <c r="W214" s="41">
        <v>2</v>
      </c>
      <c r="X214" s="41">
        <v>23915</v>
      </c>
      <c r="Y214" s="1"/>
      <c r="Z214" s="1"/>
      <c r="AA214" s="1"/>
    </row>
    <row r="215" spans="2:27" x14ac:dyDescent="0.2">
      <c r="B215" s="80">
        <v>42278</v>
      </c>
      <c r="C215" s="41">
        <v>372</v>
      </c>
      <c r="D215" s="41"/>
      <c r="E215" s="41">
        <v>907</v>
      </c>
      <c r="F215" s="41">
        <v>8</v>
      </c>
      <c r="G215" s="41">
        <v>331</v>
      </c>
      <c r="H215" s="41">
        <v>1806</v>
      </c>
      <c r="I215" s="41">
        <v>3191</v>
      </c>
      <c r="J215" s="41">
        <v>1545</v>
      </c>
      <c r="K215" s="41">
        <v>5234</v>
      </c>
      <c r="L215" s="41">
        <v>609</v>
      </c>
      <c r="M215" s="41">
        <v>70</v>
      </c>
      <c r="N215" s="41">
        <v>118</v>
      </c>
      <c r="O215" s="41">
        <v>1097</v>
      </c>
      <c r="P215" s="41">
        <v>3958</v>
      </c>
      <c r="Q215" s="41">
        <v>238</v>
      </c>
      <c r="R215" s="41">
        <v>1895</v>
      </c>
      <c r="S215" s="41">
        <v>1557</v>
      </c>
      <c r="T215" s="41">
        <v>942</v>
      </c>
      <c r="U215" s="41">
        <v>617</v>
      </c>
      <c r="V215" s="41">
        <v>336</v>
      </c>
      <c r="W215" s="41"/>
      <c r="X215" s="41">
        <v>24831</v>
      </c>
      <c r="Y215" s="1"/>
      <c r="Z215" s="1"/>
      <c r="AA215" s="1"/>
    </row>
    <row r="216" spans="2:27" x14ac:dyDescent="0.2">
      <c r="B216" s="80">
        <v>42309</v>
      </c>
      <c r="C216" s="41">
        <v>678</v>
      </c>
      <c r="D216" s="41">
        <v>1</v>
      </c>
      <c r="E216" s="41">
        <v>873</v>
      </c>
      <c r="F216" s="41">
        <v>30</v>
      </c>
      <c r="G216" s="41">
        <v>442</v>
      </c>
      <c r="H216" s="41">
        <v>1852</v>
      </c>
      <c r="I216" s="41">
        <v>2994</v>
      </c>
      <c r="J216" s="41">
        <v>983</v>
      </c>
      <c r="K216" s="41">
        <v>3422</v>
      </c>
      <c r="L216" s="41">
        <v>642</v>
      </c>
      <c r="M216" s="41">
        <v>92</v>
      </c>
      <c r="N216" s="41">
        <v>100</v>
      </c>
      <c r="O216" s="41">
        <v>1067</v>
      </c>
      <c r="P216" s="41">
        <v>4169</v>
      </c>
      <c r="Q216" s="41">
        <v>143</v>
      </c>
      <c r="R216" s="41">
        <v>1186</v>
      </c>
      <c r="S216" s="41">
        <v>1530</v>
      </c>
      <c r="T216" s="41">
        <v>729</v>
      </c>
      <c r="U216" s="41">
        <v>438</v>
      </c>
      <c r="V216" s="41">
        <v>291</v>
      </c>
      <c r="W216" s="41">
        <v>3</v>
      </c>
      <c r="X216" s="41">
        <v>21665</v>
      </c>
      <c r="Y216" s="1"/>
      <c r="Z216" s="1"/>
      <c r="AA216" s="1"/>
    </row>
    <row r="217" spans="2:27" x14ac:dyDescent="0.2">
      <c r="B217" s="80">
        <v>42339</v>
      </c>
      <c r="C217" s="41">
        <v>678</v>
      </c>
      <c r="D217" s="41"/>
      <c r="E217" s="41">
        <v>979</v>
      </c>
      <c r="F217" s="41">
        <v>6</v>
      </c>
      <c r="G217" s="41">
        <v>520</v>
      </c>
      <c r="H217" s="41">
        <v>1328</v>
      </c>
      <c r="I217" s="41">
        <v>2900</v>
      </c>
      <c r="J217" s="41">
        <v>1419</v>
      </c>
      <c r="K217" s="41">
        <v>3699</v>
      </c>
      <c r="L217" s="41">
        <v>1271</v>
      </c>
      <c r="M217" s="41">
        <v>78</v>
      </c>
      <c r="N217" s="41">
        <v>287</v>
      </c>
      <c r="O217" s="41">
        <v>919</v>
      </c>
      <c r="P217" s="41">
        <v>4332</v>
      </c>
      <c r="Q217" s="41">
        <v>883</v>
      </c>
      <c r="R217" s="41">
        <v>838</v>
      </c>
      <c r="S217" s="41">
        <v>1545</v>
      </c>
      <c r="T217" s="41">
        <v>961</v>
      </c>
      <c r="U217" s="41">
        <v>428</v>
      </c>
      <c r="V217" s="41">
        <v>253</v>
      </c>
      <c r="W217" s="41">
        <v>1</v>
      </c>
      <c r="X217" s="41">
        <v>23325</v>
      </c>
      <c r="Y217" s="1"/>
      <c r="Z217" s="1"/>
      <c r="AA217" s="1"/>
    </row>
    <row r="218" spans="2:27" x14ac:dyDescent="0.2">
      <c r="B218" s="80">
        <v>42370</v>
      </c>
      <c r="C218" s="41">
        <v>606</v>
      </c>
      <c r="D218" s="41">
        <v>1</v>
      </c>
      <c r="E218" s="41">
        <v>995</v>
      </c>
      <c r="F218" s="41">
        <v>6</v>
      </c>
      <c r="G218" s="41">
        <v>399</v>
      </c>
      <c r="H218" s="41">
        <v>1743</v>
      </c>
      <c r="I218" s="41">
        <v>2395</v>
      </c>
      <c r="J218" s="41">
        <v>1280</v>
      </c>
      <c r="K218" s="41">
        <v>2893</v>
      </c>
      <c r="L218" s="41">
        <v>559</v>
      </c>
      <c r="M218" s="41">
        <v>97</v>
      </c>
      <c r="N218" s="41">
        <v>85</v>
      </c>
      <c r="O218" s="41">
        <v>794</v>
      </c>
      <c r="P218" s="41">
        <v>3028</v>
      </c>
      <c r="Q218" s="41">
        <v>64</v>
      </c>
      <c r="R218" s="41">
        <v>783</v>
      </c>
      <c r="S218" s="41">
        <v>1288</v>
      </c>
      <c r="T218" s="41">
        <v>851</v>
      </c>
      <c r="U218" s="41">
        <v>338</v>
      </c>
      <c r="V218" s="41">
        <v>232</v>
      </c>
      <c r="W218" s="41">
        <v>2</v>
      </c>
      <c r="X218" s="41">
        <v>18439</v>
      </c>
      <c r="Y218" s="1"/>
      <c r="Z218" s="1"/>
      <c r="AA218" s="1"/>
    </row>
    <row r="219" spans="2:27" x14ac:dyDescent="0.2">
      <c r="B219" s="80">
        <v>42401</v>
      </c>
      <c r="C219" s="41">
        <v>525</v>
      </c>
      <c r="D219" s="41"/>
      <c r="E219" s="41">
        <v>956</v>
      </c>
      <c r="F219" s="41">
        <v>8</v>
      </c>
      <c r="G219" s="41">
        <v>402</v>
      </c>
      <c r="H219" s="41">
        <v>1602</v>
      </c>
      <c r="I219" s="41">
        <v>2678</v>
      </c>
      <c r="J219" s="41">
        <v>977</v>
      </c>
      <c r="K219" s="41">
        <v>3250</v>
      </c>
      <c r="L219" s="41">
        <v>504</v>
      </c>
      <c r="M219" s="41">
        <v>65</v>
      </c>
      <c r="N219" s="41">
        <v>101</v>
      </c>
      <c r="O219" s="41">
        <v>1065</v>
      </c>
      <c r="P219" s="41">
        <v>2913</v>
      </c>
      <c r="Q219" s="41">
        <v>83</v>
      </c>
      <c r="R219" s="41">
        <v>775</v>
      </c>
      <c r="S219" s="41">
        <v>1169</v>
      </c>
      <c r="T219" s="41">
        <v>616</v>
      </c>
      <c r="U219" s="41">
        <v>400</v>
      </c>
      <c r="V219" s="41">
        <v>325</v>
      </c>
      <c r="W219" s="41"/>
      <c r="X219" s="41">
        <v>18414</v>
      </c>
      <c r="Y219" s="1"/>
      <c r="Z219" s="1"/>
      <c r="AA219" s="1"/>
    </row>
    <row r="220" spans="2:27" x14ac:dyDescent="0.2">
      <c r="B220" s="80">
        <v>42430</v>
      </c>
      <c r="C220" s="41">
        <v>383</v>
      </c>
      <c r="D220" s="41"/>
      <c r="E220" s="41">
        <v>968</v>
      </c>
      <c r="F220" s="41">
        <v>14</v>
      </c>
      <c r="G220" s="41">
        <v>1390</v>
      </c>
      <c r="H220" s="41">
        <v>1748</v>
      </c>
      <c r="I220" s="41">
        <v>2889</v>
      </c>
      <c r="J220" s="41">
        <v>1314</v>
      </c>
      <c r="K220" s="41">
        <v>4387</v>
      </c>
      <c r="L220" s="41">
        <v>564</v>
      </c>
      <c r="M220" s="41">
        <v>91</v>
      </c>
      <c r="N220" s="41">
        <v>91</v>
      </c>
      <c r="O220" s="41">
        <v>977</v>
      </c>
      <c r="P220" s="41">
        <v>4111</v>
      </c>
      <c r="Q220" s="41">
        <v>46</v>
      </c>
      <c r="R220" s="41">
        <v>853</v>
      </c>
      <c r="S220" s="41">
        <v>1214</v>
      </c>
      <c r="T220" s="41">
        <v>774</v>
      </c>
      <c r="U220" s="41">
        <v>460</v>
      </c>
      <c r="V220" s="41">
        <v>244</v>
      </c>
      <c r="W220" s="41">
        <v>1</v>
      </c>
      <c r="X220" s="41">
        <v>22519</v>
      </c>
      <c r="Y220" s="1"/>
      <c r="Z220" s="1"/>
      <c r="AA220" s="1"/>
    </row>
    <row r="221" spans="2:27" x14ac:dyDescent="0.2">
      <c r="B221" s="80">
        <v>42461</v>
      </c>
      <c r="C221" s="41">
        <v>269</v>
      </c>
      <c r="D221" s="41">
        <v>1</v>
      </c>
      <c r="E221" s="41">
        <v>854</v>
      </c>
      <c r="F221" s="41">
        <v>28</v>
      </c>
      <c r="G221" s="41">
        <v>377</v>
      </c>
      <c r="H221" s="41">
        <v>1638</v>
      </c>
      <c r="I221" s="41">
        <v>3090</v>
      </c>
      <c r="J221" s="41">
        <v>2055</v>
      </c>
      <c r="K221" s="41">
        <v>4160</v>
      </c>
      <c r="L221" s="41">
        <v>487</v>
      </c>
      <c r="M221" s="41">
        <v>61</v>
      </c>
      <c r="N221" s="41">
        <v>112</v>
      </c>
      <c r="O221" s="41">
        <v>995</v>
      </c>
      <c r="P221" s="41">
        <v>4794</v>
      </c>
      <c r="Q221" s="41">
        <v>77</v>
      </c>
      <c r="R221" s="41">
        <v>943</v>
      </c>
      <c r="S221" s="41">
        <v>1303</v>
      </c>
      <c r="T221" s="41">
        <v>705</v>
      </c>
      <c r="U221" s="41">
        <v>525</v>
      </c>
      <c r="V221" s="41">
        <v>280</v>
      </c>
      <c r="W221" s="41"/>
      <c r="X221" s="41">
        <v>22754</v>
      </c>
      <c r="Y221" s="1"/>
      <c r="Z221" s="1"/>
      <c r="AA221" s="1"/>
    </row>
    <row r="222" spans="2:27" x14ac:dyDescent="0.2">
      <c r="B222" s="80">
        <v>42491</v>
      </c>
      <c r="C222" s="41">
        <v>183</v>
      </c>
      <c r="D222" s="41">
        <v>1</v>
      </c>
      <c r="E222" s="41">
        <v>785</v>
      </c>
      <c r="F222" s="41">
        <v>4</v>
      </c>
      <c r="G222" s="41">
        <v>433</v>
      </c>
      <c r="H222" s="41">
        <v>1749</v>
      </c>
      <c r="I222" s="41">
        <v>3172</v>
      </c>
      <c r="J222" s="41">
        <v>1621</v>
      </c>
      <c r="K222" s="41">
        <v>5369</v>
      </c>
      <c r="L222" s="41">
        <v>557</v>
      </c>
      <c r="M222" s="41">
        <v>92</v>
      </c>
      <c r="N222" s="41">
        <v>92</v>
      </c>
      <c r="O222" s="41">
        <v>923</v>
      </c>
      <c r="P222" s="41">
        <v>4202</v>
      </c>
      <c r="Q222" s="41">
        <v>49</v>
      </c>
      <c r="R222" s="41">
        <v>694</v>
      </c>
      <c r="S222" s="41">
        <v>1507</v>
      </c>
      <c r="T222" s="41">
        <v>1024</v>
      </c>
      <c r="U222" s="41">
        <v>493</v>
      </c>
      <c r="V222" s="41">
        <v>270</v>
      </c>
      <c r="W222" s="41">
        <v>3</v>
      </c>
      <c r="X222" s="41">
        <v>23223</v>
      </c>
      <c r="Y222" s="1"/>
      <c r="Z222" s="1"/>
      <c r="AA222" s="1"/>
    </row>
    <row r="223" spans="2:27" x14ac:dyDescent="0.2">
      <c r="B223" s="80">
        <v>42522</v>
      </c>
      <c r="C223" s="41">
        <v>284</v>
      </c>
      <c r="D223" s="41"/>
      <c r="E223" s="41">
        <v>1129</v>
      </c>
      <c r="F223" s="41">
        <v>4</v>
      </c>
      <c r="G223" s="41">
        <v>544</v>
      </c>
      <c r="H223" s="41">
        <v>1674</v>
      </c>
      <c r="I223" s="41">
        <v>3730</v>
      </c>
      <c r="J223" s="41">
        <v>1544</v>
      </c>
      <c r="K223" s="41">
        <v>4918</v>
      </c>
      <c r="L223" s="41">
        <v>625</v>
      </c>
      <c r="M223" s="41">
        <v>90</v>
      </c>
      <c r="N223" s="41">
        <v>97</v>
      </c>
      <c r="O223" s="41">
        <v>1231</v>
      </c>
      <c r="P223" s="41">
        <v>4519</v>
      </c>
      <c r="Q223" s="41">
        <v>117</v>
      </c>
      <c r="R223" s="41">
        <v>891</v>
      </c>
      <c r="S223" s="41">
        <v>1596</v>
      </c>
      <c r="T223" s="41">
        <v>1199</v>
      </c>
      <c r="U223" s="41">
        <v>516</v>
      </c>
      <c r="V223" s="41">
        <v>287</v>
      </c>
      <c r="W223" s="41">
        <v>2</v>
      </c>
      <c r="X223" s="41">
        <v>24997</v>
      </c>
      <c r="Y223" s="1"/>
      <c r="Z223" s="1"/>
      <c r="AA223" s="1"/>
    </row>
    <row r="224" spans="2:27" x14ac:dyDescent="0.2">
      <c r="B224" s="80">
        <v>42552</v>
      </c>
      <c r="C224" s="41">
        <v>163</v>
      </c>
      <c r="D224" s="41"/>
      <c r="E224" s="41">
        <v>1292</v>
      </c>
      <c r="F224" s="41">
        <v>8</v>
      </c>
      <c r="G224" s="41">
        <v>547</v>
      </c>
      <c r="H224" s="41">
        <v>1648</v>
      </c>
      <c r="I224" s="41">
        <v>3606</v>
      </c>
      <c r="J224" s="41">
        <v>2006</v>
      </c>
      <c r="K224" s="41">
        <v>4361</v>
      </c>
      <c r="L224" s="41">
        <v>622</v>
      </c>
      <c r="M224" s="41">
        <v>129</v>
      </c>
      <c r="N224" s="41">
        <v>109</v>
      </c>
      <c r="O224" s="41">
        <v>1209</v>
      </c>
      <c r="P224" s="41">
        <v>4811</v>
      </c>
      <c r="Q224" s="41">
        <v>141</v>
      </c>
      <c r="R224" s="41">
        <v>995</v>
      </c>
      <c r="S224" s="41">
        <v>1518</v>
      </c>
      <c r="T224" s="41">
        <v>1058</v>
      </c>
      <c r="U224" s="41">
        <v>638</v>
      </c>
      <c r="V224" s="41">
        <v>270</v>
      </c>
      <c r="W224" s="41">
        <v>1</v>
      </c>
      <c r="X224" s="41">
        <v>25132</v>
      </c>
      <c r="Y224" s="1"/>
      <c r="Z224" s="1"/>
      <c r="AA224" s="1"/>
    </row>
    <row r="225" spans="2:27" x14ac:dyDescent="0.2">
      <c r="B225" s="80">
        <v>42583</v>
      </c>
      <c r="C225" s="41">
        <v>159</v>
      </c>
      <c r="D225" s="41">
        <v>1</v>
      </c>
      <c r="E225" s="41">
        <v>1038</v>
      </c>
      <c r="F225" s="41">
        <v>9</v>
      </c>
      <c r="G225" s="41">
        <v>831</v>
      </c>
      <c r="H225" s="41">
        <v>1501</v>
      </c>
      <c r="I225" s="41">
        <v>2706</v>
      </c>
      <c r="J225" s="41">
        <v>1400</v>
      </c>
      <c r="K225" s="41">
        <v>4622</v>
      </c>
      <c r="L225" s="41">
        <v>538</v>
      </c>
      <c r="M225" s="41">
        <v>70</v>
      </c>
      <c r="N225" s="41">
        <v>93</v>
      </c>
      <c r="O225" s="41">
        <v>813</v>
      </c>
      <c r="P225" s="41">
        <v>3925</v>
      </c>
      <c r="Q225" s="41">
        <v>69</v>
      </c>
      <c r="R225" s="41">
        <v>368</v>
      </c>
      <c r="S225" s="41">
        <v>1258</v>
      </c>
      <c r="T225" s="41">
        <v>1186</v>
      </c>
      <c r="U225" s="41">
        <v>415</v>
      </c>
      <c r="V225" s="41">
        <v>266</v>
      </c>
      <c r="W225" s="41">
        <v>7</v>
      </c>
      <c r="X225" s="41">
        <v>21275</v>
      </c>
      <c r="Y225" s="1"/>
      <c r="Z225" s="1"/>
      <c r="AA225" s="1"/>
    </row>
    <row r="226" spans="2:27" x14ac:dyDescent="0.2">
      <c r="B226" s="80">
        <v>42614</v>
      </c>
      <c r="C226" s="41">
        <v>187</v>
      </c>
      <c r="D226" s="41">
        <v>1</v>
      </c>
      <c r="E226" s="41">
        <v>978</v>
      </c>
      <c r="F226" s="41">
        <v>8</v>
      </c>
      <c r="G226" s="41">
        <v>552</v>
      </c>
      <c r="H226" s="41">
        <v>1785</v>
      </c>
      <c r="I226" s="41">
        <v>3137</v>
      </c>
      <c r="J226" s="41">
        <v>1809</v>
      </c>
      <c r="K226" s="41">
        <v>5046</v>
      </c>
      <c r="L226" s="41">
        <v>781</v>
      </c>
      <c r="M226" s="41">
        <v>117</v>
      </c>
      <c r="N226" s="41">
        <v>124</v>
      </c>
      <c r="O226" s="41">
        <v>1117</v>
      </c>
      <c r="P226" s="41">
        <v>3972</v>
      </c>
      <c r="Q226" s="41">
        <v>137</v>
      </c>
      <c r="R226" s="41">
        <v>1874</v>
      </c>
      <c r="S226" s="41">
        <v>1562</v>
      </c>
      <c r="T226" s="41">
        <v>970</v>
      </c>
      <c r="U226" s="41">
        <v>563</v>
      </c>
      <c r="V226" s="41">
        <v>317</v>
      </c>
      <c r="W226" s="41">
        <v>7</v>
      </c>
      <c r="X226" s="41">
        <v>25044</v>
      </c>
      <c r="Y226" s="1"/>
      <c r="Z226" s="1"/>
      <c r="AA226" s="1"/>
    </row>
    <row r="227" spans="2:27" x14ac:dyDescent="0.2">
      <c r="B227" s="80">
        <v>42644</v>
      </c>
      <c r="C227" s="41">
        <v>356</v>
      </c>
      <c r="D227" s="41"/>
      <c r="E227" s="41">
        <v>984</v>
      </c>
      <c r="F227" s="41">
        <v>4</v>
      </c>
      <c r="G227" s="41">
        <v>443</v>
      </c>
      <c r="H227" s="41">
        <v>1721</v>
      </c>
      <c r="I227" s="41">
        <v>3225</v>
      </c>
      <c r="J227" s="41">
        <v>1705</v>
      </c>
      <c r="K227" s="41">
        <v>5015</v>
      </c>
      <c r="L227" s="41">
        <v>987</v>
      </c>
      <c r="M227" s="41">
        <v>141</v>
      </c>
      <c r="N227" s="41">
        <v>133</v>
      </c>
      <c r="O227" s="41">
        <v>1095</v>
      </c>
      <c r="P227" s="41">
        <v>4339</v>
      </c>
      <c r="Q227" s="41">
        <v>159</v>
      </c>
      <c r="R227" s="41">
        <v>1868</v>
      </c>
      <c r="S227" s="41">
        <v>1585</v>
      </c>
      <c r="T227" s="41">
        <v>1091</v>
      </c>
      <c r="U227" s="41">
        <v>669</v>
      </c>
      <c r="V227" s="41">
        <v>327</v>
      </c>
      <c r="W227" s="41">
        <v>10</v>
      </c>
      <c r="X227" s="41">
        <v>25857</v>
      </c>
      <c r="Y227" s="1"/>
      <c r="Z227" s="1"/>
      <c r="AA227" s="1"/>
    </row>
    <row r="228" spans="2:27" x14ac:dyDescent="0.2">
      <c r="B228" s="80">
        <v>42675</v>
      </c>
      <c r="C228" s="41">
        <v>378</v>
      </c>
      <c r="D228" s="41">
        <v>3</v>
      </c>
      <c r="E228" s="41">
        <v>1045</v>
      </c>
      <c r="F228" s="41">
        <v>6</v>
      </c>
      <c r="G228" s="41">
        <v>739</v>
      </c>
      <c r="H228" s="41">
        <v>1926</v>
      </c>
      <c r="I228" s="41">
        <v>3230</v>
      </c>
      <c r="J228" s="41">
        <v>1339</v>
      </c>
      <c r="K228" s="41">
        <v>4135</v>
      </c>
      <c r="L228" s="41">
        <v>941</v>
      </c>
      <c r="M228" s="41">
        <v>88</v>
      </c>
      <c r="N228" s="41">
        <v>108</v>
      </c>
      <c r="O228" s="41">
        <v>1082</v>
      </c>
      <c r="P228" s="41">
        <v>4307</v>
      </c>
      <c r="Q228" s="41">
        <v>217</v>
      </c>
      <c r="R228" s="41">
        <v>1367</v>
      </c>
      <c r="S228" s="41">
        <v>1479</v>
      </c>
      <c r="T228" s="41">
        <v>1241</v>
      </c>
      <c r="U228" s="41">
        <v>567</v>
      </c>
      <c r="V228" s="41">
        <v>310</v>
      </c>
      <c r="W228" s="41">
        <v>17</v>
      </c>
      <c r="X228" s="41">
        <v>24525</v>
      </c>
      <c r="Y228" s="1"/>
      <c r="Z228" s="1"/>
      <c r="AA228" s="1"/>
    </row>
    <row r="229" spans="2:27" x14ac:dyDescent="0.2">
      <c r="B229" s="80">
        <v>42705</v>
      </c>
      <c r="C229" s="41">
        <v>826</v>
      </c>
      <c r="D229" s="41"/>
      <c r="E229" s="41">
        <v>961</v>
      </c>
      <c r="F229" s="41">
        <v>1</v>
      </c>
      <c r="G229" s="41">
        <v>272</v>
      </c>
      <c r="H229" s="41">
        <v>1701</v>
      </c>
      <c r="I229" s="41">
        <v>2879</v>
      </c>
      <c r="J229" s="41">
        <v>2067</v>
      </c>
      <c r="K229" s="41">
        <v>4010</v>
      </c>
      <c r="L229" s="41">
        <v>528</v>
      </c>
      <c r="M229" s="41">
        <v>69</v>
      </c>
      <c r="N229" s="41">
        <v>207</v>
      </c>
      <c r="O229" s="41">
        <v>906</v>
      </c>
      <c r="P229" s="41">
        <v>3853</v>
      </c>
      <c r="Q229" s="41">
        <v>65</v>
      </c>
      <c r="R229" s="41">
        <v>756</v>
      </c>
      <c r="S229" s="41">
        <v>1200</v>
      </c>
      <c r="T229" s="41">
        <v>1189</v>
      </c>
      <c r="U229" s="41">
        <v>507</v>
      </c>
      <c r="V229" s="41">
        <v>262</v>
      </c>
      <c r="W229" s="41">
        <v>3</v>
      </c>
      <c r="X229" s="41">
        <v>22262</v>
      </c>
      <c r="Y229" s="1"/>
      <c r="Z229" s="1"/>
      <c r="AA229" s="1"/>
    </row>
    <row r="230" spans="2:27" x14ac:dyDescent="0.2">
      <c r="B230" s="80">
        <v>42736</v>
      </c>
      <c r="C230" s="41">
        <v>676</v>
      </c>
      <c r="D230" s="41">
        <v>1</v>
      </c>
      <c r="E230" s="41">
        <v>1252</v>
      </c>
      <c r="F230" s="41">
        <v>5</v>
      </c>
      <c r="G230" s="41">
        <v>415</v>
      </c>
      <c r="H230" s="41">
        <v>2043</v>
      </c>
      <c r="I230" s="41">
        <v>2770</v>
      </c>
      <c r="J230" s="41">
        <v>1452</v>
      </c>
      <c r="K230" s="41">
        <v>3378</v>
      </c>
      <c r="L230" s="41">
        <v>1026</v>
      </c>
      <c r="M230" s="41">
        <v>91</v>
      </c>
      <c r="N230" s="41">
        <v>101</v>
      </c>
      <c r="O230" s="41">
        <v>857</v>
      </c>
      <c r="P230" s="41">
        <v>2990</v>
      </c>
      <c r="Q230" s="41">
        <v>118</v>
      </c>
      <c r="R230" s="41">
        <v>756</v>
      </c>
      <c r="S230" s="41">
        <v>1420</v>
      </c>
      <c r="T230" s="41">
        <v>914</v>
      </c>
      <c r="U230" s="41">
        <v>401</v>
      </c>
      <c r="V230" s="41">
        <v>185</v>
      </c>
      <c r="W230" s="41">
        <v>10</v>
      </c>
      <c r="X230" s="41">
        <v>20861</v>
      </c>
      <c r="Y230" s="1"/>
      <c r="Z230" s="1"/>
      <c r="AA230" s="1"/>
    </row>
    <row r="231" spans="2:27" x14ac:dyDescent="0.2">
      <c r="B231" s="80">
        <v>42767</v>
      </c>
      <c r="C231" s="41">
        <v>433</v>
      </c>
      <c r="D231" s="41">
        <v>3</v>
      </c>
      <c r="E231" s="41">
        <v>930</v>
      </c>
      <c r="F231" s="41">
        <v>1</v>
      </c>
      <c r="G231" s="41">
        <v>270</v>
      </c>
      <c r="H231" s="41">
        <v>1878</v>
      </c>
      <c r="I231" s="41">
        <v>2745</v>
      </c>
      <c r="J231" s="41">
        <v>1153</v>
      </c>
      <c r="K231" s="41">
        <v>3416</v>
      </c>
      <c r="L231" s="41">
        <v>510</v>
      </c>
      <c r="M231" s="41">
        <v>97</v>
      </c>
      <c r="N231" s="41">
        <v>123</v>
      </c>
      <c r="O231" s="41">
        <v>1341</v>
      </c>
      <c r="P231" s="41">
        <v>3072</v>
      </c>
      <c r="Q231" s="41">
        <v>117</v>
      </c>
      <c r="R231" s="41">
        <v>872</v>
      </c>
      <c r="S231" s="41">
        <v>1167</v>
      </c>
      <c r="T231" s="41">
        <v>728</v>
      </c>
      <c r="U231" s="41">
        <v>523</v>
      </c>
      <c r="V231" s="41">
        <v>327</v>
      </c>
      <c r="W231" s="41">
        <v>11</v>
      </c>
      <c r="X231" s="41">
        <v>19717</v>
      </c>
      <c r="Y231" s="1"/>
      <c r="Z231" s="1"/>
      <c r="AA231" s="1"/>
    </row>
    <row r="232" spans="2:27" x14ac:dyDescent="0.2">
      <c r="B232" s="80">
        <v>42795</v>
      </c>
      <c r="C232" s="41">
        <v>397</v>
      </c>
      <c r="D232" s="41">
        <v>3</v>
      </c>
      <c r="E232" s="41">
        <v>1144</v>
      </c>
      <c r="F232" s="41">
        <v>13</v>
      </c>
      <c r="G232" s="41">
        <v>194</v>
      </c>
      <c r="H232" s="41">
        <v>2212</v>
      </c>
      <c r="I232" s="41">
        <v>3345</v>
      </c>
      <c r="J232" s="41">
        <v>1588</v>
      </c>
      <c r="K232" s="41">
        <v>4837</v>
      </c>
      <c r="L232" s="41">
        <v>658</v>
      </c>
      <c r="M232" s="41">
        <v>130</v>
      </c>
      <c r="N232" s="41">
        <v>125</v>
      </c>
      <c r="O232" s="41">
        <v>1265</v>
      </c>
      <c r="P232" s="41">
        <v>3566</v>
      </c>
      <c r="Q232" s="41">
        <v>863</v>
      </c>
      <c r="R232" s="41">
        <v>1026</v>
      </c>
      <c r="S232" s="41">
        <v>1348</v>
      </c>
      <c r="T232" s="41">
        <v>1184</v>
      </c>
      <c r="U232" s="41">
        <v>622</v>
      </c>
      <c r="V232" s="41">
        <v>304</v>
      </c>
      <c r="W232" s="41">
        <v>9</v>
      </c>
      <c r="X232" s="41">
        <v>24833</v>
      </c>
      <c r="Y232" s="1"/>
      <c r="Z232" s="1"/>
      <c r="AA232" s="1"/>
    </row>
    <row r="233" spans="2:27" x14ac:dyDescent="0.2">
      <c r="B233" s="80">
        <v>42826</v>
      </c>
      <c r="C233" s="65">
        <v>290</v>
      </c>
      <c r="D233" s="65"/>
      <c r="E233" s="65">
        <v>987</v>
      </c>
      <c r="F233" s="65">
        <v>5</v>
      </c>
      <c r="G233" s="65">
        <v>680</v>
      </c>
      <c r="H233" s="65">
        <v>1621</v>
      </c>
      <c r="I233" s="65">
        <v>3181</v>
      </c>
      <c r="J233" s="65">
        <v>2112</v>
      </c>
      <c r="K233" s="65">
        <v>4731</v>
      </c>
      <c r="L233" s="65">
        <v>704</v>
      </c>
      <c r="M233" s="65">
        <v>126</v>
      </c>
      <c r="N233" s="65">
        <v>117</v>
      </c>
      <c r="O233" s="65">
        <v>981</v>
      </c>
      <c r="P233" s="65">
        <v>3703</v>
      </c>
      <c r="Q233" s="65">
        <v>78</v>
      </c>
      <c r="R233" s="65">
        <v>912</v>
      </c>
      <c r="S233" s="65">
        <v>1071</v>
      </c>
      <c r="T233" s="65">
        <v>1022</v>
      </c>
      <c r="U233" s="65">
        <v>516</v>
      </c>
      <c r="V233" s="65">
        <v>292</v>
      </c>
      <c r="W233" s="65">
        <v>9</v>
      </c>
      <c r="X233" s="57">
        <v>23138</v>
      </c>
      <c r="Y233" s="1"/>
      <c r="Z233" s="1"/>
      <c r="AA233" s="1"/>
    </row>
    <row r="234" spans="2:27" x14ac:dyDescent="0.2">
      <c r="B234" s="80">
        <v>42856</v>
      </c>
      <c r="C234" s="65">
        <v>290</v>
      </c>
      <c r="D234" s="65"/>
      <c r="E234" s="65">
        <v>971</v>
      </c>
      <c r="F234" s="65">
        <v>18</v>
      </c>
      <c r="G234" s="65">
        <v>504</v>
      </c>
      <c r="H234" s="65">
        <v>1892</v>
      </c>
      <c r="I234" s="65">
        <v>3639</v>
      </c>
      <c r="J234" s="65">
        <v>1385</v>
      </c>
      <c r="K234" s="65">
        <v>6572</v>
      </c>
      <c r="L234" s="65">
        <v>617</v>
      </c>
      <c r="M234" s="65">
        <v>120</v>
      </c>
      <c r="N234" s="65">
        <v>109</v>
      </c>
      <c r="O234" s="65">
        <v>1078</v>
      </c>
      <c r="P234" s="65">
        <v>4851</v>
      </c>
      <c r="Q234" s="65">
        <v>104</v>
      </c>
      <c r="R234" s="65">
        <v>1178</v>
      </c>
      <c r="S234" s="65">
        <v>1458</v>
      </c>
      <c r="T234" s="65">
        <v>1297</v>
      </c>
      <c r="U234" s="65">
        <v>561</v>
      </c>
      <c r="V234" s="65">
        <v>284</v>
      </c>
      <c r="W234" s="65">
        <v>7</v>
      </c>
      <c r="X234" s="57">
        <v>26935</v>
      </c>
      <c r="Y234" s="1"/>
      <c r="Z234" s="1"/>
      <c r="AA234" s="1"/>
    </row>
    <row r="235" spans="2:27" x14ac:dyDescent="0.2">
      <c r="B235" s="80">
        <v>42887</v>
      </c>
      <c r="C235" s="65">
        <v>204</v>
      </c>
      <c r="D235" s="65">
        <v>1</v>
      </c>
      <c r="E235" s="65">
        <v>1153</v>
      </c>
      <c r="F235" s="65">
        <v>12</v>
      </c>
      <c r="G235" s="65">
        <v>541</v>
      </c>
      <c r="H235" s="65">
        <v>1696</v>
      </c>
      <c r="I235" s="65">
        <v>3924</v>
      </c>
      <c r="J235" s="65">
        <v>2050</v>
      </c>
      <c r="K235" s="65">
        <v>5564</v>
      </c>
      <c r="L235" s="65">
        <v>890</v>
      </c>
      <c r="M235" s="65">
        <v>165</v>
      </c>
      <c r="N235" s="65">
        <v>131</v>
      </c>
      <c r="O235" s="65">
        <v>1148</v>
      </c>
      <c r="P235" s="65">
        <v>4214</v>
      </c>
      <c r="Q235" s="65">
        <v>130</v>
      </c>
      <c r="R235" s="65">
        <v>1197</v>
      </c>
      <c r="S235" s="65">
        <v>1419</v>
      </c>
      <c r="T235" s="65">
        <v>1369</v>
      </c>
      <c r="U235" s="65">
        <v>675</v>
      </c>
      <c r="V235" s="65">
        <v>330</v>
      </c>
      <c r="W235" s="65">
        <v>15</v>
      </c>
      <c r="X235" s="57">
        <v>26828</v>
      </c>
      <c r="Y235" s="1"/>
      <c r="Z235" s="1"/>
      <c r="AA235" s="1"/>
    </row>
    <row r="236" spans="2:27" x14ac:dyDescent="0.2">
      <c r="B236" s="80">
        <v>42917</v>
      </c>
      <c r="C236" s="1">
        <v>193</v>
      </c>
      <c r="D236" s="1"/>
      <c r="E236" s="1">
        <v>1087</v>
      </c>
      <c r="F236" s="1">
        <v>8</v>
      </c>
      <c r="G236" s="1">
        <v>688</v>
      </c>
      <c r="H236" s="1">
        <v>1727</v>
      </c>
      <c r="I236" s="1">
        <v>3456</v>
      </c>
      <c r="J236" s="1">
        <v>1908</v>
      </c>
      <c r="K236" s="1">
        <v>5007</v>
      </c>
      <c r="L236" s="1">
        <v>659</v>
      </c>
      <c r="M236" s="1">
        <v>204</v>
      </c>
      <c r="N236" s="1">
        <v>136</v>
      </c>
      <c r="O236" s="1">
        <v>940</v>
      </c>
      <c r="P236" s="1">
        <v>4487</v>
      </c>
      <c r="Q236" s="1">
        <v>887</v>
      </c>
      <c r="R236" s="1">
        <v>1199</v>
      </c>
      <c r="S236" s="1">
        <v>1627</v>
      </c>
      <c r="T236" s="1">
        <v>1284</v>
      </c>
      <c r="U236" s="1">
        <v>748</v>
      </c>
      <c r="V236" s="1">
        <v>331</v>
      </c>
      <c r="W236" s="1">
        <v>7</v>
      </c>
      <c r="X236" s="1">
        <v>26583</v>
      </c>
      <c r="Y236" s="1"/>
      <c r="Z236" s="1"/>
      <c r="AA236" s="1"/>
    </row>
    <row r="237" spans="2:27" x14ac:dyDescent="0.2">
      <c r="B237" s="80">
        <v>42948</v>
      </c>
      <c r="C237" s="1">
        <v>198</v>
      </c>
      <c r="D237" s="1">
        <v>2</v>
      </c>
      <c r="E237" s="1">
        <v>970</v>
      </c>
      <c r="F237" s="1">
        <v>13</v>
      </c>
      <c r="G237" s="1">
        <v>1079</v>
      </c>
      <c r="H237" s="1">
        <v>1690</v>
      </c>
      <c r="I237" s="1">
        <v>2783</v>
      </c>
      <c r="J237" s="1">
        <v>2281</v>
      </c>
      <c r="K237" s="1">
        <v>4821</v>
      </c>
      <c r="L237" s="1">
        <v>609</v>
      </c>
      <c r="M237" s="1">
        <v>86</v>
      </c>
      <c r="N237" s="1">
        <v>102</v>
      </c>
      <c r="O237" s="1">
        <v>918</v>
      </c>
      <c r="P237" s="1">
        <v>4129</v>
      </c>
      <c r="Q237" s="1">
        <v>103</v>
      </c>
      <c r="R237" s="1">
        <v>355</v>
      </c>
      <c r="S237" s="1">
        <v>1299</v>
      </c>
      <c r="T237" s="1">
        <v>1348</v>
      </c>
      <c r="U237" s="1">
        <v>534</v>
      </c>
      <c r="V237" s="1">
        <v>284</v>
      </c>
      <c r="W237" s="1">
        <v>10</v>
      </c>
      <c r="X237" s="1">
        <v>23614</v>
      </c>
      <c r="Y237" s="1"/>
      <c r="Z237" s="1"/>
      <c r="AA237" s="1"/>
    </row>
    <row r="238" spans="2:27" x14ac:dyDescent="0.2">
      <c r="B238" s="80">
        <v>42979</v>
      </c>
      <c r="C238" s="1">
        <v>181</v>
      </c>
      <c r="D238" s="1">
        <v>1</v>
      </c>
      <c r="E238" s="1">
        <v>1166</v>
      </c>
      <c r="F238" s="1">
        <v>3</v>
      </c>
      <c r="G238" s="1">
        <v>808</v>
      </c>
      <c r="H238" s="1">
        <v>1856</v>
      </c>
      <c r="I238" s="1">
        <v>3380</v>
      </c>
      <c r="J238" s="1">
        <v>1290</v>
      </c>
      <c r="K238" s="1">
        <v>5238</v>
      </c>
      <c r="L238" s="1">
        <v>731</v>
      </c>
      <c r="M238" s="1">
        <v>154</v>
      </c>
      <c r="N238" s="1">
        <v>130</v>
      </c>
      <c r="O238" s="1">
        <v>961</v>
      </c>
      <c r="P238" s="1">
        <v>4425</v>
      </c>
      <c r="Q238" s="1">
        <v>82</v>
      </c>
      <c r="R238" s="1">
        <v>2019</v>
      </c>
      <c r="S238" s="1">
        <v>1505</v>
      </c>
      <c r="T238" s="1">
        <v>1104</v>
      </c>
      <c r="U238" s="1">
        <v>605</v>
      </c>
      <c r="V238" s="1">
        <v>353</v>
      </c>
      <c r="W238" s="1">
        <v>8</v>
      </c>
      <c r="X238" s="1">
        <v>26000</v>
      </c>
      <c r="Y238" s="1"/>
      <c r="Z238" s="1"/>
      <c r="AA238" s="1"/>
    </row>
    <row r="239" spans="2:27" x14ac:dyDescent="0.2">
      <c r="B239" s="80">
        <v>43009</v>
      </c>
      <c r="C239" s="1">
        <v>593</v>
      </c>
      <c r="D239" s="1"/>
      <c r="E239" s="1">
        <v>911</v>
      </c>
      <c r="F239" s="1">
        <v>4</v>
      </c>
      <c r="G239" s="1">
        <v>932</v>
      </c>
      <c r="H239" s="1">
        <v>1820</v>
      </c>
      <c r="I239" s="1">
        <v>3591</v>
      </c>
      <c r="J239" s="1">
        <v>2027</v>
      </c>
      <c r="K239" s="1">
        <v>5736</v>
      </c>
      <c r="L239" s="1">
        <v>906</v>
      </c>
      <c r="M239" s="1">
        <v>133</v>
      </c>
      <c r="N239" s="1">
        <v>127</v>
      </c>
      <c r="O239" s="1">
        <v>1227</v>
      </c>
      <c r="P239" s="1">
        <v>4701</v>
      </c>
      <c r="Q239" s="1">
        <v>135</v>
      </c>
      <c r="R239" s="1">
        <v>2402</v>
      </c>
      <c r="S239" s="1">
        <v>1514</v>
      </c>
      <c r="T239" s="1">
        <v>1380</v>
      </c>
      <c r="U239" s="1">
        <v>860</v>
      </c>
      <c r="V239" s="1">
        <v>378</v>
      </c>
      <c r="W239" s="1">
        <v>10</v>
      </c>
      <c r="X239" s="1">
        <v>29387</v>
      </c>
      <c r="Y239" s="1"/>
      <c r="Z239" s="1"/>
      <c r="AA239" s="1"/>
    </row>
    <row r="240" spans="2:27" x14ac:dyDescent="0.2">
      <c r="B240" s="80">
        <v>43040</v>
      </c>
      <c r="C240" s="1">
        <v>500</v>
      </c>
      <c r="D240" s="1">
        <v>1</v>
      </c>
      <c r="E240" s="1">
        <v>883</v>
      </c>
      <c r="F240" s="1">
        <v>4</v>
      </c>
      <c r="G240" s="1">
        <v>548</v>
      </c>
      <c r="H240" s="1">
        <v>1820</v>
      </c>
      <c r="I240" s="1">
        <v>3501</v>
      </c>
      <c r="J240" s="1">
        <v>1174</v>
      </c>
      <c r="K240" s="1">
        <v>4827</v>
      </c>
      <c r="L240" s="1">
        <v>647</v>
      </c>
      <c r="M240" s="1">
        <v>154</v>
      </c>
      <c r="N240" s="1">
        <v>133</v>
      </c>
      <c r="O240" s="1">
        <v>1116</v>
      </c>
      <c r="P240" s="1">
        <v>4820</v>
      </c>
      <c r="Q240" s="1">
        <v>274</v>
      </c>
      <c r="R240" s="1">
        <v>1321</v>
      </c>
      <c r="S240" s="1">
        <v>1438</v>
      </c>
      <c r="T240" s="1">
        <v>932</v>
      </c>
      <c r="U240" s="1">
        <v>629</v>
      </c>
      <c r="V240" s="1">
        <v>300</v>
      </c>
      <c r="W240" s="1">
        <v>6</v>
      </c>
      <c r="X240" s="1">
        <v>25028</v>
      </c>
      <c r="Y240" s="1"/>
      <c r="Z240" s="1"/>
      <c r="AA240" s="1"/>
    </row>
    <row r="241" spans="2:27" x14ac:dyDescent="0.2">
      <c r="B241" s="80">
        <v>43070</v>
      </c>
      <c r="C241" s="1">
        <v>553</v>
      </c>
      <c r="D241" s="1"/>
      <c r="E241" s="1">
        <v>735</v>
      </c>
      <c r="F241" s="1">
        <v>11</v>
      </c>
      <c r="G241" s="1">
        <v>553</v>
      </c>
      <c r="H241" s="1">
        <v>1261</v>
      </c>
      <c r="I241" s="1">
        <v>2916</v>
      </c>
      <c r="J241" s="1">
        <v>1642</v>
      </c>
      <c r="K241" s="1">
        <v>4646</v>
      </c>
      <c r="L241" s="1">
        <v>649</v>
      </c>
      <c r="M241" s="1">
        <v>125</v>
      </c>
      <c r="N241" s="1">
        <v>175</v>
      </c>
      <c r="O241" s="1">
        <v>903</v>
      </c>
      <c r="P241" s="1">
        <v>3955</v>
      </c>
      <c r="Q241" s="1">
        <v>276</v>
      </c>
      <c r="R241" s="1">
        <v>923</v>
      </c>
      <c r="S241" s="1">
        <v>1194</v>
      </c>
      <c r="T241" s="1">
        <v>1191</v>
      </c>
      <c r="U241" s="1">
        <v>515</v>
      </c>
      <c r="V241" s="1">
        <v>240</v>
      </c>
      <c r="W241" s="1">
        <v>13</v>
      </c>
      <c r="X241" s="1">
        <v>22476</v>
      </c>
      <c r="Y241" s="1"/>
      <c r="Z241" s="1"/>
      <c r="AA241" s="1"/>
    </row>
    <row r="242" spans="2:27" x14ac:dyDescent="0.2">
      <c r="B242" s="80">
        <v>43101</v>
      </c>
      <c r="C242" s="1">
        <v>630</v>
      </c>
      <c r="D242" s="1">
        <v>2</v>
      </c>
      <c r="E242" s="1">
        <v>1177</v>
      </c>
      <c r="F242" s="1">
        <v>14</v>
      </c>
      <c r="G242" s="1">
        <v>383</v>
      </c>
      <c r="H242" s="1">
        <v>1732</v>
      </c>
      <c r="I242" s="1">
        <v>3005</v>
      </c>
      <c r="J242" s="1">
        <v>1464</v>
      </c>
      <c r="K242" s="1">
        <v>4115</v>
      </c>
      <c r="L242" s="1">
        <v>704</v>
      </c>
      <c r="M242" s="1">
        <v>190</v>
      </c>
      <c r="N242" s="1">
        <v>139</v>
      </c>
      <c r="O242" s="1">
        <v>1089</v>
      </c>
      <c r="P242" s="1">
        <v>3916</v>
      </c>
      <c r="Q242" s="1">
        <v>124</v>
      </c>
      <c r="R242" s="1">
        <v>1161</v>
      </c>
      <c r="S242" s="1">
        <v>1529</v>
      </c>
      <c r="T242" s="1">
        <v>1108</v>
      </c>
      <c r="U242" s="1">
        <v>600</v>
      </c>
      <c r="V242" s="1">
        <v>272</v>
      </c>
      <c r="W242" s="1">
        <v>20</v>
      </c>
      <c r="X242" s="1">
        <v>23374</v>
      </c>
      <c r="Y242" s="1"/>
      <c r="Z242" s="1"/>
      <c r="AA242" s="1"/>
    </row>
    <row r="243" spans="2:27" x14ac:dyDescent="0.2">
      <c r="B243" s="80">
        <v>43132</v>
      </c>
      <c r="C243" s="1">
        <v>652</v>
      </c>
      <c r="D243" s="1"/>
      <c r="E243" s="1">
        <v>859</v>
      </c>
      <c r="F243" s="1">
        <v>3</v>
      </c>
      <c r="G243" s="1">
        <v>174</v>
      </c>
      <c r="H243" s="1">
        <v>1907</v>
      </c>
      <c r="I243" s="1">
        <v>2743</v>
      </c>
      <c r="J243" s="1">
        <v>1403</v>
      </c>
      <c r="K243" s="1">
        <v>3805</v>
      </c>
      <c r="L243" s="1">
        <v>1181</v>
      </c>
      <c r="M243" s="1">
        <v>153</v>
      </c>
      <c r="N243" s="1">
        <v>105</v>
      </c>
      <c r="O243" s="1">
        <v>1221</v>
      </c>
      <c r="P243" s="1">
        <v>3894</v>
      </c>
      <c r="Q243" s="1">
        <v>78</v>
      </c>
      <c r="R243" s="1">
        <v>1200</v>
      </c>
      <c r="S243" s="1">
        <v>1241</v>
      </c>
      <c r="T243" s="1">
        <v>813</v>
      </c>
      <c r="U243" s="1">
        <v>535</v>
      </c>
      <c r="V243" s="1">
        <v>304</v>
      </c>
      <c r="W243" s="1">
        <v>7</v>
      </c>
      <c r="X243" s="1">
        <v>22278</v>
      </c>
      <c r="Y243" s="1"/>
      <c r="Z243" s="1"/>
      <c r="AA243" s="1"/>
    </row>
    <row r="244" spans="2:27" x14ac:dyDescent="0.2">
      <c r="B244" s="80">
        <v>43160</v>
      </c>
      <c r="C244" s="1">
        <v>353</v>
      </c>
      <c r="D244" s="1"/>
      <c r="E244" s="1">
        <v>1077</v>
      </c>
      <c r="F244" s="1">
        <v>23</v>
      </c>
      <c r="G244" s="1">
        <v>131</v>
      </c>
      <c r="H244" s="1">
        <v>1671</v>
      </c>
      <c r="I244" s="1">
        <v>3060</v>
      </c>
      <c r="J244" s="1">
        <v>1519</v>
      </c>
      <c r="K244" s="1">
        <v>4868</v>
      </c>
      <c r="L244" s="1">
        <v>859</v>
      </c>
      <c r="M244" s="1">
        <v>158</v>
      </c>
      <c r="N244" s="1">
        <v>113</v>
      </c>
      <c r="O244" s="1">
        <v>1067</v>
      </c>
      <c r="P244" s="1">
        <v>3992</v>
      </c>
      <c r="Q244" s="1">
        <v>140</v>
      </c>
      <c r="R244" s="1">
        <v>1209</v>
      </c>
      <c r="S244" s="1">
        <v>1206</v>
      </c>
      <c r="T244" s="1">
        <v>1047</v>
      </c>
      <c r="U244" s="1">
        <v>575</v>
      </c>
      <c r="V244" s="1">
        <v>274</v>
      </c>
      <c r="W244" s="1">
        <v>7</v>
      </c>
      <c r="X244" s="1">
        <v>23349</v>
      </c>
      <c r="Y244" s="1"/>
      <c r="Z244" s="1"/>
      <c r="AA244" s="1"/>
    </row>
    <row r="245" spans="2:27" x14ac:dyDescent="0.2">
      <c r="B245" s="80">
        <v>43191</v>
      </c>
      <c r="C245" s="1">
        <v>379</v>
      </c>
      <c r="D245" s="1">
        <v>3</v>
      </c>
      <c r="E245" s="1">
        <v>1049</v>
      </c>
      <c r="F245" s="1">
        <v>19</v>
      </c>
      <c r="G245" s="1">
        <v>736</v>
      </c>
      <c r="H245" s="1">
        <v>2071</v>
      </c>
      <c r="I245" s="1">
        <v>3006</v>
      </c>
      <c r="J245" s="1">
        <v>2271</v>
      </c>
      <c r="K245" s="1">
        <v>5857</v>
      </c>
      <c r="L245" s="1">
        <v>953</v>
      </c>
      <c r="M245" s="1">
        <v>155</v>
      </c>
      <c r="N245" s="1">
        <v>101</v>
      </c>
      <c r="O245" s="1">
        <v>1181</v>
      </c>
      <c r="P245" s="1">
        <v>4469</v>
      </c>
      <c r="Q245" s="1">
        <v>106</v>
      </c>
      <c r="R245" s="1">
        <v>1358</v>
      </c>
      <c r="S245" s="1">
        <v>1372</v>
      </c>
      <c r="T245" s="1">
        <v>1726</v>
      </c>
      <c r="U245" s="1">
        <v>694</v>
      </c>
      <c r="V245" s="1">
        <v>272</v>
      </c>
      <c r="W245" s="1">
        <v>14</v>
      </c>
      <c r="X245" s="1">
        <v>27792</v>
      </c>
      <c r="Y245" s="65"/>
      <c r="Z245" s="65"/>
      <c r="AA245" s="65"/>
    </row>
    <row r="246" spans="2:27" x14ac:dyDescent="0.2">
      <c r="B246" s="80">
        <v>43221</v>
      </c>
      <c r="C246" s="1">
        <v>435</v>
      </c>
      <c r="D246" s="1">
        <v>7</v>
      </c>
      <c r="E246" s="1">
        <v>1201</v>
      </c>
      <c r="F246" s="1">
        <v>10</v>
      </c>
      <c r="G246" s="1">
        <v>516</v>
      </c>
      <c r="H246" s="1">
        <v>2069</v>
      </c>
      <c r="I246" s="1">
        <v>3351</v>
      </c>
      <c r="J246" s="1">
        <v>1297</v>
      </c>
      <c r="K246" s="1">
        <v>6551</v>
      </c>
      <c r="L246" s="1">
        <v>1687</v>
      </c>
      <c r="M246" s="1">
        <v>114</v>
      </c>
      <c r="N246" s="1">
        <v>157</v>
      </c>
      <c r="O246" s="1">
        <v>1249</v>
      </c>
      <c r="P246" s="1">
        <v>5617</v>
      </c>
      <c r="Q246" s="1">
        <v>867</v>
      </c>
      <c r="R246" s="1">
        <v>1086</v>
      </c>
      <c r="S246" s="1">
        <v>1589</v>
      </c>
      <c r="T246" s="1">
        <v>1369</v>
      </c>
      <c r="U246" s="1">
        <v>781</v>
      </c>
      <c r="V246" s="1">
        <v>306</v>
      </c>
      <c r="W246" s="1">
        <v>10</v>
      </c>
      <c r="X246" s="1">
        <v>30269</v>
      </c>
      <c r="Y246" s="65"/>
      <c r="Z246" s="65"/>
      <c r="AA246" s="65"/>
    </row>
    <row r="247" spans="2:27" x14ac:dyDescent="0.2">
      <c r="B247" s="80">
        <v>43252</v>
      </c>
      <c r="C247" s="1">
        <v>228</v>
      </c>
      <c r="D247" s="1">
        <v>2</v>
      </c>
      <c r="E247" s="1">
        <v>1313</v>
      </c>
      <c r="F247" s="1">
        <v>9</v>
      </c>
      <c r="G247" s="1">
        <v>1048</v>
      </c>
      <c r="H247" s="1">
        <v>1875</v>
      </c>
      <c r="I247" s="1">
        <v>3828</v>
      </c>
      <c r="J247" s="1">
        <v>2121</v>
      </c>
      <c r="K247" s="1">
        <v>6498</v>
      </c>
      <c r="L247" s="1">
        <v>1812</v>
      </c>
      <c r="M247" s="1">
        <v>177</v>
      </c>
      <c r="N247" s="1">
        <v>125</v>
      </c>
      <c r="O247" s="1">
        <v>1291</v>
      </c>
      <c r="P247" s="1">
        <v>5251</v>
      </c>
      <c r="Q247" s="1">
        <v>98</v>
      </c>
      <c r="R247" s="1">
        <v>1215</v>
      </c>
      <c r="S247" s="1">
        <v>1573</v>
      </c>
      <c r="T247" s="1">
        <v>1351</v>
      </c>
      <c r="U247" s="1">
        <v>676</v>
      </c>
      <c r="V247" s="1">
        <v>296</v>
      </c>
      <c r="W247" s="1">
        <v>11</v>
      </c>
      <c r="X247" s="1">
        <v>30798</v>
      </c>
      <c r="Y247" s="65"/>
      <c r="Z247" s="65"/>
      <c r="AA247" s="65"/>
    </row>
    <row r="248" spans="2:27" x14ac:dyDescent="0.2">
      <c r="B248" s="80">
        <v>43282</v>
      </c>
      <c r="C248" s="1">
        <v>203</v>
      </c>
      <c r="D248" s="1"/>
      <c r="E248" s="1">
        <v>1185</v>
      </c>
      <c r="F248" s="1">
        <v>13</v>
      </c>
      <c r="G248" s="1">
        <v>1031</v>
      </c>
      <c r="H248" s="1">
        <v>1700</v>
      </c>
      <c r="I248" s="1">
        <v>3844</v>
      </c>
      <c r="J248" s="1">
        <v>1937</v>
      </c>
      <c r="K248" s="1">
        <v>6142</v>
      </c>
      <c r="L248" s="1">
        <v>1094</v>
      </c>
      <c r="M248" s="1">
        <v>175</v>
      </c>
      <c r="N248" s="1">
        <v>155</v>
      </c>
      <c r="O248" s="1">
        <v>1247</v>
      </c>
      <c r="P248" s="1">
        <v>5097</v>
      </c>
      <c r="Q248" s="1">
        <v>126</v>
      </c>
      <c r="R248" s="1">
        <v>1251</v>
      </c>
      <c r="S248" s="1">
        <v>1663</v>
      </c>
      <c r="T248" s="1">
        <v>1338</v>
      </c>
      <c r="U248" s="1">
        <v>817</v>
      </c>
      <c r="V248" s="1">
        <v>306</v>
      </c>
      <c r="W248" s="1">
        <v>22</v>
      </c>
      <c r="X248" s="1">
        <v>29346</v>
      </c>
      <c r="Y248" s="65"/>
      <c r="Z248" s="65"/>
      <c r="AA248" s="65"/>
    </row>
    <row r="249" spans="2:27" x14ac:dyDescent="0.2">
      <c r="B249" s="80">
        <v>43313</v>
      </c>
      <c r="C249" s="1">
        <v>167</v>
      </c>
      <c r="D249" s="1">
        <v>4</v>
      </c>
      <c r="E249" s="1">
        <v>1179</v>
      </c>
      <c r="F249" s="1">
        <v>7</v>
      </c>
      <c r="G249" s="1">
        <v>1090</v>
      </c>
      <c r="H249" s="1">
        <v>1556</v>
      </c>
      <c r="I249" s="1">
        <v>2832</v>
      </c>
      <c r="J249" s="1">
        <v>1843</v>
      </c>
      <c r="K249" s="1">
        <v>4855</v>
      </c>
      <c r="L249" s="1">
        <v>1267</v>
      </c>
      <c r="M249" s="1">
        <v>130</v>
      </c>
      <c r="N249" s="1">
        <v>82</v>
      </c>
      <c r="O249" s="1">
        <v>992</v>
      </c>
      <c r="P249" s="1">
        <v>4044</v>
      </c>
      <c r="Q249" s="1">
        <v>168</v>
      </c>
      <c r="R249" s="1">
        <v>459</v>
      </c>
      <c r="S249" s="1">
        <v>1253</v>
      </c>
      <c r="T249" s="1">
        <v>1207</v>
      </c>
      <c r="U249" s="1">
        <v>559</v>
      </c>
      <c r="V249" s="1">
        <v>265</v>
      </c>
      <c r="W249" s="1">
        <v>16</v>
      </c>
      <c r="X249" s="1">
        <v>23975</v>
      </c>
      <c r="Y249" s="65"/>
      <c r="Z249" s="65"/>
      <c r="AA249" s="65"/>
    </row>
    <row r="250" spans="2:27" x14ac:dyDescent="0.2">
      <c r="B250" s="80">
        <v>43344</v>
      </c>
      <c r="C250" s="1">
        <v>207</v>
      </c>
      <c r="D250" s="1">
        <v>1</v>
      </c>
      <c r="E250" s="1">
        <v>963</v>
      </c>
      <c r="F250" s="1">
        <v>10</v>
      </c>
      <c r="G250" s="1">
        <v>994</v>
      </c>
      <c r="H250" s="1">
        <v>1952</v>
      </c>
      <c r="I250" s="1">
        <v>3284</v>
      </c>
      <c r="J250" s="1">
        <v>1182</v>
      </c>
      <c r="K250" s="1">
        <v>5818</v>
      </c>
      <c r="L250" s="1">
        <v>817</v>
      </c>
      <c r="M250" s="1">
        <v>159</v>
      </c>
      <c r="N250" s="1">
        <v>118</v>
      </c>
      <c r="O250" s="1">
        <v>1090</v>
      </c>
      <c r="P250" s="1">
        <v>4452</v>
      </c>
      <c r="Q250" s="1">
        <v>143</v>
      </c>
      <c r="R250" s="1">
        <v>2330</v>
      </c>
      <c r="S250" s="1">
        <v>1371</v>
      </c>
      <c r="T250" s="1">
        <v>1153</v>
      </c>
      <c r="U250" s="1">
        <v>723</v>
      </c>
      <c r="V250" s="1">
        <v>366</v>
      </c>
      <c r="W250" s="1">
        <v>16</v>
      </c>
      <c r="X250" s="1">
        <v>27149</v>
      </c>
      <c r="Y250" s="65"/>
      <c r="Z250" s="65"/>
      <c r="AA250" s="65"/>
    </row>
    <row r="251" spans="2:27" x14ac:dyDescent="0.2">
      <c r="B251" s="80">
        <v>43374</v>
      </c>
      <c r="C251" s="1">
        <v>495</v>
      </c>
      <c r="D251" s="1">
        <v>1</v>
      </c>
      <c r="E251" s="1">
        <v>1088</v>
      </c>
      <c r="F251" s="1">
        <v>6</v>
      </c>
      <c r="G251" s="1">
        <v>433</v>
      </c>
      <c r="H251" s="1">
        <v>2085</v>
      </c>
      <c r="I251" s="1">
        <v>3399</v>
      </c>
      <c r="J251" s="1">
        <v>2014</v>
      </c>
      <c r="K251" s="1">
        <v>6952</v>
      </c>
      <c r="L251" s="1">
        <v>1224</v>
      </c>
      <c r="M251" s="1">
        <v>130</v>
      </c>
      <c r="N251" s="1">
        <v>123</v>
      </c>
      <c r="O251" s="1">
        <v>1258</v>
      </c>
      <c r="P251" s="1">
        <v>6030</v>
      </c>
      <c r="Q251" s="1">
        <v>357</v>
      </c>
      <c r="R251" s="1">
        <v>2405</v>
      </c>
      <c r="S251" s="1">
        <v>1708</v>
      </c>
      <c r="T251" s="1">
        <v>1364</v>
      </c>
      <c r="U251" s="1">
        <v>914</v>
      </c>
      <c r="V251" s="1">
        <v>365</v>
      </c>
      <c r="W251" s="1">
        <v>26</v>
      </c>
      <c r="X251" s="1">
        <v>32377</v>
      </c>
      <c r="Y251" s="65"/>
      <c r="Z251" s="65"/>
      <c r="AA251" s="65"/>
    </row>
    <row r="252" spans="2:27" x14ac:dyDescent="0.2">
      <c r="B252" s="80">
        <v>43405</v>
      </c>
      <c r="C252" s="1">
        <v>497</v>
      </c>
      <c r="D252" s="1"/>
      <c r="E252" s="1">
        <v>1024</v>
      </c>
      <c r="F252" s="1">
        <v>5</v>
      </c>
      <c r="G252" s="1">
        <v>309</v>
      </c>
      <c r="H252" s="1">
        <v>2036</v>
      </c>
      <c r="I252" s="1">
        <v>3524</v>
      </c>
      <c r="J252" s="1">
        <v>1224</v>
      </c>
      <c r="K252" s="1">
        <v>5100</v>
      </c>
      <c r="L252" s="1">
        <v>899</v>
      </c>
      <c r="M252" s="1">
        <v>133</v>
      </c>
      <c r="N252" s="1">
        <v>132</v>
      </c>
      <c r="O252" s="1">
        <v>1071</v>
      </c>
      <c r="P252" s="1">
        <v>5301</v>
      </c>
      <c r="Q252" s="1">
        <v>253</v>
      </c>
      <c r="R252" s="1">
        <v>1593</v>
      </c>
      <c r="S252" s="1">
        <v>1231</v>
      </c>
      <c r="T252" s="1">
        <v>1181</v>
      </c>
      <c r="U252" s="1">
        <v>628</v>
      </c>
      <c r="V252" s="1">
        <v>300</v>
      </c>
      <c r="W252" s="1">
        <v>17</v>
      </c>
      <c r="X252" s="1">
        <v>26458</v>
      </c>
      <c r="Y252" s="65"/>
      <c r="Z252" s="65"/>
      <c r="AA252" s="65"/>
    </row>
    <row r="253" spans="2:27" x14ac:dyDescent="0.2">
      <c r="B253" s="80">
        <v>43435</v>
      </c>
      <c r="C253" s="1">
        <v>692</v>
      </c>
      <c r="D253" s="1"/>
      <c r="E253" s="1">
        <v>630</v>
      </c>
      <c r="F253" s="1">
        <v>7</v>
      </c>
      <c r="G253" s="1">
        <v>510</v>
      </c>
      <c r="H253" s="1">
        <v>1291</v>
      </c>
      <c r="I253" s="1">
        <v>2836</v>
      </c>
      <c r="J253" s="1">
        <v>2205</v>
      </c>
      <c r="K253" s="1">
        <v>5143</v>
      </c>
      <c r="L253" s="1">
        <v>920</v>
      </c>
      <c r="M253" s="1">
        <v>116</v>
      </c>
      <c r="N253" s="1">
        <v>67</v>
      </c>
      <c r="O253" s="1">
        <v>928</v>
      </c>
      <c r="P253" s="1">
        <v>4251</v>
      </c>
      <c r="Q253" s="1">
        <v>91</v>
      </c>
      <c r="R253" s="1">
        <v>1095</v>
      </c>
      <c r="S253" s="1">
        <v>1168</v>
      </c>
      <c r="T253" s="1">
        <v>987</v>
      </c>
      <c r="U253" s="1">
        <v>511</v>
      </c>
      <c r="V253" s="1">
        <v>276</v>
      </c>
      <c r="W253" s="1">
        <v>9</v>
      </c>
      <c r="X253" s="1">
        <v>23733</v>
      </c>
      <c r="Y253" s="65"/>
      <c r="Z253" s="65"/>
      <c r="AA253" s="65"/>
    </row>
    <row r="254" spans="2:27" x14ac:dyDescent="0.2">
      <c r="B254" s="80">
        <v>43466</v>
      </c>
      <c r="C254" s="1">
        <v>772</v>
      </c>
      <c r="D254" s="1"/>
      <c r="E254" s="1">
        <v>1146</v>
      </c>
      <c r="F254" s="1">
        <v>4</v>
      </c>
      <c r="G254" s="1">
        <v>435</v>
      </c>
      <c r="H254" s="1">
        <v>2216</v>
      </c>
      <c r="I254" s="1">
        <v>3019</v>
      </c>
      <c r="J254" s="1">
        <v>1450</v>
      </c>
      <c r="K254" s="1">
        <v>4498</v>
      </c>
      <c r="L254" s="1">
        <v>1211</v>
      </c>
      <c r="M254" s="1">
        <v>164</v>
      </c>
      <c r="N254" s="1">
        <v>128</v>
      </c>
      <c r="O254" s="1">
        <v>1124</v>
      </c>
      <c r="P254" s="1">
        <v>4526</v>
      </c>
      <c r="Q254" s="1">
        <v>197</v>
      </c>
      <c r="R254" s="1">
        <v>1019</v>
      </c>
      <c r="S254" s="1">
        <v>1451</v>
      </c>
      <c r="T254" s="1">
        <v>1373</v>
      </c>
      <c r="U254" s="1">
        <v>508</v>
      </c>
      <c r="V254" s="1">
        <v>289</v>
      </c>
      <c r="W254" s="1">
        <v>17</v>
      </c>
      <c r="X254" s="1">
        <v>25547</v>
      </c>
      <c r="Y254" s="65"/>
      <c r="Z254" s="65"/>
      <c r="AA254" s="65"/>
    </row>
    <row r="255" spans="2:27" x14ac:dyDescent="0.2">
      <c r="B255" s="80">
        <v>43497</v>
      </c>
      <c r="C255" s="1">
        <v>530</v>
      </c>
      <c r="D255" s="1"/>
      <c r="E255" s="1">
        <v>866</v>
      </c>
      <c r="F255" s="1">
        <v>28</v>
      </c>
      <c r="G255" s="1">
        <v>314</v>
      </c>
      <c r="H255" s="1">
        <v>1922</v>
      </c>
      <c r="I255" s="1">
        <v>2639</v>
      </c>
      <c r="J255" s="1">
        <v>1785</v>
      </c>
      <c r="K255" s="1">
        <v>4499</v>
      </c>
      <c r="L255" s="1">
        <v>692</v>
      </c>
      <c r="M255" s="1">
        <v>127</v>
      </c>
      <c r="N255" s="1">
        <v>102</v>
      </c>
      <c r="O255" s="1">
        <v>845</v>
      </c>
      <c r="P255" s="1">
        <v>3795</v>
      </c>
      <c r="Q255" s="1">
        <v>113</v>
      </c>
      <c r="R255" s="1">
        <v>1197</v>
      </c>
      <c r="S255" s="1">
        <v>1125</v>
      </c>
      <c r="T255" s="1">
        <v>884</v>
      </c>
      <c r="U255" s="1">
        <v>529</v>
      </c>
      <c r="V255" s="1">
        <v>301</v>
      </c>
      <c r="W255" s="1">
        <v>21</v>
      </c>
      <c r="X255" s="1">
        <v>22314</v>
      </c>
      <c r="Y255" s="65"/>
      <c r="Z255" s="65"/>
      <c r="AA255" s="65"/>
    </row>
    <row r="256" spans="2:27" x14ac:dyDescent="0.2">
      <c r="B256" s="80">
        <v>43525</v>
      </c>
      <c r="C256" s="1">
        <v>488</v>
      </c>
      <c r="D256" s="1">
        <v>1</v>
      </c>
      <c r="E256" s="1">
        <v>1100</v>
      </c>
      <c r="F256" s="1">
        <v>16</v>
      </c>
      <c r="G256" s="1">
        <v>367</v>
      </c>
      <c r="H256" s="1">
        <v>2056</v>
      </c>
      <c r="I256" s="1">
        <v>2845</v>
      </c>
      <c r="J256" s="1">
        <v>1545</v>
      </c>
      <c r="K256" s="1">
        <v>5349</v>
      </c>
      <c r="L256" s="1">
        <v>1163</v>
      </c>
      <c r="M256" s="1">
        <v>143</v>
      </c>
      <c r="N256" s="1">
        <v>104</v>
      </c>
      <c r="O256" s="1">
        <v>1124</v>
      </c>
      <c r="P256" s="1">
        <v>4367</v>
      </c>
      <c r="Q256" s="1">
        <v>193</v>
      </c>
      <c r="R256" s="1">
        <v>1150</v>
      </c>
      <c r="S256" s="1">
        <v>1232</v>
      </c>
      <c r="T256" s="1">
        <v>1088</v>
      </c>
      <c r="U256" s="1">
        <v>603</v>
      </c>
      <c r="V256" s="1">
        <v>341</v>
      </c>
      <c r="W256" s="1">
        <v>28</v>
      </c>
      <c r="X256" s="1">
        <v>25303</v>
      </c>
      <c r="Y256" s="65"/>
      <c r="Z256" s="65"/>
      <c r="AA256" s="65"/>
    </row>
    <row r="257" spans="2:24" x14ac:dyDescent="0.2">
      <c r="B257" s="80">
        <v>43556</v>
      </c>
      <c r="C257" s="1">
        <v>223</v>
      </c>
      <c r="D257" s="1"/>
      <c r="E257" s="1">
        <v>1049</v>
      </c>
      <c r="F257" s="1">
        <v>2</v>
      </c>
      <c r="G257" s="1">
        <v>854</v>
      </c>
      <c r="H257" s="1">
        <v>1688</v>
      </c>
      <c r="I257" s="1">
        <v>2859</v>
      </c>
      <c r="J257" s="1">
        <v>2314</v>
      </c>
      <c r="K257" s="1">
        <v>5956</v>
      </c>
      <c r="L257" s="1">
        <v>1469</v>
      </c>
      <c r="M257" s="1">
        <v>105</v>
      </c>
      <c r="N257" s="1">
        <v>109</v>
      </c>
      <c r="O257" s="1">
        <v>974</v>
      </c>
      <c r="P257" s="1">
        <v>4420</v>
      </c>
      <c r="Q257" s="1">
        <v>94</v>
      </c>
      <c r="R257" s="1">
        <v>1018</v>
      </c>
      <c r="S257" s="1">
        <v>1259</v>
      </c>
      <c r="T257" s="1">
        <v>808</v>
      </c>
      <c r="U257" s="1">
        <v>611</v>
      </c>
      <c r="V257" s="1">
        <v>281</v>
      </c>
      <c r="W257" s="1">
        <v>13</v>
      </c>
      <c r="X257" s="1">
        <v>26106</v>
      </c>
    </row>
    <row r="258" spans="2:24" x14ac:dyDescent="0.2">
      <c r="B258" s="80">
        <v>43586</v>
      </c>
      <c r="C258" s="1">
        <v>334</v>
      </c>
      <c r="D258" s="1">
        <v>1</v>
      </c>
      <c r="E258" s="1">
        <v>1260</v>
      </c>
      <c r="F258" s="1">
        <v>5</v>
      </c>
      <c r="G258" s="1">
        <v>791</v>
      </c>
      <c r="H258" s="1">
        <v>1908</v>
      </c>
      <c r="I258" s="1">
        <v>3269</v>
      </c>
      <c r="J258" s="1">
        <v>2128</v>
      </c>
      <c r="K258" s="1">
        <v>7446</v>
      </c>
      <c r="L258" s="1">
        <v>1625</v>
      </c>
      <c r="M258" s="1">
        <v>132</v>
      </c>
      <c r="N258" s="1">
        <v>152</v>
      </c>
      <c r="O258" s="1">
        <v>1134</v>
      </c>
      <c r="P258" s="1">
        <v>4790</v>
      </c>
      <c r="Q258" s="1">
        <v>92</v>
      </c>
      <c r="R258" s="1">
        <v>976</v>
      </c>
      <c r="S258" s="1">
        <v>1642</v>
      </c>
      <c r="T258" s="1">
        <v>1316</v>
      </c>
      <c r="U258" s="1">
        <v>698</v>
      </c>
      <c r="V258" s="1">
        <v>266</v>
      </c>
      <c r="W258" s="1">
        <v>18</v>
      </c>
      <c r="X258" s="1">
        <v>29983</v>
      </c>
    </row>
    <row r="259" spans="2:24" x14ac:dyDescent="0.2">
      <c r="B259" s="80">
        <v>43617</v>
      </c>
      <c r="C259" s="1">
        <v>224</v>
      </c>
      <c r="D259" s="1">
        <v>1</v>
      </c>
      <c r="E259" s="1">
        <v>1033</v>
      </c>
      <c r="F259" s="1">
        <v>10</v>
      </c>
      <c r="G259" s="1">
        <v>887</v>
      </c>
      <c r="H259" s="1">
        <v>1956</v>
      </c>
      <c r="I259" s="1">
        <v>3460</v>
      </c>
      <c r="J259" s="1">
        <v>2112</v>
      </c>
      <c r="K259" s="1">
        <v>6654</v>
      </c>
      <c r="L259" s="1">
        <v>2424</v>
      </c>
      <c r="M259" s="1">
        <v>139</v>
      </c>
      <c r="N259" s="1">
        <v>136</v>
      </c>
      <c r="O259" s="1">
        <v>989</v>
      </c>
      <c r="P259" s="1">
        <v>4222</v>
      </c>
      <c r="Q259" s="1">
        <v>138</v>
      </c>
      <c r="R259" s="1">
        <v>1134</v>
      </c>
      <c r="S259" s="1">
        <v>1459</v>
      </c>
      <c r="T259" s="1">
        <v>1247</v>
      </c>
      <c r="U259" s="1">
        <v>643</v>
      </c>
      <c r="V259" s="1">
        <v>297</v>
      </c>
      <c r="W259" s="1">
        <v>19</v>
      </c>
      <c r="X259" s="1">
        <v>29184</v>
      </c>
    </row>
    <row r="260" spans="2:24" x14ac:dyDescent="0.2">
      <c r="B260" s="80">
        <v>43647</v>
      </c>
      <c r="C260" s="1">
        <v>157</v>
      </c>
      <c r="D260" s="1">
        <v>2</v>
      </c>
      <c r="E260" s="1">
        <v>1133</v>
      </c>
      <c r="F260" s="1">
        <v>7</v>
      </c>
      <c r="G260" s="1">
        <v>1020</v>
      </c>
      <c r="H260" s="1">
        <v>2136</v>
      </c>
      <c r="I260" s="1">
        <v>3787</v>
      </c>
      <c r="J260" s="1">
        <v>2718</v>
      </c>
      <c r="K260" s="1">
        <v>7208</v>
      </c>
      <c r="L260" s="1">
        <v>1497</v>
      </c>
      <c r="M260" s="1">
        <v>190</v>
      </c>
      <c r="N260" s="1">
        <v>134</v>
      </c>
      <c r="O260" s="1">
        <v>1097</v>
      </c>
      <c r="P260" s="1">
        <v>4755</v>
      </c>
      <c r="Q260" s="1">
        <v>252</v>
      </c>
      <c r="R260" s="1">
        <v>1254</v>
      </c>
      <c r="S260" s="1">
        <v>1924</v>
      </c>
      <c r="T260" s="1">
        <v>1580</v>
      </c>
      <c r="U260" s="1">
        <v>895</v>
      </c>
      <c r="V260" s="1">
        <v>278</v>
      </c>
      <c r="W260" s="1">
        <v>33</v>
      </c>
      <c r="X260" s="1">
        <v>32057</v>
      </c>
    </row>
    <row r="261" spans="2:24" x14ac:dyDescent="0.2">
      <c r="B261" s="80">
        <v>43678</v>
      </c>
      <c r="C261" s="1">
        <v>199</v>
      </c>
      <c r="D261" s="1"/>
      <c r="E261" s="1">
        <v>884</v>
      </c>
      <c r="F261" s="1">
        <v>10</v>
      </c>
      <c r="G261" s="1">
        <v>1044</v>
      </c>
      <c r="H261" s="1">
        <v>1499</v>
      </c>
      <c r="I261" s="1">
        <v>2521</v>
      </c>
      <c r="J261" s="1">
        <v>2701</v>
      </c>
      <c r="K261" s="1">
        <v>5409</v>
      </c>
      <c r="L261" s="1">
        <v>565</v>
      </c>
      <c r="M261" s="1">
        <v>114</v>
      </c>
      <c r="N261" s="1">
        <v>94</v>
      </c>
      <c r="O261" s="1">
        <v>746</v>
      </c>
      <c r="P261" s="1">
        <v>3865</v>
      </c>
      <c r="Q261" s="1">
        <v>72</v>
      </c>
      <c r="R261" s="1">
        <v>348</v>
      </c>
      <c r="S261" s="1">
        <v>1093</v>
      </c>
      <c r="T261" s="1">
        <v>985</v>
      </c>
      <c r="U261" s="1">
        <v>415</v>
      </c>
      <c r="V261" s="1">
        <v>225</v>
      </c>
      <c r="W261" s="1">
        <v>9</v>
      </c>
      <c r="X261" s="1">
        <v>22798</v>
      </c>
    </row>
    <row r="262" spans="2:24" x14ac:dyDescent="0.2">
      <c r="B262" s="80">
        <v>43709</v>
      </c>
      <c r="C262" s="1">
        <v>317</v>
      </c>
      <c r="D262" s="1"/>
      <c r="E262" s="1">
        <v>1014</v>
      </c>
      <c r="F262" s="1">
        <v>6</v>
      </c>
      <c r="G262" s="1">
        <v>960</v>
      </c>
      <c r="H262" s="1">
        <v>2218</v>
      </c>
      <c r="I262" s="1">
        <v>3236</v>
      </c>
      <c r="J262" s="1">
        <v>2110</v>
      </c>
      <c r="K262" s="1">
        <v>6266</v>
      </c>
      <c r="L262" s="1">
        <v>1514</v>
      </c>
      <c r="M262" s="1">
        <v>141</v>
      </c>
      <c r="N262" s="1">
        <v>148</v>
      </c>
      <c r="O262" s="1">
        <v>937</v>
      </c>
      <c r="P262" s="1">
        <v>4513</v>
      </c>
      <c r="Q262" s="1">
        <v>261</v>
      </c>
      <c r="R262" s="1">
        <v>2148</v>
      </c>
      <c r="S262" s="1">
        <v>1634</v>
      </c>
      <c r="T262" s="1">
        <v>1422</v>
      </c>
      <c r="U262" s="1">
        <v>888</v>
      </c>
      <c r="V262" s="1">
        <v>331</v>
      </c>
      <c r="W262" s="1">
        <v>22</v>
      </c>
      <c r="X262" s="1">
        <v>30086</v>
      </c>
    </row>
    <row r="263" spans="2:24" x14ac:dyDescent="0.2">
      <c r="B263" s="80">
        <v>43739</v>
      </c>
      <c r="C263" s="1">
        <v>451</v>
      </c>
      <c r="D263" s="1">
        <v>3</v>
      </c>
      <c r="E263" s="1">
        <v>929</v>
      </c>
      <c r="F263" s="1">
        <v>11</v>
      </c>
      <c r="G263" s="1">
        <v>741</v>
      </c>
      <c r="H263" s="1">
        <v>2249</v>
      </c>
      <c r="I263" s="1">
        <v>4087</v>
      </c>
      <c r="J263" s="1">
        <v>2007</v>
      </c>
      <c r="K263" s="1">
        <v>6900</v>
      </c>
      <c r="L263" s="1">
        <v>2297</v>
      </c>
      <c r="M263" s="1">
        <v>153</v>
      </c>
      <c r="N263" s="1">
        <v>156</v>
      </c>
      <c r="O263" s="1">
        <v>1091</v>
      </c>
      <c r="P263" s="1">
        <v>6412</v>
      </c>
      <c r="Q263" s="1">
        <v>372</v>
      </c>
      <c r="R263" s="1">
        <v>2488</v>
      </c>
      <c r="S263" s="1">
        <v>1891</v>
      </c>
      <c r="T263" s="1">
        <v>1225</v>
      </c>
      <c r="U263" s="1">
        <v>763</v>
      </c>
      <c r="V263" s="1">
        <v>372</v>
      </c>
      <c r="W263" s="1">
        <v>16</v>
      </c>
      <c r="X263" s="1">
        <v>34614</v>
      </c>
    </row>
    <row r="264" spans="2:24" x14ac:dyDescent="0.2">
      <c r="B264" s="80">
        <v>43770</v>
      </c>
      <c r="C264" s="1">
        <v>451</v>
      </c>
      <c r="D264" s="1">
        <v>1</v>
      </c>
      <c r="E264" s="1">
        <v>955</v>
      </c>
      <c r="F264" s="1">
        <v>5</v>
      </c>
      <c r="G264" s="1">
        <v>625</v>
      </c>
      <c r="H264" s="1">
        <v>1783</v>
      </c>
      <c r="I264" s="1">
        <v>3465</v>
      </c>
      <c r="J264" s="1">
        <v>2580</v>
      </c>
      <c r="K264" s="1">
        <v>5641</v>
      </c>
      <c r="L264" s="1">
        <v>905</v>
      </c>
      <c r="M264" s="1">
        <v>116</v>
      </c>
      <c r="N264" s="1">
        <v>104</v>
      </c>
      <c r="O264" s="1">
        <v>873</v>
      </c>
      <c r="P264" s="1">
        <v>5426</v>
      </c>
      <c r="Q264" s="1">
        <v>80</v>
      </c>
      <c r="R264" s="1">
        <v>1451</v>
      </c>
      <c r="S264" s="1">
        <v>1337</v>
      </c>
      <c r="T264" s="1">
        <v>958</v>
      </c>
      <c r="U264" s="1">
        <v>652</v>
      </c>
      <c r="V264" s="1">
        <v>260</v>
      </c>
      <c r="W264" s="1">
        <v>16</v>
      </c>
      <c r="X264" s="1">
        <v>27684</v>
      </c>
    </row>
    <row r="265" spans="2:24" x14ac:dyDescent="0.2">
      <c r="B265" s="80">
        <v>43800</v>
      </c>
      <c r="C265" s="1">
        <v>583</v>
      </c>
      <c r="D265" s="1"/>
      <c r="E265" s="1">
        <v>935</v>
      </c>
      <c r="F265" s="1">
        <v>12</v>
      </c>
      <c r="G265" s="1">
        <v>792</v>
      </c>
      <c r="H265" s="1">
        <v>1278</v>
      </c>
      <c r="I265" s="1">
        <v>3038</v>
      </c>
      <c r="J265" s="1">
        <v>1792</v>
      </c>
      <c r="K265" s="1">
        <v>5155</v>
      </c>
      <c r="L265" s="1">
        <v>686</v>
      </c>
      <c r="M265" s="1">
        <v>108</v>
      </c>
      <c r="N265" s="1">
        <v>63</v>
      </c>
      <c r="O265" s="1">
        <v>808</v>
      </c>
      <c r="P265" s="1">
        <v>4291</v>
      </c>
      <c r="Q265" s="1">
        <v>150</v>
      </c>
      <c r="R265" s="1">
        <v>817</v>
      </c>
      <c r="S265" s="1">
        <v>1360</v>
      </c>
      <c r="T265" s="1">
        <v>1090</v>
      </c>
      <c r="U265" s="1">
        <v>526</v>
      </c>
      <c r="V265" s="1">
        <v>247</v>
      </c>
      <c r="W265" s="1">
        <v>17</v>
      </c>
      <c r="X265" s="1">
        <v>23748</v>
      </c>
    </row>
    <row r="266" spans="2:24" x14ac:dyDescent="0.2">
      <c r="B266" s="80">
        <v>43831</v>
      </c>
      <c r="C266" s="1">
        <v>679</v>
      </c>
      <c r="D266" s="1"/>
      <c r="E266" s="1">
        <v>1330</v>
      </c>
      <c r="F266" s="1">
        <v>2</v>
      </c>
      <c r="G266" s="1">
        <v>397</v>
      </c>
      <c r="H266" s="1">
        <v>2292</v>
      </c>
      <c r="I266" s="1">
        <v>2680</v>
      </c>
      <c r="J266" s="1">
        <v>2480</v>
      </c>
      <c r="K266" s="1">
        <v>4773</v>
      </c>
      <c r="L266" s="1">
        <v>602</v>
      </c>
      <c r="M266" s="1">
        <v>124</v>
      </c>
      <c r="N266" s="1">
        <v>110</v>
      </c>
      <c r="O266" s="1">
        <v>860</v>
      </c>
      <c r="P266" s="1">
        <v>4297</v>
      </c>
      <c r="Q266" s="1">
        <v>131</v>
      </c>
      <c r="R266" s="1">
        <v>1095</v>
      </c>
      <c r="S266" s="1">
        <v>1350</v>
      </c>
      <c r="T266" s="1">
        <v>1230</v>
      </c>
      <c r="U266" s="1">
        <v>575</v>
      </c>
      <c r="V266" s="1">
        <v>244</v>
      </c>
      <c r="W266" s="1">
        <v>12</v>
      </c>
      <c r="X266" s="1">
        <v>25263</v>
      </c>
    </row>
    <row r="267" spans="2:24" x14ac:dyDescent="0.2">
      <c r="B267" s="80">
        <v>43862</v>
      </c>
      <c r="C267" s="1">
        <v>584</v>
      </c>
      <c r="D267" s="1"/>
      <c r="E267" s="1">
        <v>1140</v>
      </c>
      <c r="F267" s="1">
        <v>6</v>
      </c>
      <c r="G267" s="1">
        <v>398</v>
      </c>
      <c r="H267" s="1">
        <v>1967</v>
      </c>
      <c r="I267" s="1">
        <v>3009</v>
      </c>
      <c r="J267" s="1">
        <v>1443</v>
      </c>
      <c r="K267" s="1">
        <v>5318</v>
      </c>
      <c r="L267" s="1">
        <v>604</v>
      </c>
      <c r="M267" s="1">
        <v>107</v>
      </c>
      <c r="N267" s="1">
        <v>119</v>
      </c>
      <c r="O267" s="1">
        <v>810</v>
      </c>
      <c r="P267" s="1">
        <v>3948</v>
      </c>
      <c r="Q267" s="1">
        <v>82</v>
      </c>
      <c r="R267" s="1">
        <v>1110</v>
      </c>
      <c r="S267" s="1">
        <v>1209</v>
      </c>
      <c r="T267" s="1">
        <v>789</v>
      </c>
      <c r="U267" s="1">
        <v>518</v>
      </c>
      <c r="V267" s="1">
        <v>276</v>
      </c>
      <c r="W267" s="1">
        <v>23</v>
      </c>
      <c r="X267" s="1">
        <v>23460</v>
      </c>
    </row>
    <row r="268" spans="2:24" x14ac:dyDescent="0.2">
      <c r="B268" s="80">
        <v>43891</v>
      </c>
      <c r="C268" s="1">
        <v>303</v>
      </c>
      <c r="D268" s="1"/>
      <c r="E268" s="1">
        <v>992</v>
      </c>
      <c r="F268" s="1">
        <v>3</v>
      </c>
      <c r="G268" s="1">
        <v>342</v>
      </c>
      <c r="H268" s="1">
        <v>1411</v>
      </c>
      <c r="I268" s="1">
        <v>2445</v>
      </c>
      <c r="J268" s="1">
        <v>2154</v>
      </c>
      <c r="K268" s="1">
        <v>3075</v>
      </c>
      <c r="L268" s="1">
        <v>629</v>
      </c>
      <c r="M268" s="1">
        <v>84</v>
      </c>
      <c r="N268" s="1">
        <v>81</v>
      </c>
      <c r="O268" s="1">
        <v>650</v>
      </c>
      <c r="P268" s="1">
        <v>3443</v>
      </c>
      <c r="Q268" s="1">
        <v>123</v>
      </c>
      <c r="R268" s="1">
        <v>642</v>
      </c>
      <c r="S268" s="1">
        <v>1201</v>
      </c>
      <c r="T268" s="1">
        <v>633</v>
      </c>
      <c r="U268" s="1">
        <v>414</v>
      </c>
      <c r="V268" s="1">
        <v>241</v>
      </c>
      <c r="W268" s="1">
        <v>10</v>
      </c>
      <c r="X268" s="1">
        <v>18876</v>
      </c>
    </row>
    <row r="269" spans="2:24" x14ac:dyDescent="0.2">
      <c r="B269" s="80">
        <v>43922</v>
      </c>
      <c r="C269" s="1">
        <v>214</v>
      </c>
      <c r="D269" s="1">
        <v>1</v>
      </c>
      <c r="E269" s="1">
        <v>603</v>
      </c>
      <c r="F269" s="1">
        <v>1</v>
      </c>
      <c r="G269" s="1">
        <v>163</v>
      </c>
      <c r="H269" s="1">
        <v>1737</v>
      </c>
      <c r="I269" s="1">
        <v>888</v>
      </c>
      <c r="J269" s="1">
        <v>581</v>
      </c>
      <c r="K269" s="1">
        <v>256</v>
      </c>
      <c r="L269" s="1">
        <v>256</v>
      </c>
      <c r="M269" s="1">
        <v>35</v>
      </c>
      <c r="N269" s="1">
        <v>29</v>
      </c>
      <c r="O269" s="1">
        <v>224</v>
      </c>
      <c r="P269" s="1">
        <v>1524</v>
      </c>
      <c r="Q269" s="1">
        <v>9</v>
      </c>
      <c r="R269" s="1">
        <v>267</v>
      </c>
      <c r="S269" s="1">
        <v>586</v>
      </c>
      <c r="T269" s="1">
        <v>54</v>
      </c>
      <c r="U269" s="1">
        <v>59</v>
      </c>
      <c r="V269" s="1">
        <v>105</v>
      </c>
      <c r="W269" s="1">
        <v>2</v>
      </c>
      <c r="X269" s="1">
        <v>7594</v>
      </c>
    </row>
    <row r="270" spans="2:24" x14ac:dyDescent="0.2">
      <c r="B270" s="80">
        <v>43952</v>
      </c>
      <c r="C270" s="1">
        <v>300</v>
      </c>
      <c r="D270" s="1"/>
      <c r="E270" s="1">
        <v>802</v>
      </c>
      <c r="F270" s="1">
        <v>10</v>
      </c>
      <c r="G270" s="1">
        <v>489</v>
      </c>
      <c r="H270" s="1">
        <v>1867</v>
      </c>
      <c r="I270" s="1">
        <v>1230</v>
      </c>
      <c r="J270" s="1">
        <v>1075</v>
      </c>
      <c r="K270" s="1">
        <v>634</v>
      </c>
      <c r="L270" s="1">
        <v>170</v>
      </c>
      <c r="M270" s="1">
        <v>48</v>
      </c>
      <c r="N270" s="1">
        <v>24</v>
      </c>
      <c r="O270" s="1">
        <v>333</v>
      </c>
      <c r="P270" s="1">
        <v>1869</v>
      </c>
      <c r="Q270" s="1">
        <v>171</v>
      </c>
      <c r="R270" s="1">
        <v>313</v>
      </c>
      <c r="S270" s="1">
        <v>588</v>
      </c>
      <c r="T270" s="1">
        <v>32</v>
      </c>
      <c r="U270" s="1">
        <v>237</v>
      </c>
      <c r="V270" s="1">
        <v>219</v>
      </c>
      <c r="W270" s="1"/>
      <c r="X270" s="1">
        <v>10411</v>
      </c>
    </row>
    <row r="271" spans="2:24" x14ac:dyDescent="0.2">
      <c r="B271" s="80">
        <v>43983</v>
      </c>
      <c r="C271" s="1">
        <v>228</v>
      </c>
      <c r="D271" s="1">
        <v>1</v>
      </c>
      <c r="E271" s="1">
        <v>983</v>
      </c>
      <c r="F271" s="1">
        <v>15</v>
      </c>
      <c r="G271" s="1">
        <v>535</v>
      </c>
      <c r="H271" s="1">
        <v>1815</v>
      </c>
      <c r="I271" s="1">
        <v>2347</v>
      </c>
      <c r="J271" s="1">
        <v>859</v>
      </c>
      <c r="K271" s="1">
        <v>1644</v>
      </c>
      <c r="L271" s="1">
        <v>290</v>
      </c>
      <c r="M271" s="1">
        <v>78</v>
      </c>
      <c r="N271" s="1">
        <v>65</v>
      </c>
      <c r="O271" s="1">
        <v>555</v>
      </c>
      <c r="P271" s="1">
        <v>2546</v>
      </c>
      <c r="Q271" s="1">
        <v>120</v>
      </c>
      <c r="R271" s="1">
        <v>614</v>
      </c>
      <c r="S271" s="1">
        <v>1054</v>
      </c>
      <c r="T271" s="1">
        <v>325</v>
      </c>
      <c r="U271" s="1">
        <v>348</v>
      </c>
      <c r="V271" s="1">
        <v>336</v>
      </c>
      <c r="W271" s="1">
        <v>2</v>
      </c>
      <c r="X271" s="1">
        <v>14760</v>
      </c>
    </row>
    <row r="272" spans="2:24" x14ac:dyDescent="0.2">
      <c r="B272" s="80">
        <v>44013</v>
      </c>
      <c r="C272" s="1">
        <v>156</v>
      </c>
      <c r="D272" s="1"/>
      <c r="E272" s="1">
        <v>1096</v>
      </c>
      <c r="F272" s="1">
        <v>6</v>
      </c>
      <c r="G272" s="1">
        <v>571</v>
      </c>
      <c r="H272" s="1">
        <v>1839</v>
      </c>
      <c r="I272" s="1">
        <v>3169</v>
      </c>
      <c r="J272" s="1">
        <v>1945</v>
      </c>
      <c r="K272" s="1">
        <v>2275</v>
      </c>
      <c r="L272" s="1">
        <v>504</v>
      </c>
      <c r="M272" s="1">
        <v>113</v>
      </c>
      <c r="N272" s="1">
        <v>79</v>
      </c>
      <c r="O272" s="1">
        <v>702</v>
      </c>
      <c r="P272" s="1">
        <v>3469</v>
      </c>
      <c r="Q272" s="1">
        <v>201</v>
      </c>
      <c r="R272" s="1">
        <v>608</v>
      </c>
      <c r="S272" s="1">
        <v>1748</v>
      </c>
      <c r="T272" s="1">
        <v>712</v>
      </c>
      <c r="U272" s="1">
        <v>529</v>
      </c>
      <c r="V272" s="1">
        <v>331</v>
      </c>
      <c r="W272" s="1">
        <v>18</v>
      </c>
      <c r="X272" s="1">
        <v>20071</v>
      </c>
    </row>
    <row r="273" spans="2:24" x14ac:dyDescent="0.2">
      <c r="B273" s="80">
        <v>44044</v>
      </c>
      <c r="C273" s="1">
        <v>120</v>
      </c>
      <c r="D273" s="1">
        <v>2</v>
      </c>
      <c r="E273" s="1">
        <v>1036</v>
      </c>
      <c r="F273" s="1">
        <v>11</v>
      </c>
      <c r="G273" s="1">
        <v>209</v>
      </c>
      <c r="H273" s="1">
        <v>1384</v>
      </c>
      <c r="I273" s="1">
        <v>2290</v>
      </c>
      <c r="J273" s="1">
        <v>930</v>
      </c>
      <c r="K273" s="1">
        <v>2058</v>
      </c>
      <c r="L273" s="1">
        <v>513</v>
      </c>
      <c r="M273" s="1">
        <v>74</v>
      </c>
      <c r="N273" s="1">
        <v>49</v>
      </c>
      <c r="O273" s="1">
        <v>578</v>
      </c>
      <c r="P273" s="1">
        <v>2750</v>
      </c>
      <c r="Q273" s="1">
        <v>142</v>
      </c>
      <c r="R273" s="1">
        <v>315</v>
      </c>
      <c r="S273" s="1">
        <v>1109</v>
      </c>
      <c r="T273" s="1">
        <v>1023</v>
      </c>
      <c r="U273" s="1">
        <v>364</v>
      </c>
      <c r="V273" s="1">
        <v>286</v>
      </c>
      <c r="W273" s="1">
        <v>14</v>
      </c>
      <c r="X273" s="1">
        <v>15257</v>
      </c>
    </row>
    <row r="274" spans="2:24" x14ac:dyDescent="0.2">
      <c r="B274" s="80">
        <v>44075</v>
      </c>
      <c r="C274" s="1">
        <v>213</v>
      </c>
      <c r="D274" s="1"/>
      <c r="E274" s="1">
        <v>1355</v>
      </c>
      <c r="F274" s="1">
        <v>5</v>
      </c>
      <c r="G274" s="1">
        <v>140</v>
      </c>
      <c r="H274" s="1">
        <v>1813</v>
      </c>
      <c r="I274" s="1">
        <v>2544</v>
      </c>
      <c r="J274" s="1">
        <v>1999</v>
      </c>
      <c r="K274" s="1">
        <v>2189</v>
      </c>
      <c r="L274" s="1">
        <v>896</v>
      </c>
      <c r="M274" s="1">
        <v>120</v>
      </c>
      <c r="N274" s="1">
        <v>64</v>
      </c>
      <c r="O274" s="1">
        <v>823</v>
      </c>
      <c r="P274" s="1">
        <v>3817</v>
      </c>
      <c r="Q274" s="1">
        <v>74</v>
      </c>
      <c r="R274" s="1">
        <v>1822</v>
      </c>
      <c r="S274" s="1">
        <v>1931</v>
      </c>
      <c r="T274" s="1">
        <v>1011</v>
      </c>
      <c r="U274" s="1">
        <v>404</v>
      </c>
      <c r="V274" s="1">
        <v>342</v>
      </c>
      <c r="W274" s="1">
        <v>15</v>
      </c>
      <c r="X274" s="1">
        <v>21577</v>
      </c>
    </row>
    <row r="275" spans="2:24" x14ac:dyDescent="0.2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</sheetData>
  <pageMargins left="0.75" right="0.75" top="1" bottom="1" header="0" footer="0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4"/>
  <sheetViews>
    <sheetView topLeftCell="A91" zoomScale="90" zoomScaleNormal="90" workbookViewId="0">
      <pane xSplit="2" ySplit="15" topLeftCell="N246" activePane="bottomRight" state="frozen"/>
      <selection pane="topRight" activeCell="V54" sqref="V54"/>
      <selection pane="bottomLeft" activeCell="V54" sqref="V54"/>
      <selection pane="bottomRight" activeCell="W275" sqref="W275"/>
    </sheetView>
  </sheetViews>
  <sheetFormatPr baseColWidth="10" defaultColWidth="11.42578125" defaultRowHeight="12.75" x14ac:dyDescent="0.2"/>
  <sheetData>
    <row r="1" spans="1:19" x14ac:dyDescent="0.2">
      <c r="A1" s="65" t="s">
        <v>260</v>
      </c>
      <c r="B1" s="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x14ac:dyDescent="0.2">
      <c r="A2" s="65" t="s">
        <v>359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5"/>
      <c r="O2" s="65"/>
      <c r="P2" s="65"/>
      <c r="Q2" s="65"/>
      <c r="R2" s="65"/>
      <c r="S2" s="65"/>
    </row>
    <row r="3" spans="1:19" x14ac:dyDescent="0.2">
      <c r="A3" s="28" t="s">
        <v>2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5"/>
      <c r="O3" s="65"/>
      <c r="P3" s="65"/>
      <c r="Q3" s="65"/>
      <c r="R3" s="65"/>
      <c r="S3" s="65"/>
    </row>
    <row r="4" spans="1:19" x14ac:dyDescent="0.2">
      <c r="A4" s="65" t="str">
        <f>UPPER(B1)</f>
        <v/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s="30" customFormat="1" ht="63.75" x14ac:dyDescent="0.2">
      <c r="B5" s="30" t="s">
        <v>3</v>
      </c>
      <c r="C5" s="30" t="s">
        <v>80</v>
      </c>
      <c r="D5" s="30" t="s">
        <v>81</v>
      </c>
      <c r="E5" s="30" t="s">
        <v>82</v>
      </c>
      <c r="F5" s="30" t="s">
        <v>83</v>
      </c>
      <c r="G5" s="30" t="s">
        <v>84</v>
      </c>
      <c r="H5" s="30" t="s">
        <v>85</v>
      </c>
      <c r="I5" s="30" t="s">
        <v>86</v>
      </c>
      <c r="J5" s="30" t="s">
        <v>88</v>
      </c>
      <c r="K5" s="30" t="s">
        <v>89</v>
      </c>
      <c r="L5" s="30" t="s">
        <v>360</v>
      </c>
      <c r="M5" s="30" t="s">
        <v>44</v>
      </c>
    </row>
    <row r="6" spans="1:19" x14ac:dyDescent="0.2">
      <c r="A6" s="65"/>
      <c r="B6" s="65" t="s">
        <v>3</v>
      </c>
      <c r="C6" s="65" t="s">
        <v>195</v>
      </c>
      <c r="D6" s="65" t="s">
        <v>195</v>
      </c>
      <c r="E6" s="65" t="s">
        <v>195</v>
      </c>
      <c r="F6" s="65" t="s">
        <v>195</v>
      </c>
      <c r="G6" s="65" t="s">
        <v>195</v>
      </c>
      <c r="H6" s="65" t="s">
        <v>195</v>
      </c>
      <c r="I6" s="65" t="s">
        <v>195</v>
      </c>
      <c r="J6" s="65" t="s">
        <v>195</v>
      </c>
      <c r="K6" s="65" t="s">
        <v>195</v>
      </c>
      <c r="L6" s="65" t="s">
        <v>195</v>
      </c>
      <c r="M6" s="65" t="s">
        <v>195</v>
      </c>
      <c r="N6" s="65"/>
      <c r="O6" s="65"/>
      <c r="P6" s="65"/>
      <c r="Q6" s="65"/>
      <c r="R6" s="65"/>
      <c r="S6" s="65"/>
    </row>
    <row r="7" spans="1:19" x14ac:dyDescent="0.2">
      <c r="A7" s="65"/>
      <c r="B7" s="9">
        <v>36161</v>
      </c>
      <c r="C7" s="65">
        <v>2</v>
      </c>
      <c r="D7" s="65">
        <v>868</v>
      </c>
      <c r="E7" s="1">
        <v>3731</v>
      </c>
      <c r="F7" s="65">
        <v>720</v>
      </c>
      <c r="G7" s="1">
        <v>4775</v>
      </c>
      <c r="H7" s="65">
        <v>799</v>
      </c>
      <c r="I7" s="1">
        <v>1383</v>
      </c>
      <c r="J7" s="65">
        <v>606</v>
      </c>
      <c r="K7" s="65">
        <v>502</v>
      </c>
      <c r="L7" s="65"/>
      <c r="M7" s="1">
        <v>13386</v>
      </c>
      <c r="N7" s="65"/>
      <c r="O7" s="65"/>
      <c r="P7" s="65"/>
      <c r="Q7" s="65"/>
      <c r="R7" s="65"/>
      <c r="S7" s="65"/>
    </row>
    <row r="8" spans="1:19" x14ac:dyDescent="0.2">
      <c r="A8" s="65"/>
      <c r="B8" s="9">
        <v>36192</v>
      </c>
      <c r="C8" s="65">
        <v>2</v>
      </c>
      <c r="D8" s="65">
        <v>823</v>
      </c>
      <c r="E8" s="1">
        <v>3482</v>
      </c>
      <c r="F8" s="65">
        <v>694</v>
      </c>
      <c r="G8" s="1">
        <v>4696</v>
      </c>
      <c r="H8" s="65">
        <v>793</v>
      </c>
      <c r="I8" s="1">
        <v>1364</v>
      </c>
      <c r="J8" s="65">
        <v>726</v>
      </c>
      <c r="K8" s="65">
        <v>607</v>
      </c>
      <c r="L8" s="65"/>
      <c r="M8" s="1">
        <v>13187</v>
      </c>
      <c r="N8" s="65"/>
      <c r="O8" s="65"/>
      <c r="P8" s="65"/>
      <c r="Q8" s="65"/>
      <c r="R8" s="65"/>
      <c r="S8" s="65"/>
    </row>
    <row r="9" spans="1:19" x14ac:dyDescent="0.2">
      <c r="A9" s="65"/>
      <c r="B9" s="9">
        <v>36220</v>
      </c>
      <c r="C9" s="65">
        <v>2</v>
      </c>
      <c r="D9" s="1">
        <v>1008</v>
      </c>
      <c r="E9" s="1">
        <v>4196</v>
      </c>
      <c r="F9" s="65">
        <v>739</v>
      </c>
      <c r="G9" s="1">
        <v>5650</v>
      </c>
      <c r="H9" s="65">
        <v>870</v>
      </c>
      <c r="I9" s="1">
        <v>1590</v>
      </c>
      <c r="J9" s="65">
        <v>589</v>
      </c>
      <c r="K9" s="65">
        <v>554</v>
      </c>
      <c r="L9" s="65"/>
      <c r="M9" s="1">
        <v>15198</v>
      </c>
      <c r="N9" s="65"/>
      <c r="O9" s="65"/>
      <c r="P9" s="65"/>
      <c r="Q9" s="65"/>
      <c r="R9" s="65"/>
      <c r="S9" s="65"/>
    </row>
    <row r="10" spans="1:19" x14ac:dyDescent="0.2">
      <c r="A10" s="65"/>
      <c r="B10" s="9">
        <v>36251</v>
      </c>
      <c r="C10" s="65">
        <v>3</v>
      </c>
      <c r="D10" s="65">
        <v>807</v>
      </c>
      <c r="E10" s="1">
        <v>3895</v>
      </c>
      <c r="F10" s="65">
        <v>769</v>
      </c>
      <c r="G10" s="1">
        <v>5534</v>
      </c>
      <c r="H10" s="65">
        <v>799</v>
      </c>
      <c r="I10" s="1">
        <v>1549</v>
      </c>
      <c r="J10" s="65">
        <v>613</v>
      </c>
      <c r="K10" s="65">
        <v>603</v>
      </c>
      <c r="L10" s="65"/>
      <c r="M10" s="1">
        <v>14572</v>
      </c>
      <c r="N10" s="65"/>
      <c r="O10" s="65"/>
      <c r="P10" s="65"/>
      <c r="Q10" s="65"/>
      <c r="R10" s="65"/>
      <c r="S10" s="65"/>
    </row>
    <row r="11" spans="1:19" x14ac:dyDescent="0.2">
      <c r="A11" s="65"/>
      <c r="B11" s="9">
        <v>36281</v>
      </c>
      <c r="C11" s="65">
        <v>4</v>
      </c>
      <c r="D11" s="65">
        <v>786</v>
      </c>
      <c r="E11" s="1">
        <v>4209</v>
      </c>
      <c r="F11" s="65">
        <v>796</v>
      </c>
      <c r="G11" s="1">
        <v>5921</v>
      </c>
      <c r="H11" s="65">
        <v>936</v>
      </c>
      <c r="I11" s="1">
        <v>1800</v>
      </c>
      <c r="J11" s="65">
        <v>592</v>
      </c>
      <c r="K11" s="65">
        <v>632</v>
      </c>
      <c r="L11" s="65">
        <v>1</v>
      </c>
      <c r="M11" s="1">
        <v>15677</v>
      </c>
      <c r="N11" s="65"/>
      <c r="O11" s="65"/>
      <c r="P11" s="65"/>
      <c r="Q11" s="65"/>
      <c r="R11" s="65"/>
      <c r="S11" s="65"/>
    </row>
    <row r="12" spans="1:19" x14ac:dyDescent="0.2">
      <c r="A12" s="65"/>
      <c r="B12" s="9">
        <v>36312</v>
      </c>
      <c r="C12" s="65">
        <v>5</v>
      </c>
      <c r="D12" s="65">
        <v>815</v>
      </c>
      <c r="E12" s="1">
        <v>4477</v>
      </c>
      <c r="F12" s="65">
        <v>813</v>
      </c>
      <c r="G12" s="1">
        <v>6523</v>
      </c>
      <c r="H12" s="1">
        <v>1078</v>
      </c>
      <c r="I12" s="1">
        <v>2040</v>
      </c>
      <c r="J12" s="65">
        <v>995</v>
      </c>
      <c r="K12" s="65">
        <v>780</v>
      </c>
      <c r="L12" s="65"/>
      <c r="M12" s="1">
        <v>17526</v>
      </c>
      <c r="N12" s="65"/>
      <c r="O12" s="65"/>
      <c r="P12" s="65"/>
      <c r="Q12" s="65"/>
      <c r="R12" s="65"/>
      <c r="S12" s="65"/>
    </row>
    <row r="13" spans="1:19" x14ac:dyDescent="0.2">
      <c r="A13" s="65"/>
      <c r="B13" s="9">
        <v>36342</v>
      </c>
      <c r="C13" s="65">
        <v>6</v>
      </c>
      <c r="D13" s="65">
        <v>826</v>
      </c>
      <c r="E13" s="1">
        <v>4827</v>
      </c>
      <c r="F13" s="1">
        <v>1037</v>
      </c>
      <c r="G13" s="1">
        <v>7011</v>
      </c>
      <c r="H13" s="1">
        <v>1143</v>
      </c>
      <c r="I13" s="1">
        <v>2463</v>
      </c>
      <c r="J13" s="65">
        <v>892</v>
      </c>
      <c r="K13" s="65">
        <v>870</v>
      </c>
      <c r="L13" s="65"/>
      <c r="M13" s="1">
        <v>19075</v>
      </c>
      <c r="N13" s="65"/>
      <c r="O13" s="65"/>
      <c r="P13" s="1"/>
      <c r="Q13" s="1"/>
      <c r="R13" s="2"/>
      <c r="S13" s="3"/>
    </row>
    <row r="14" spans="1:19" x14ac:dyDescent="0.2">
      <c r="A14" s="65"/>
      <c r="B14" s="9">
        <v>36373</v>
      </c>
      <c r="C14" s="65">
        <v>5</v>
      </c>
      <c r="D14" s="65">
        <v>686</v>
      </c>
      <c r="E14" s="1">
        <v>3763</v>
      </c>
      <c r="F14" s="65">
        <v>639</v>
      </c>
      <c r="G14" s="1">
        <v>5210</v>
      </c>
      <c r="H14" s="65">
        <v>708</v>
      </c>
      <c r="I14" s="1">
        <v>1562</v>
      </c>
      <c r="J14" s="65">
        <v>486</v>
      </c>
      <c r="K14" s="65">
        <v>424</v>
      </c>
      <c r="L14" s="65"/>
      <c r="M14" s="1">
        <v>13483</v>
      </c>
      <c r="N14" s="65"/>
      <c r="O14" s="65"/>
      <c r="P14" s="1"/>
      <c r="Q14" s="1"/>
      <c r="R14" s="2"/>
      <c r="S14" s="3"/>
    </row>
    <row r="15" spans="1:19" x14ac:dyDescent="0.2">
      <c r="A15" s="65"/>
      <c r="B15" s="9">
        <v>36404</v>
      </c>
      <c r="C15" s="65">
        <v>3</v>
      </c>
      <c r="D15" s="65">
        <v>899</v>
      </c>
      <c r="E15" s="1">
        <v>4830</v>
      </c>
      <c r="F15" s="65">
        <v>847</v>
      </c>
      <c r="G15" s="1">
        <v>6565</v>
      </c>
      <c r="H15" s="1">
        <v>1108</v>
      </c>
      <c r="I15" s="1">
        <v>2092</v>
      </c>
      <c r="J15" s="65">
        <v>760</v>
      </c>
      <c r="K15" s="65">
        <v>759</v>
      </c>
      <c r="L15" s="65"/>
      <c r="M15" s="1">
        <v>17863</v>
      </c>
      <c r="N15" s="65"/>
      <c r="O15" s="65"/>
      <c r="P15" s="1"/>
      <c r="Q15" s="1"/>
      <c r="R15" s="2"/>
      <c r="S15" s="3"/>
    </row>
    <row r="16" spans="1:19" x14ac:dyDescent="0.2">
      <c r="A16" s="65"/>
      <c r="B16" s="9">
        <v>36434</v>
      </c>
      <c r="C16" s="65">
        <v>2</v>
      </c>
      <c r="D16" s="65">
        <v>772</v>
      </c>
      <c r="E16" s="1">
        <v>4234</v>
      </c>
      <c r="F16" s="65">
        <v>803</v>
      </c>
      <c r="G16" s="1">
        <v>5875</v>
      </c>
      <c r="H16" s="65">
        <v>983</v>
      </c>
      <c r="I16" s="1">
        <v>1961</v>
      </c>
      <c r="J16" s="65">
        <v>868</v>
      </c>
      <c r="K16" s="65">
        <v>877</v>
      </c>
      <c r="L16" s="65"/>
      <c r="M16" s="1">
        <v>16375</v>
      </c>
      <c r="N16" s="65"/>
      <c r="O16" s="65"/>
      <c r="P16" s="1"/>
      <c r="Q16" s="1"/>
      <c r="R16" s="2"/>
      <c r="S16" s="3"/>
    </row>
    <row r="17" spans="2:19" x14ac:dyDescent="0.2">
      <c r="B17" s="9">
        <v>36465</v>
      </c>
      <c r="C17" s="65">
        <v>2</v>
      </c>
      <c r="D17" s="65">
        <v>800</v>
      </c>
      <c r="E17" s="1">
        <v>4253</v>
      </c>
      <c r="F17" s="65">
        <v>769</v>
      </c>
      <c r="G17" s="1">
        <v>5929</v>
      </c>
      <c r="H17" s="65">
        <v>985</v>
      </c>
      <c r="I17" s="1">
        <v>1913</v>
      </c>
      <c r="J17" s="65">
        <v>677</v>
      </c>
      <c r="K17" s="65">
        <v>620</v>
      </c>
      <c r="L17" s="65"/>
      <c r="M17" s="1">
        <v>15948</v>
      </c>
      <c r="N17" s="65"/>
      <c r="O17" s="65"/>
      <c r="P17" s="1"/>
      <c r="Q17" s="1"/>
      <c r="R17" s="2"/>
      <c r="S17" s="3"/>
    </row>
    <row r="18" spans="2:19" x14ac:dyDescent="0.2">
      <c r="B18" s="9">
        <v>36495</v>
      </c>
      <c r="C18" s="65">
        <v>7</v>
      </c>
      <c r="D18" s="65">
        <v>715</v>
      </c>
      <c r="E18" s="1">
        <v>3681</v>
      </c>
      <c r="F18" s="65">
        <v>656</v>
      </c>
      <c r="G18" s="1">
        <v>5106</v>
      </c>
      <c r="H18" s="65">
        <v>844</v>
      </c>
      <c r="I18" s="1">
        <v>1675</v>
      </c>
      <c r="J18" s="65">
        <v>897</v>
      </c>
      <c r="K18" s="65">
        <v>569</v>
      </c>
      <c r="L18" s="65"/>
      <c r="M18" s="1">
        <v>14150</v>
      </c>
      <c r="N18" s="65"/>
      <c r="O18" s="65"/>
      <c r="P18" s="27"/>
      <c r="Q18" s="27"/>
      <c r="R18" s="2"/>
      <c r="S18" s="3"/>
    </row>
    <row r="19" spans="2:19" x14ac:dyDescent="0.2">
      <c r="B19" s="9">
        <v>36526</v>
      </c>
      <c r="C19" s="65">
        <v>6</v>
      </c>
      <c r="D19" s="65">
        <v>916</v>
      </c>
      <c r="E19" s="1">
        <v>4168</v>
      </c>
      <c r="F19" s="65">
        <v>790</v>
      </c>
      <c r="G19" s="1">
        <v>5427</v>
      </c>
      <c r="H19" s="65">
        <v>945</v>
      </c>
      <c r="I19" s="1">
        <v>1622</v>
      </c>
      <c r="J19" s="65">
        <v>787</v>
      </c>
      <c r="K19" s="65">
        <v>670</v>
      </c>
      <c r="L19" s="65"/>
      <c r="M19" s="1">
        <v>15331</v>
      </c>
      <c r="N19" s="65"/>
      <c r="O19" s="65"/>
      <c r="P19" s="1"/>
      <c r="Q19" s="1"/>
      <c r="R19" s="2"/>
      <c r="S19" s="3"/>
    </row>
    <row r="20" spans="2:19" x14ac:dyDescent="0.2">
      <c r="B20" s="9">
        <v>36557</v>
      </c>
      <c r="C20" s="65">
        <v>1</v>
      </c>
      <c r="D20" s="65">
        <v>869</v>
      </c>
      <c r="E20" s="1">
        <v>4176</v>
      </c>
      <c r="F20" s="65">
        <v>710</v>
      </c>
      <c r="G20" s="1">
        <v>5760</v>
      </c>
      <c r="H20" s="65">
        <v>841</v>
      </c>
      <c r="I20" s="1">
        <v>1637</v>
      </c>
      <c r="J20" s="65">
        <v>748</v>
      </c>
      <c r="K20" s="65">
        <v>562</v>
      </c>
      <c r="L20" s="65"/>
      <c r="M20" s="1">
        <v>15304</v>
      </c>
      <c r="N20" s="65"/>
      <c r="O20" s="65"/>
      <c r="P20" s="1"/>
      <c r="Q20" s="1"/>
      <c r="R20" s="2"/>
      <c r="S20" s="3"/>
    </row>
    <row r="21" spans="2:19" x14ac:dyDescent="0.2">
      <c r="B21" s="9">
        <v>36586</v>
      </c>
      <c r="C21" s="65">
        <v>7</v>
      </c>
      <c r="D21" s="1">
        <v>1079</v>
      </c>
      <c r="E21" s="1">
        <v>5075</v>
      </c>
      <c r="F21" s="65">
        <v>725</v>
      </c>
      <c r="G21" s="1">
        <v>6998</v>
      </c>
      <c r="H21" s="1">
        <v>1017</v>
      </c>
      <c r="I21" s="1">
        <v>2021</v>
      </c>
      <c r="J21" s="65">
        <v>773</v>
      </c>
      <c r="K21" s="65">
        <v>656</v>
      </c>
      <c r="L21" s="65"/>
      <c r="M21" s="1">
        <v>18351</v>
      </c>
      <c r="N21" s="65"/>
      <c r="O21" s="65"/>
      <c r="P21" s="1"/>
      <c r="Q21" s="1"/>
      <c r="R21" s="2"/>
      <c r="S21" s="3"/>
    </row>
    <row r="22" spans="2:19" x14ac:dyDescent="0.2">
      <c r="B22" s="9">
        <v>36617</v>
      </c>
      <c r="C22" s="65">
        <v>5</v>
      </c>
      <c r="D22" s="65">
        <v>769</v>
      </c>
      <c r="E22" s="1">
        <v>3906</v>
      </c>
      <c r="F22" s="65">
        <v>644</v>
      </c>
      <c r="G22" s="1">
        <v>5616</v>
      </c>
      <c r="H22" s="65">
        <v>759</v>
      </c>
      <c r="I22" s="1">
        <v>1678</v>
      </c>
      <c r="J22" s="65">
        <v>553</v>
      </c>
      <c r="K22" s="65">
        <v>481</v>
      </c>
      <c r="L22" s="65"/>
      <c r="M22" s="1">
        <v>14411</v>
      </c>
      <c r="N22" s="65"/>
      <c r="O22" s="5"/>
      <c r="P22" s="6"/>
      <c r="Q22" s="6"/>
      <c r="R22" s="11"/>
      <c r="S22" s="8"/>
    </row>
    <row r="23" spans="2:19" x14ac:dyDescent="0.2">
      <c r="B23" s="9">
        <v>36647</v>
      </c>
      <c r="C23" s="65">
        <v>7</v>
      </c>
      <c r="D23" s="65">
        <v>983</v>
      </c>
      <c r="E23" s="1">
        <v>5040</v>
      </c>
      <c r="F23" s="65">
        <v>691</v>
      </c>
      <c r="G23" s="1">
        <v>6889</v>
      </c>
      <c r="H23" s="65">
        <v>918</v>
      </c>
      <c r="I23" s="1">
        <v>2003</v>
      </c>
      <c r="J23" s="65">
        <v>655</v>
      </c>
      <c r="K23" s="65">
        <v>686</v>
      </c>
      <c r="L23" s="65">
        <v>1</v>
      </c>
      <c r="M23" s="1">
        <v>17873</v>
      </c>
      <c r="N23" s="65"/>
      <c r="O23" s="65"/>
      <c r="P23" s="1"/>
      <c r="Q23" s="1"/>
      <c r="R23" s="2"/>
      <c r="S23" s="81"/>
    </row>
    <row r="24" spans="2:19" x14ac:dyDescent="0.2">
      <c r="B24" s="9">
        <v>36678</v>
      </c>
      <c r="C24" s="65">
        <v>3</v>
      </c>
      <c r="D24" s="65">
        <v>815</v>
      </c>
      <c r="E24" s="1">
        <v>4843</v>
      </c>
      <c r="F24" s="65">
        <v>695</v>
      </c>
      <c r="G24" s="1">
        <v>6695</v>
      </c>
      <c r="H24" s="65">
        <v>882</v>
      </c>
      <c r="I24" s="1">
        <v>1908</v>
      </c>
      <c r="J24" s="65">
        <v>649</v>
      </c>
      <c r="K24" s="65">
        <v>582</v>
      </c>
      <c r="L24" s="65"/>
      <c r="M24" s="1">
        <v>17072</v>
      </c>
      <c r="N24" s="65"/>
      <c r="O24" s="65"/>
      <c r="P24" s="65"/>
      <c r="Q24" s="65"/>
      <c r="R24" s="65"/>
      <c r="S24" s="65"/>
    </row>
    <row r="25" spans="2:19" x14ac:dyDescent="0.2">
      <c r="B25" s="9">
        <v>36708</v>
      </c>
      <c r="C25" s="65">
        <v>4</v>
      </c>
      <c r="D25" s="65">
        <v>816</v>
      </c>
      <c r="E25" s="1">
        <v>4928</v>
      </c>
      <c r="F25" s="65">
        <v>763</v>
      </c>
      <c r="G25" s="1">
        <v>6737</v>
      </c>
      <c r="H25" s="65">
        <v>959</v>
      </c>
      <c r="I25" s="1">
        <v>2150</v>
      </c>
      <c r="J25" s="65">
        <v>651</v>
      </c>
      <c r="K25" s="65">
        <v>727</v>
      </c>
      <c r="L25" s="65"/>
      <c r="M25" s="1">
        <v>17735</v>
      </c>
      <c r="N25" s="65"/>
      <c r="O25" s="65"/>
      <c r="P25" s="65"/>
      <c r="Q25" s="65"/>
      <c r="R25" s="65"/>
      <c r="S25" s="65"/>
    </row>
    <row r="26" spans="2:19" x14ac:dyDescent="0.2">
      <c r="B26" s="9">
        <v>36739</v>
      </c>
      <c r="C26" s="65">
        <v>3</v>
      </c>
      <c r="D26" s="65">
        <v>886</v>
      </c>
      <c r="E26" s="1">
        <v>4620</v>
      </c>
      <c r="F26" s="65">
        <v>661</v>
      </c>
      <c r="G26" s="1">
        <v>6232</v>
      </c>
      <c r="H26" s="65">
        <v>876</v>
      </c>
      <c r="I26" s="1">
        <v>1999</v>
      </c>
      <c r="J26" s="65">
        <v>626</v>
      </c>
      <c r="K26" s="65">
        <v>577</v>
      </c>
      <c r="L26" s="65"/>
      <c r="M26" s="1">
        <v>16480</v>
      </c>
      <c r="N26" s="65"/>
      <c r="O26" s="65"/>
      <c r="P26" s="65"/>
      <c r="Q26" s="65"/>
      <c r="R26" s="65"/>
      <c r="S26" s="65"/>
    </row>
    <row r="27" spans="2:19" x14ac:dyDescent="0.2">
      <c r="B27" s="9">
        <v>36770</v>
      </c>
      <c r="C27" s="65">
        <v>4</v>
      </c>
      <c r="D27" s="65">
        <v>915</v>
      </c>
      <c r="E27" s="1">
        <v>5117</v>
      </c>
      <c r="F27" s="65">
        <v>761</v>
      </c>
      <c r="G27" s="1">
        <v>6609</v>
      </c>
      <c r="H27" s="1">
        <v>1077</v>
      </c>
      <c r="I27" s="1">
        <v>1897</v>
      </c>
      <c r="J27" s="65">
        <v>904</v>
      </c>
      <c r="K27" s="65">
        <v>758</v>
      </c>
      <c r="L27" s="65"/>
      <c r="M27" s="1">
        <v>18042</v>
      </c>
      <c r="N27" s="65"/>
      <c r="O27" s="65"/>
      <c r="P27" s="65"/>
      <c r="Q27" s="65"/>
      <c r="R27" s="65"/>
      <c r="S27" s="65"/>
    </row>
    <row r="28" spans="2:19" x14ac:dyDescent="0.2">
      <c r="B28" s="9">
        <v>36800</v>
      </c>
      <c r="C28" s="65">
        <v>4</v>
      </c>
      <c r="D28" s="65">
        <v>909</v>
      </c>
      <c r="E28" s="1">
        <v>4870</v>
      </c>
      <c r="F28" s="65">
        <v>717</v>
      </c>
      <c r="G28" s="1">
        <v>6469</v>
      </c>
      <c r="H28" s="1">
        <v>1123</v>
      </c>
      <c r="I28" s="1">
        <v>2104</v>
      </c>
      <c r="J28" s="1">
        <v>1014</v>
      </c>
      <c r="K28" s="65">
        <v>864</v>
      </c>
      <c r="L28" s="65"/>
      <c r="M28" s="1">
        <v>18074</v>
      </c>
      <c r="N28" s="65"/>
      <c r="O28" s="65"/>
      <c r="P28" s="65"/>
      <c r="Q28" s="65"/>
      <c r="R28" s="65"/>
      <c r="S28" s="65"/>
    </row>
    <row r="29" spans="2:19" x14ac:dyDescent="0.2">
      <c r="B29" s="9">
        <v>36831</v>
      </c>
      <c r="C29" s="65">
        <v>9</v>
      </c>
      <c r="D29" s="65">
        <v>974</v>
      </c>
      <c r="E29" s="1">
        <v>5093</v>
      </c>
      <c r="F29" s="65">
        <v>714</v>
      </c>
      <c r="G29" s="1">
        <v>6812</v>
      </c>
      <c r="H29" s="1">
        <v>1049</v>
      </c>
      <c r="I29" s="1">
        <v>2183</v>
      </c>
      <c r="J29" s="65">
        <v>815</v>
      </c>
      <c r="K29" s="65">
        <v>752</v>
      </c>
      <c r="L29" s="65"/>
      <c r="M29" s="1">
        <v>18401</v>
      </c>
      <c r="N29" s="65"/>
      <c r="O29" s="65"/>
      <c r="P29" s="65"/>
      <c r="Q29" s="65"/>
      <c r="R29" s="65"/>
      <c r="S29" s="65"/>
    </row>
    <row r="30" spans="2:19" x14ac:dyDescent="0.2">
      <c r="B30" s="9">
        <v>36861</v>
      </c>
      <c r="C30" s="65">
        <v>4</v>
      </c>
      <c r="D30" s="65">
        <v>665</v>
      </c>
      <c r="E30" s="1">
        <v>3944</v>
      </c>
      <c r="F30" s="65">
        <v>547</v>
      </c>
      <c r="G30" s="1">
        <v>5219</v>
      </c>
      <c r="H30" s="65">
        <v>764</v>
      </c>
      <c r="I30" s="1">
        <v>1663</v>
      </c>
      <c r="J30" s="65">
        <v>609</v>
      </c>
      <c r="K30" s="65">
        <v>528</v>
      </c>
      <c r="L30" s="65"/>
      <c r="M30" s="1">
        <v>13943</v>
      </c>
      <c r="N30" s="65"/>
      <c r="O30" s="65"/>
      <c r="P30" s="65"/>
      <c r="Q30" s="65"/>
      <c r="R30" s="65"/>
      <c r="S30" s="65"/>
    </row>
    <row r="31" spans="2:19" x14ac:dyDescent="0.2">
      <c r="B31" s="9">
        <v>36892</v>
      </c>
      <c r="C31" s="65">
        <v>7</v>
      </c>
      <c r="D31" s="1">
        <v>1027</v>
      </c>
      <c r="E31" s="1">
        <v>5076</v>
      </c>
      <c r="F31" s="65">
        <v>735</v>
      </c>
      <c r="G31" s="1">
        <v>6630</v>
      </c>
      <c r="H31" s="1">
        <v>1022</v>
      </c>
      <c r="I31" s="1">
        <v>1945</v>
      </c>
      <c r="J31" s="65">
        <v>837</v>
      </c>
      <c r="K31" s="65">
        <v>715</v>
      </c>
      <c r="L31" s="65"/>
      <c r="M31" s="1">
        <v>17994</v>
      </c>
      <c r="N31" s="65"/>
      <c r="O31" s="65"/>
      <c r="P31" s="65"/>
      <c r="Q31" s="65"/>
      <c r="R31" s="65"/>
      <c r="S31" s="65"/>
    </row>
    <row r="32" spans="2:19" x14ac:dyDescent="0.2">
      <c r="B32" s="9">
        <v>36923</v>
      </c>
      <c r="C32" s="65">
        <v>6</v>
      </c>
      <c r="D32" s="65">
        <v>922</v>
      </c>
      <c r="E32" s="1">
        <v>4462</v>
      </c>
      <c r="F32" s="65">
        <v>567</v>
      </c>
      <c r="G32" s="1">
        <v>5568</v>
      </c>
      <c r="H32" s="65">
        <v>805</v>
      </c>
      <c r="I32" s="1">
        <v>1621</v>
      </c>
      <c r="J32" s="65">
        <v>626</v>
      </c>
      <c r="K32" s="65">
        <v>643</v>
      </c>
      <c r="L32" s="65"/>
      <c r="M32" s="1">
        <v>15220</v>
      </c>
      <c r="N32" s="65"/>
      <c r="O32" s="65"/>
      <c r="P32" s="65"/>
      <c r="Q32" s="65"/>
      <c r="R32" s="65"/>
      <c r="S32" s="65"/>
    </row>
    <row r="33" spans="2:13" x14ac:dyDescent="0.2">
      <c r="B33" s="9">
        <v>36951</v>
      </c>
      <c r="C33" s="65">
        <v>7</v>
      </c>
      <c r="D33" s="65">
        <v>965</v>
      </c>
      <c r="E33" s="1">
        <v>5100</v>
      </c>
      <c r="F33" s="65">
        <v>646</v>
      </c>
      <c r="G33" s="1">
        <v>6697</v>
      </c>
      <c r="H33" s="1">
        <v>1000</v>
      </c>
      <c r="I33" s="1">
        <v>1983</v>
      </c>
      <c r="J33" s="65">
        <v>758</v>
      </c>
      <c r="K33" s="65">
        <v>755</v>
      </c>
      <c r="L33" s="65"/>
      <c r="M33" s="1">
        <v>17911</v>
      </c>
    </row>
    <row r="34" spans="2:13" x14ac:dyDescent="0.2">
      <c r="B34" s="9">
        <v>36982</v>
      </c>
      <c r="C34" s="65">
        <v>5</v>
      </c>
      <c r="D34" s="65">
        <v>831</v>
      </c>
      <c r="E34" s="1">
        <v>4563</v>
      </c>
      <c r="F34" s="65">
        <v>594</v>
      </c>
      <c r="G34" s="1">
        <v>5997</v>
      </c>
      <c r="H34" s="65">
        <v>832</v>
      </c>
      <c r="I34" s="1">
        <v>1818</v>
      </c>
      <c r="J34" s="65">
        <v>696</v>
      </c>
      <c r="K34" s="65">
        <v>641</v>
      </c>
      <c r="L34" s="65"/>
      <c r="M34" s="1">
        <v>15977</v>
      </c>
    </row>
    <row r="35" spans="2:13" x14ac:dyDescent="0.2">
      <c r="B35" s="9">
        <v>37012</v>
      </c>
      <c r="C35" s="65">
        <v>3</v>
      </c>
      <c r="D35" s="1">
        <v>1059</v>
      </c>
      <c r="E35" s="1">
        <v>5543</v>
      </c>
      <c r="F35" s="65">
        <v>683</v>
      </c>
      <c r="G35" s="1">
        <v>7607</v>
      </c>
      <c r="H35" s="1">
        <v>1072</v>
      </c>
      <c r="I35" s="1">
        <v>2208</v>
      </c>
      <c r="J35" s="65">
        <v>700</v>
      </c>
      <c r="K35" s="65">
        <v>788</v>
      </c>
      <c r="L35" s="65"/>
      <c r="M35" s="1">
        <v>19663</v>
      </c>
    </row>
    <row r="36" spans="2:13" x14ac:dyDescent="0.2">
      <c r="B36" s="9">
        <v>37043</v>
      </c>
      <c r="C36" s="65">
        <v>10</v>
      </c>
      <c r="D36" s="65">
        <v>968</v>
      </c>
      <c r="E36" s="1">
        <v>5259</v>
      </c>
      <c r="F36" s="65">
        <v>655</v>
      </c>
      <c r="G36" s="1">
        <v>7117</v>
      </c>
      <c r="H36" s="65">
        <v>948</v>
      </c>
      <c r="I36" s="1">
        <v>1977</v>
      </c>
      <c r="J36" s="65">
        <v>628</v>
      </c>
      <c r="K36" s="65">
        <v>701</v>
      </c>
      <c r="L36" s="65"/>
      <c r="M36" s="1">
        <v>18263</v>
      </c>
    </row>
    <row r="37" spans="2:13" x14ac:dyDescent="0.2">
      <c r="B37" s="9">
        <v>37073</v>
      </c>
      <c r="C37" s="65">
        <v>10</v>
      </c>
      <c r="D37" s="65">
        <v>930</v>
      </c>
      <c r="E37" s="1">
        <v>5841</v>
      </c>
      <c r="F37" s="65">
        <v>658</v>
      </c>
      <c r="G37" s="1">
        <v>7545</v>
      </c>
      <c r="H37" s="1">
        <v>1121</v>
      </c>
      <c r="I37" s="1">
        <v>2404</v>
      </c>
      <c r="J37" s="65">
        <v>817</v>
      </c>
      <c r="K37" s="65">
        <v>921</v>
      </c>
      <c r="L37" s="65"/>
      <c r="M37" s="1">
        <v>20247</v>
      </c>
    </row>
    <row r="38" spans="2:13" x14ac:dyDescent="0.2">
      <c r="B38" s="9">
        <v>37104</v>
      </c>
      <c r="C38" s="65">
        <v>12</v>
      </c>
      <c r="D38" s="65">
        <v>917</v>
      </c>
      <c r="E38" s="1">
        <v>4745</v>
      </c>
      <c r="F38" s="65">
        <v>555</v>
      </c>
      <c r="G38" s="1">
        <v>6299</v>
      </c>
      <c r="H38" s="65">
        <v>922</v>
      </c>
      <c r="I38" s="1">
        <v>1944</v>
      </c>
      <c r="J38" s="65">
        <v>539</v>
      </c>
      <c r="K38" s="65">
        <v>711</v>
      </c>
      <c r="L38" s="65"/>
      <c r="M38" s="1">
        <v>16644</v>
      </c>
    </row>
    <row r="39" spans="2:13" x14ac:dyDescent="0.2">
      <c r="B39" s="9">
        <v>37135</v>
      </c>
      <c r="C39" s="65">
        <v>9</v>
      </c>
      <c r="D39" s="1">
        <v>1153</v>
      </c>
      <c r="E39" s="1">
        <v>6022</v>
      </c>
      <c r="F39" s="65">
        <v>611</v>
      </c>
      <c r="G39" s="1">
        <v>7210</v>
      </c>
      <c r="H39" s="65">
        <v>982</v>
      </c>
      <c r="I39" s="1">
        <v>2066</v>
      </c>
      <c r="J39" s="65">
        <v>757</v>
      </c>
      <c r="K39" s="65">
        <v>885</v>
      </c>
      <c r="L39" s="65"/>
      <c r="M39" s="1">
        <v>19695</v>
      </c>
    </row>
    <row r="40" spans="2:13" x14ac:dyDescent="0.2">
      <c r="B40" s="9">
        <v>37165</v>
      </c>
      <c r="C40" s="65">
        <v>7</v>
      </c>
      <c r="D40" s="1">
        <v>1077</v>
      </c>
      <c r="E40" s="1">
        <v>5963</v>
      </c>
      <c r="F40" s="65">
        <v>718</v>
      </c>
      <c r="G40" s="1">
        <v>7477</v>
      </c>
      <c r="H40" s="1">
        <v>1103</v>
      </c>
      <c r="I40" s="1">
        <v>2410</v>
      </c>
      <c r="J40" s="65">
        <v>928</v>
      </c>
      <c r="K40" s="65">
        <v>886</v>
      </c>
      <c r="L40" s="65"/>
      <c r="M40" s="1">
        <v>20569</v>
      </c>
    </row>
    <row r="41" spans="2:13" x14ac:dyDescent="0.2">
      <c r="B41" s="9">
        <v>37196</v>
      </c>
      <c r="C41" s="65">
        <v>6</v>
      </c>
      <c r="D41" s="1">
        <v>1011</v>
      </c>
      <c r="E41" s="1">
        <v>5566</v>
      </c>
      <c r="F41" s="65">
        <v>674</v>
      </c>
      <c r="G41" s="1">
        <v>7167</v>
      </c>
      <c r="H41" s="1">
        <v>1054</v>
      </c>
      <c r="I41" s="1">
        <v>2417</v>
      </c>
      <c r="J41" s="1">
        <v>1063</v>
      </c>
      <c r="K41" s="65">
        <v>828</v>
      </c>
      <c r="L41" s="65"/>
      <c r="M41" s="1">
        <v>19786</v>
      </c>
    </row>
    <row r="42" spans="2:13" x14ac:dyDescent="0.2">
      <c r="B42" s="9">
        <v>37226</v>
      </c>
      <c r="C42" s="65">
        <v>5</v>
      </c>
      <c r="D42" s="65">
        <v>830</v>
      </c>
      <c r="E42" s="1">
        <v>4216</v>
      </c>
      <c r="F42" s="65">
        <v>465</v>
      </c>
      <c r="G42" s="1">
        <v>5412</v>
      </c>
      <c r="H42" s="65">
        <v>839</v>
      </c>
      <c r="I42" s="1">
        <v>1885</v>
      </c>
      <c r="J42" s="65">
        <v>626</v>
      </c>
      <c r="K42" s="65">
        <v>649</v>
      </c>
      <c r="L42" s="65"/>
      <c r="M42" s="1">
        <v>14927</v>
      </c>
    </row>
    <row r="43" spans="2:13" x14ac:dyDescent="0.2">
      <c r="B43" s="9">
        <v>37257</v>
      </c>
      <c r="C43" s="65">
        <v>11</v>
      </c>
      <c r="D43" s="1">
        <v>1093</v>
      </c>
      <c r="E43" s="1">
        <v>5708</v>
      </c>
      <c r="F43" s="65">
        <v>693</v>
      </c>
      <c r="G43" s="1">
        <v>6780</v>
      </c>
      <c r="H43" s="1">
        <v>1068</v>
      </c>
      <c r="I43" s="1">
        <v>1951</v>
      </c>
      <c r="J43" s="65">
        <v>694</v>
      </c>
      <c r="K43" s="65">
        <v>698</v>
      </c>
      <c r="L43" s="65"/>
      <c r="M43" s="1">
        <v>18696</v>
      </c>
    </row>
    <row r="44" spans="2:13" x14ac:dyDescent="0.2">
      <c r="B44" s="9">
        <v>37288</v>
      </c>
      <c r="C44" s="65">
        <v>11</v>
      </c>
      <c r="D44" s="65">
        <v>914</v>
      </c>
      <c r="E44" s="1">
        <v>4821</v>
      </c>
      <c r="F44" s="65">
        <v>529</v>
      </c>
      <c r="G44" s="1">
        <v>6099</v>
      </c>
      <c r="H44" s="65">
        <v>904</v>
      </c>
      <c r="I44" s="1">
        <v>1720</v>
      </c>
      <c r="J44" s="65">
        <v>647</v>
      </c>
      <c r="K44" s="65">
        <v>674</v>
      </c>
      <c r="L44" s="65"/>
      <c r="M44" s="1">
        <v>16319</v>
      </c>
    </row>
    <row r="45" spans="2:13" x14ac:dyDescent="0.2">
      <c r="B45" s="9">
        <v>37316</v>
      </c>
      <c r="C45" s="65">
        <v>9</v>
      </c>
      <c r="D45" s="65">
        <v>946</v>
      </c>
      <c r="E45" s="1">
        <v>4896</v>
      </c>
      <c r="F45" s="65">
        <v>605</v>
      </c>
      <c r="G45" s="1">
        <v>6079</v>
      </c>
      <c r="H45" s="65">
        <v>894</v>
      </c>
      <c r="I45" s="1">
        <v>1811</v>
      </c>
      <c r="J45" s="65">
        <v>632</v>
      </c>
      <c r="K45" s="65">
        <v>655</v>
      </c>
      <c r="L45" s="65"/>
      <c r="M45" s="1">
        <v>16527</v>
      </c>
    </row>
    <row r="46" spans="2:13" x14ac:dyDescent="0.2">
      <c r="B46" s="9">
        <v>37347</v>
      </c>
      <c r="C46" s="65">
        <v>4</v>
      </c>
      <c r="D46" s="1">
        <v>1108</v>
      </c>
      <c r="E46" s="1">
        <v>5900</v>
      </c>
      <c r="F46" s="65">
        <v>644</v>
      </c>
      <c r="G46" s="1">
        <v>7318</v>
      </c>
      <c r="H46" s="1">
        <v>1046</v>
      </c>
      <c r="I46" s="1">
        <v>2292</v>
      </c>
      <c r="J46" s="65">
        <v>796</v>
      </c>
      <c r="K46" s="65">
        <v>824</v>
      </c>
      <c r="L46" s="65"/>
      <c r="M46" s="1">
        <v>19932</v>
      </c>
    </row>
    <row r="47" spans="2:13" x14ac:dyDescent="0.2">
      <c r="B47" s="9">
        <v>37377</v>
      </c>
      <c r="C47" s="65">
        <v>17</v>
      </c>
      <c r="D47" s="1">
        <v>1171</v>
      </c>
      <c r="E47" s="1">
        <v>6071</v>
      </c>
      <c r="F47" s="65">
        <v>654</v>
      </c>
      <c r="G47" s="1">
        <v>7350</v>
      </c>
      <c r="H47" s="65">
        <v>975</v>
      </c>
      <c r="I47" s="1">
        <v>2426</v>
      </c>
      <c r="J47" s="65">
        <v>777</v>
      </c>
      <c r="K47" s="65">
        <v>880</v>
      </c>
      <c r="L47" s="65"/>
      <c r="M47" s="1">
        <v>20321</v>
      </c>
    </row>
    <row r="48" spans="2:13" x14ac:dyDescent="0.2">
      <c r="B48" s="9">
        <v>37408</v>
      </c>
      <c r="C48" s="65">
        <v>79</v>
      </c>
      <c r="D48" s="1">
        <v>1050</v>
      </c>
      <c r="E48" s="1">
        <v>5430</v>
      </c>
      <c r="F48" s="65">
        <v>575</v>
      </c>
      <c r="G48" s="1">
        <v>6428</v>
      </c>
      <c r="H48" s="65">
        <v>853</v>
      </c>
      <c r="I48" s="1">
        <v>1940</v>
      </c>
      <c r="J48" s="65">
        <v>631</v>
      </c>
      <c r="K48" s="65">
        <v>650</v>
      </c>
      <c r="L48" s="65"/>
      <c r="M48" s="1">
        <v>17636</v>
      </c>
    </row>
    <row r="49" spans="2:13" x14ac:dyDescent="0.2">
      <c r="B49" s="9">
        <v>37438</v>
      </c>
      <c r="C49" s="65">
        <v>95</v>
      </c>
      <c r="D49" s="1">
        <v>1562</v>
      </c>
      <c r="E49" s="1">
        <v>7202</v>
      </c>
      <c r="F49" s="65">
        <v>657</v>
      </c>
      <c r="G49" s="1">
        <v>8087</v>
      </c>
      <c r="H49" s="1">
        <v>1101</v>
      </c>
      <c r="I49" s="1">
        <v>2814</v>
      </c>
      <c r="J49" s="65">
        <v>850</v>
      </c>
      <c r="K49" s="65">
        <v>880</v>
      </c>
      <c r="L49" s="65"/>
      <c r="M49" s="1">
        <v>23248</v>
      </c>
    </row>
    <row r="50" spans="2:13" x14ac:dyDescent="0.2">
      <c r="B50" s="9">
        <v>37469</v>
      </c>
      <c r="C50" s="65">
        <v>73</v>
      </c>
      <c r="D50" s="1">
        <v>1254</v>
      </c>
      <c r="E50" s="1">
        <v>5261</v>
      </c>
      <c r="F50" s="65">
        <v>463</v>
      </c>
      <c r="G50" s="1">
        <v>5812</v>
      </c>
      <c r="H50" s="65">
        <v>663</v>
      </c>
      <c r="I50" s="1">
        <v>1757</v>
      </c>
      <c r="J50" s="65">
        <v>485</v>
      </c>
      <c r="K50" s="65">
        <v>519</v>
      </c>
      <c r="L50" s="65"/>
      <c r="M50" s="1">
        <v>16287</v>
      </c>
    </row>
    <row r="51" spans="2:13" x14ac:dyDescent="0.2">
      <c r="B51" s="9">
        <v>37500</v>
      </c>
      <c r="C51" s="65">
        <v>97</v>
      </c>
      <c r="D51" s="1">
        <v>1447</v>
      </c>
      <c r="E51" s="1">
        <v>6552</v>
      </c>
      <c r="F51" s="65">
        <v>624</v>
      </c>
      <c r="G51" s="1">
        <v>7193</v>
      </c>
      <c r="H51" s="65">
        <v>960</v>
      </c>
      <c r="I51" s="1">
        <v>2182</v>
      </c>
      <c r="J51" s="65">
        <v>821</v>
      </c>
      <c r="K51" s="65">
        <v>785</v>
      </c>
      <c r="L51" s="65"/>
      <c r="M51" s="1">
        <v>20661</v>
      </c>
    </row>
    <row r="52" spans="2:13" x14ac:dyDescent="0.2">
      <c r="B52" s="9">
        <v>37530</v>
      </c>
      <c r="C52" s="65">
        <v>124</v>
      </c>
      <c r="D52" s="1">
        <v>1639</v>
      </c>
      <c r="E52" s="1">
        <v>6985</v>
      </c>
      <c r="F52" s="65">
        <v>714</v>
      </c>
      <c r="G52" s="1">
        <v>8201</v>
      </c>
      <c r="H52" s="1">
        <v>1203</v>
      </c>
      <c r="I52" s="1">
        <v>2545</v>
      </c>
      <c r="J52" s="65">
        <v>996</v>
      </c>
      <c r="K52" s="65">
        <v>992</v>
      </c>
      <c r="L52" s="65"/>
      <c r="M52" s="1">
        <v>23399</v>
      </c>
    </row>
    <row r="53" spans="2:13" x14ac:dyDescent="0.2">
      <c r="B53" s="9">
        <v>37561</v>
      </c>
      <c r="C53" s="65">
        <v>92</v>
      </c>
      <c r="D53" s="1">
        <v>1340</v>
      </c>
      <c r="E53" s="1">
        <v>5649</v>
      </c>
      <c r="F53" s="65">
        <v>558</v>
      </c>
      <c r="G53" s="1">
        <v>6694</v>
      </c>
      <c r="H53" s="65">
        <v>924</v>
      </c>
      <c r="I53" s="1">
        <v>2105</v>
      </c>
      <c r="J53" s="65">
        <v>662</v>
      </c>
      <c r="K53" s="65">
        <v>724</v>
      </c>
      <c r="L53" s="65"/>
      <c r="M53" s="1">
        <v>18748</v>
      </c>
    </row>
    <row r="54" spans="2:13" x14ac:dyDescent="0.2">
      <c r="B54" s="9">
        <v>37591</v>
      </c>
      <c r="C54" s="65">
        <v>93</v>
      </c>
      <c r="D54" s="1">
        <v>1053</v>
      </c>
      <c r="E54" s="1">
        <v>4649</v>
      </c>
      <c r="F54" s="65">
        <v>459</v>
      </c>
      <c r="G54" s="1">
        <v>5617</v>
      </c>
      <c r="H54" s="65">
        <v>779</v>
      </c>
      <c r="I54" s="1">
        <v>1883</v>
      </c>
      <c r="J54" s="65">
        <v>595</v>
      </c>
      <c r="K54" s="65">
        <v>647</v>
      </c>
      <c r="L54" s="65"/>
      <c r="M54" s="1">
        <v>15775</v>
      </c>
    </row>
    <row r="55" spans="2:13" x14ac:dyDescent="0.2">
      <c r="B55" s="9">
        <v>37622</v>
      </c>
      <c r="C55" s="65">
        <v>125</v>
      </c>
      <c r="D55" s="1">
        <v>1729</v>
      </c>
      <c r="E55" s="1">
        <v>7056</v>
      </c>
      <c r="F55" s="65">
        <v>743</v>
      </c>
      <c r="G55" s="1">
        <v>8470</v>
      </c>
      <c r="H55" s="1">
        <v>1198</v>
      </c>
      <c r="I55" s="1">
        <v>2394</v>
      </c>
      <c r="J55" s="65">
        <v>817</v>
      </c>
      <c r="K55" s="65">
        <v>928</v>
      </c>
      <c r="L55" s="65"/>
      <c r="M55" s="1">
        <v>23460</v>
      </c>
    </row>
    <row r="56" spans="2:13" x14ac:dyDescent="0.2">
      <c r="B56" s="9">
        <v>37653</v>
      </c>
      <c r="C56" s="65">
        <v>79</v>
      </c>
      <c r="D56" s="1">
        <v>1397</v>
      </c>
      <c r="E56" s="1">
        <v>5555</v>
      </c>
      <c r="F56" s="65">
        <v>543</v>
      </c>
      <c r="G56" s="1">
        <v>6087</v>
      </c>
      <c r="H56" s="65">
        <v>885</v>
      </c>
      <c r="I56" s="1">
        <v>1868</v>
      </c>
      <c r="J56" s="65">
        <v>672</v>
      </c>
      <c r="K56" s="65">
        <v>732</v>
      </c>
      <c r="L56" s="65"/>
      <c r="M56" s="1">
        <v>17818</v>
      </c>
    </row>
    <row r="57" spans="2:13" x14ac:dyDescent="0.2">
      <c r="B57" s="9">
        <v>37681</v>
      </c>
      <c r="C57" s="65">
        <v>124</v>
      </c>
      <c r="D57" s="1">
        <v>1494</v>
      </c>
      <c r="E57" s="1">
        <v>6138</v>
      </c>
      <c r="F57" s="65">
        <v>650</v>
      </c>
      <c r="G57" s="1">
        <v>7166</v>
      </c>
      <c r="H57" s="1">
        <v>1016</v>
      </c>
      <c r="I57" s="1">
        <v>2207</v>
      </c>
      <c r="J57" s="65">
        <v>774</v>
      </c>
      <c r="K57" s="65">
        <v>851</v>
      </c>
      <c r="L57" s="65"/>
      <c r="M57" s="1">
        <v>20420</v>
      </c>
    </row>
    <row r="58" spans="2:13" x14ac:dyDescent="0.2">
      <c r="B58" s="9">
        <v>37712</v>
      </c>
      <c r="C58" s="65">
        <v>146</v>
      </c>
      <c r="D58" s="1">
        <v>1336</v>
      </c>
      <c r="E58" s="1">
        <v>5898</v>
      </c>
      <c r="F58" s="65">
        <v>579</v>
      </c>
      <c r="G58" s="1">
        <v>6812</v>
      </c>
      <c r="H58" s="65">
        <v>944</v>
      </c>
      <c r="I58" s="1">
        <v>2245</v>
      </c>
      <c r="J58" s="65">
        <v>710</v>
      </c>
      <c r="K58" s="65">
        <v>816</v>
      </c>
      <c r="L58" s="65"/>
      <c r="M58" s="1">
        <v>19486</v>
      </c>
    </row>
    <row r="59" spans="2:13" x14ac:dyDescent="0.2">
      <c r="B59" s="9">
        <v>37742</v>
      </c>
      <c r="C59" s="65">
        <v>488</v>
      </c>
      <c r="D59" s="1">
        <v>1474</v>
      </c>
      <c r="E59" s="1">
        <v>5749</v>
      </c>
      <c r="F59" s="65">
        <v>599</v>
      </c>
      <c r="G59" s="1">
        <v>8075</v>
      </c>
      <c r="H59" s="1">
        <v>1099</v>
      </c>
      <c r="I59" s="1">
        <v>2428</v>
      </c>
      <c r="J59" s="65">
        <v>955</v>
      </c>
      <c r="K59" s="65">
        <v>981</v>
      </c>
      <c r="L59" s="65"/>
      <c r="M59" s="1">
        <v>21848</v>
      </c>
    </row>
    <row r="60" spans="2:13" x14ac:dyDescent="0.2">
      <c r="B60" s="9">
        <v>37773</v>
      </c>
      <c r="C60" s="65">
        <v>785</v>
      </c>
      <c r="D60" s="1">
        <v>1265</v>
      </c>
      <c r="E60" s="1">
        <v>4917</v>
      </c>
      <c r="F60" s="65">
        <v>524</v>
      </c>
      <c r="G60" s="1">
        <v>7518</v>
      </c>
      <c r="H60" s="65">
        <v>820</v>
      </c>
      <c r="I60" s="1">
        <v>2209</v>
      </c>
      <c r="J60" s="65">
        <v>982</v>
      </c>
      <c r="K60" s="65">
        <v>795</v>
      </c>
      <c r="L60" s="65"/>
      <c r="M60" s="1">
        <v>19815</v>
      </c>
    </row>
    <row r="61" spans="2:13" x14ac:dyDescent="0.2">
      <c r="B61" s="9">
        <v>37803</v>
      </c>
      <c r="C61" s="65">
        <v>977</v>
      </c>
      <c r="D61" s="1">
        <v>1526</v>
      </c>
      <c r="E61" s="1">
        <v>4903</v>
      </c>
      <c r="F61" s="65">
        <v>619</v>
      </c>
      <c r="G61" s="1">
        <v>8727</v>
      </c>
      <c r="H61" s="1">
        <v>1015</v>
      </c>
      <c r="I61" s="1">
        <v>2454</v>
      </c>
      <c r="J61" s="1">
        <v>1126</v>
      </c>
      <c r="K61" s="65">
        <v>892</v>
      </c>
      <c r="L61" s="65"/>
      <c r="M61" s="1">
        <v>22239</v>
      </c>
    </row>
    <row r="62" spans="2:13" x14ac:dyDescent="0.2">
      <c r="B62" s="9">
        <v>37834</v>
      </c>
      <c r="C62" s="65">
        <v>747</v>
      </c>
      <c r="D62" s="1">
        <v>1052</v>
      </c>
      <c r="E62" s="1">
        <v>3113</v>
      </c>
      <c r="F62" s="65">
        <v>321</v>
      </c>
      <c r="G62" s="1">
        <v>6427</v>
      </c>
      <c r="H62" s="65">
        <v>542</v>
      </c>
      <c r="I62" s="1">
        <v>1596</v>
      </c>
      <c r="J62" s="65">
        <v>656</v>
      </c>
      <c r="K62" s="65">
        <v>493</v>
      </c>
      <c r="L62" s="65"/>
      <c r="M62" s="1">
        <v>14947</v>
      </c>
    </row>
    <row r="63" spans="2:13" x14ac:dyDescent="0.2">
      <c r="B63" s="9">
        <v>37865</v>
      </c>
      <c r="C63" s="1">
        <v>1207</v>
      </c>
      <c r="D63" s="1">
        <v>1829</v>
      </c>
      <c r="E63" s="1">
        <v>4450</v>
      </c>
      <c r="F63" s="65">
        <v>504</v>
      </c>
      <c r="G63" s="1">
        <v>9679</v>
      </c>
      <c r="H63" s="65">
        <v>870</v>
      </c>
      <c r="I63" s="1">
        <v>2167</v>
      </c>
      <c r="J63" s="1">
        <v>1310</v>
      </c>
      <c r="K63" s="65">
        <v>905</v>
      </c>
      <c r="L63" s="65"/>
      <c r="M63" s="1">
        <v>22921</v>
      </c>
    </row>
    <row r="64" spans="2:13" x14ac:dyDescent="0.2">
      <c r="B64" s="9">
        <v>37895</v>
      </c>
      <c r="C64" s="1">
        <v>1030</v>
      </c>
      <c r="D64" s="1">
        <v>1817</v>
      </c>
      <c r="E64" s="1">
        <v>4196</v>
      </c>
      <c r="F64" s="65">
        <v>502</v>
      </c>
      <c r="G64" s="1">
        <v>9853</v>
      </c>
      <c r="H64" s="65">
        <v>888</v>
      </c>
      <c r="I64" s="1">
        <v>2640</v>
      </c>
      <c r="J64" s="1">
        <v>1294</v>
      </c>
      <c r="K64" s="1">
        <v>1012</v>
      </c>
      <c r="L64" s="65"/>
      <c r="M64" s="1">
        <v>23232</v>
      </c>
    </row>
    <row r="65" spans="2:13" x14ac:dyDescent="0.2">
      <c r="B65" s="9">
        <v>37926</v>
      </c>
      <c r="C65" s="65">
        <v>897</v>
      </c>
      <c r="D65" s="1">
        <v>1333</v>
      </c>
      <c r="E65" s="1">
        <v>3677</v>
      </c>
      <c r="F65" s="65">
        <v>545</v>
      </c>
      <c r="G65" s="1">
        <v>9056</v>
      </c>
      <c r="H65" s="65">
        <v>760</v>
      </c>
      <c r="I65" s="1">
        <v>2445</v>
      </c>
      <c r="J65" s="1">
        <v>1240</v>
      </c>
      <c r="K65" s="65">
        <v>833</v>
      </c>
      <c r="L65" s="65"/>
      <c r="M65" s="1">
        <v>20786</v>
      </c>
    </row>
    <row r="66" spans="2:13" x14ac:dyDescent="0.2">
      <c r="B66" s="9">
        <v>37956</v>
      </c>
      <c r="C66" s="65">
        <v>662</v>
      </c>
      <c r="D66" s="1">
        <v>1413</v>
      </c>
      <c r="E66" s="1">
        <v>2990</v>
      </c>
      <c r="F66" s="65">
        <v>396</v>
      </c>
      <c r="G66" s="1">
        <v>7347</v>
      </c>
      <c r="H66" s="65">
        <v>604</v>
      </c>
      <c r="I66" s="1">
        <v>1946</v>
      </c>
      <c r="J66" s="1">
        <v>1032</v>
      </c>
      <c r="K66" s="65">
        <v>635</v>
      </c>
      <c r="L66" s="65"/>
      <c r="M66" s="1">
        <v>17025</v>
      </c>
    </row>
    <row r="67" spans="2:13" x14ac:dyDescent="0.2">
      <c r="B67" s="9">
        <v>37987</v>
      </c>
      <c r="C67" s="1">
        <v>1133</v>
      </c>
      <c r="D67" s="1">
        <v>1860</v>
      </c>
      <c r="E67" s="1">
        <v>4069</v>
      </c>
      <c r="F67" s="65">
        <v>624</v>
      </c>
      <c r="G67" s="1">
        <v>9756</v>
      </c>
      <c r="H67" s="65">
        <v>715</v>
      </c>
      <c r="I67" s="1">
        <v>2353</v>
      </c>
      <c r="J67" s="1">
        <v>1098</v>
      </c>
      <c r="K67" s="65">
        <v>939</v>
      </c>
      <c r="L67" s="65"/>
      <c r="M67" s="1">
        <v>22547</v>
      </c>
    </row>
    <row r="68" spans="2:13" x14ac:dyDescent="0.2">
      <c r="B68" s="9">
        <v>38018</v>
      </c>
      <c r="C68" s="1">
        <v>1223</v>
      </c>
      <c r="D68" s="1">
        <v>1636</v>
      </c>
      <c r="E68" s="1">
        <v>3406</v>
      </c>
      <c r="F68" s="1">
        <v>1424</v>
      </c>
      <c r="G68" s="1">
        <v>7123</v>
      </c>
      <c r="H68" s="65">
        <v>752</v>
      </c>
      <c r="I68" s="1">
        <v>2395</v>
      </c>
      <c r="J68" s="65">
        <v>724</v>
      </c>
      <c r="K68" s="65">
        <v>817</v>
      </c>
      <c r="L68" s="65"/>
      <c r="M68" s="1">
        <v>19500</v>
      </c>
    </row>
    <row r="69" spans="2:13" x14ac:dyDescent="0.2">
      <c r="B69" s="9">
        <v>38047</v>
      </c>
      <c r="C69" s="1">
        <v>1832</v>
      </c>
      <c r="D69" s="1">
        <v>1874</v>
      </c>
      <c r="E69" s="1">
        <v>4051</v>
      </c>
      <c r="F69" s="1">
        <v>1403</v>
      </c>
      <c r="G69" s="1">
        <v>7738</v>
      </c>
      <c r="H69" s="65">
        <v>832</v>
      </c>
      <c r="I69" s="1">
        <v>2704</v>
      </c>
      <c r="J69" s="65">
        <v>789</v>
      </c>
      <c r="K69" s="65">
        <v>943</v>
      </c>
      <c r="L69" s="65"/>
      <c r="M69" s="1">
        <v>22166</v>
      </c>
    </row>
    <row r="70" spans="2:13" x14ac:dyDescent="0.2">
      <c r="B70" s="9">
        <v>38078</v>
      </c>
      <c r="C70" s="1">
        <v>1574</v>
      </c>
      <c r="D70" s="1">
        <v>1587</v>
      </c>
      <c r="E70" s="1">
        <v>3343</v>
      </c>
      <c r="F70" s="1">
        <v>1362</v>
      </c>
      <c r="G70" s="1">
        <v>7702</v>
      </c>
      <c r="H70" s="1">
        <v>825</v>
      </c>
      <c r="I70" s="1">
        <v>2803</v>
      </c>
      <c r="J70" s="1">
        <v>715</v>
      </c>
      <c r="K70" s="1">
        <v>785</v>
      </c>
      <c r="L70" s="1"/>
      <c r="M70" s="1">
        <v>20696</v>
      </c>
    </row>
    <row r="71" spans="2:13" x14ac:dyDescent="0.2">
      <c r="B71" s="9">
        <v>38108</v>
      </c>
      <c r="C71" s="1">
        <v>1562</v>
      </c>
      <c r="D71" s="1">
        <v>1547</v>
      </c>
      <c r="E71" s="1">
        <v>3292</v>
      </c>
      <c r="F71" s="1">
        <v>1324</v>
      </c>
      <c r="G71" s="1">
        <v>7421</v>
      </c>
      <c r="H71" s="1">
        <v>892</v>
      </c>
      <c r="I71" s="1">
        <v>2683</v>
      </c>
      <c r="J71" s="1">
        <v>744</v>
      </c>
      <c r="K71" s="1">
        <v>894</v>
      </c>
      <c r="L71" s="1"/>
      <c r="M71" s="1">
        <v>20359</v>
      </c>
    </row>
    <row r="72" spans="2:13" x14ac:dyDescent="0.2">
      <c r="B72" s="9">
        <v>38139</v>
      </c>
      <c r="C72" s="1">
        <v>1917</v>
      </c>
      <c r="D72" s="1">
        <v>1542</v>
      </c>
      <c r="E72" s="1">
        <v>3281</v>
      </c>
      <c r="F72" s="1">
        <v>1769</v>
      </c>
      <c r="G72" s="1">
        <v>8001</v>
      </c>
      <c r="H72" s="1">
        <v>761</v>
      </c>
      <c r="I72" s="1">
        <v>2999</v>
      </c>
      <c r="J72" s="1">
        <v>784</v>
      </c>
      <c r="K72" s="1">
        <v>950</v>
      </c>
      <c r="L72" s="1"/>
      <c r="M72" s="1">
        <v>22004</v>
      </c>
    </row>
    <row r="73" spans="2:13" x14ac:dyDescent="0.2">
      <c r="B73" s="9">
        <v>38169</v>
      </c>
      <c r="C73" s="1">
        <v>1896</v>
      </c>
      <c r="D73" s="1">
        <v>1440</v>
      </c>
      <c r="E73" s="1">
        <v>4002</v>
      </c>
      <c r="F73" s="1">
        <v>1556</v>
      </c>
      <c r="G73" s="1">
        <v>9158</v>
      </c>
      <c r="H73" s="1">
        <v>970</v>
      </c>
      <c r="I73" s="1">
        <v>3595</v>
      </c>
      <c r="J73" s="1">
        <v>914</v>
      </c>
      <c r="K73" s="1">
        <v>998</v>
      </c>
      <c r="L73" s="1"/>
      <c r="M73" s="1">
        <v>24529</v>
      </c>
    </row>
    <row r="74" spans="2:13" x14ac:dyDescent="0.2">
      <c r="B74" s="9">
        <v>38200</v>
      </c>
      <c r="C74" s="1">
        <v>1477</v>
      </c>
      <c r="D74" s="1">
        <v>1201</v>
      </c>
      <c r="E74" s="1">
        <v>2661</v>
      </c>
      <c r="F74" s="1">
        <v>1100</v>
      </c>
      <c r="G74" s="1">
        <v>6841</v>
      </c>
      <c r="H74" s="1">
        <v>672</v>
      </c>
      <c r="I74" s="1">
        <v>2536</v>
      </c>
      <c r="J74" s="1">
        <v>582</v>
      </c>
      <c r="K74" s="1">
        <v>606</v>
      </c>
      <c r="L74" s="1"/>
      <c r="M74" s="1">
        <v>17676</v>
      </c>
    </row>
    <row r="75" spans="2:13" x14ac:dyDescent="0.2">
      <c r="B75" s="9">
        <v>38231</v>
      </c>
      <c r="C75" s="1">
        <v>2247</v>
      </c>
      <c r="D75" s="1">
        <v>1463</v>
      </c>
      <c r="E75" s="1">
        <v>3718</v>
      </c>
      <c r="F75" s="1">
        <v>1459</v>
      </c>
      <c r="G75" s="1">
        <v>9210</v>
      </c>
      <c r="H75" s="1">
        <v>798</v>
      </c>
      <c r="I75" s="1">
        <v>3512</v>
      </c>
      <c r="J75" s="1">
        <v>1081</v>
      </c>
      <c r="K75" s="1">
        <v>1115</v>
      </c>
      <c r="L75" s="1"/>
      <c r="M75" s="1">
        <v>24603</v>
      </c>
    </row>
    <row r="76" spans="2:13" x14ac:dyDescent="0.2">
      <c r="B76" s="9">
        <v>38261</v>
      </c>
      <c r="C76" s="1">
        <v>2317</v>
      </c>
      <c r="D76" s="1">
        <v>1405</v>
      </c>
      <c r="E76" s="1">
        <v>3518</v>
      </c>
      <c r="F76" s="1">
        <v>1663</v>
      </c>
      <c r="G76" s="1">
        <v>8327</v>
      </c>
      <c r="H76" s="65">
        <v>761</v>
      </c>
      <c r="I76" s="1">
        <v>3300</v>
      </c>
      <c r="J76" s="65">
        <v>918</v>
      </c>
      <c r="K76" s="1">
        <v>1155</v>
      </c>
      <c r="L76" s="65"/>
      <c r="M76" s="1">
        <v>23364</v>
      </c>
    </row>
    <row r="77" spans="2:13" x14ac:dyDescent="0.2">
      <c r="B77" s="9">
        <v>38292</v>
      </c>
      <c r="C77" s="1">
        <v>2122</v>
      </c>
      <c r="D77" s="1">
        <v>1303</v>
      </c>
      <c r="E77" s="1">
        <v>3200</v>
      </c>
      <c r="F77" s="1">
        <v>1360</v>
      </c>
      <c r="G77" s="1">
        <v>8595</v>
      </c>
      <c r="H77" s="65">
        <v>922</v>
      </c>
      <c r="I77" s="1">
        <v>3303</v>
      </c>
      <c r="J77" s="65">
        <v>858</v>
      </c>
      <c r="K77" s="1">
        <v>1233</v>
      </c>
      <c r="L77" s="65"/>
      <c r="M77" s="1">
        <v>22896</v>
      </c>
    </row>
    <row r="78" spans="2:13" x14ac:dyDescent="0.2">
      <c r="B78" s="9">
        <v>38322</v>
      </c>
      <c r="C78" s="1">
        <v>1784</v>
      </c>
      <c r="D78" s="65">
        <v>952</v>
      </c>
      <c r="E78" s="1">
        <v>2931</v>
      </c>
      <c r="F78" s="1">
        <v>1335</v>
      </c>
      <c r="G78" s="1">
        <v>6838</v>
      </c>
      <c r="H78" s="65">
        <v>619</v>
      </c>
      <c r="I78" s="1">
        <v>2925</v>
      </c>
      <c r="J78" s="65">
        <v>706</v>
      </c>
      <c r="K78" s="65">
        <v>758</v>
      </c>
      <c r="L78" s="65"/>
      <c r="M78" s="1">
        <v>18848</v>
      </c>
    </row>
    <row r="79" spans="2:13" x14ac:dyDescent="0.2">
      <c r="B79" s="15">
        <v>38353</v>
      </c>
      <c r="C79" s="1">
        <v>1990</v>
      </c>
      <c r="D79" s="1">
        <v>1101</v>
      </c>
      <c r="E79" s="1">
        <v>2687</v>
      </c>
      <c r="F79" s="1">
        <v>1362</v>
      </c>
      <c r="G79" s="1">
        <v>6791</v>
      </c>
      <c r="H79" s="1">
        <v>581</v>
      </c>
      <c r="I79" s="1">
        <v>2652</v>
      </c>
      <c r="J79" s="1">
        <v>796</v>
      </c>
      <c r="K79" s="1">
        <v>1019</v>
      </c>
      <c r="L79" s="65"/>
      <c r="M79" s="1">
        <v>18979</v>
      </c>
    </row>
    <row r="80" spans="2:13" x14ac:dyDescent="0.2">
      <c r="B80" s="15">
        <v>38384</v>
      </c>
      <c r="C80" s="1">
        <v>2137</v>
      </c>
      <c r="D80" s="1">
        <v>1264</v>
      </c>
      <c r="E80" s="1">
        <v>3019</v>
      </c>
      <c r="F80" s="1">
        <v>1318</v>
      </c>
      <c r="G80" s="1">
        <v>7349</v>
      </c>
      <c r="H80" s="1">
        <v>607</v>
      </c>
      <c r="I80" s="1">
        <v>2733</v>
      </c>
      <c r="J80" s="1">
        <v>749</v>
      </c>
      <c r="K80" s="1">
        <v>954</v>
      </c>
      <c r="L80" s="65"/>
      <c r="M80" s="1">
        <v>20130</v>
      </c>
    </row>
    <row r="81" spans="2:13" x14ac:dyDescent="0.2">
      <c r="B81" s="15">
        <v>38412</v>
      </c>
      <c r="C81" s="1">
        <v>2400</v>
      </c>
      <c r="D81" s="1">
        <v>1349</v>
      </c>
      <c r="E81" s="1">
        <v>2892</v>
      </c>
      <c r="F81" s="1">
        <v>1176</v>
      </c>
      <c r="G81" s="1">
        <v>7788</v>
      </c>
      <c r="H81" s="1">
        <v>759</v>
      </c>
      <c r="I81" s="1">
        <v>2793</v>
      </c>
      <c r="J81" s="1">
        <v>925</v>
      </c>
      <c r="K81" s="1">
        <v>1034</v>
      </c>
      <c r="L81" s="65"/>
      <c r="M81" s="1">
        <v>21116</v>
      </c>
    </row>
    <row r="82" spans="2:13" s="30" customFormat="1" ht="76.5" x14ac:dyDescent="0.2">
      <c r="B82" s="45"/>
      <c r="C82" s="30" t="s">
        <v>107</v>
      </c>
      <c r="D82" s="46" t="s">
        <v>90</v>
      </c>
      <c r="E82" s="46" t="s">
        <v>93</v>
      </c>
      <c r="F82" s="46" t="s">
        <v>94</v>
      </c>
      <c r="G82" s="46" t="s">
        <v>95</v>
      </c>
      <c r="H82" s="46" t="s">
        <v>96</v>
      </c>
      <c r="I82" s="46" t="s">
        <v>99</v>
      </c>
      <c r="J82" s="46" t="s">
        <v>102</v>
      </c>
      <c r="K82" s="46" t="s">
        <v>103</v>
      </c>
      <c r="L82" s="30" t="s">
        <v>361</v>
      </c>
      <c r="M82" s="46" t="s">
        <v>44</v>
      </c>
    </row>
    <row r="83" spans="2:13" x14ac:dyDescent="0.2">
      <c r="B83" s="15">
        <v>38443</v>
      </c>
      <c r="C83" s="1">
        <v>2118</v>
      </c>
      <c r="D83" s="1">
        <v>1375</v>
      </c>
      <c r="E83" s="1">
        <v>2655</v>
      </c>
      <c r="F83" s="1">
        <v>7863</v>
      </c>
      <c r="G83" s="1">
        <v>3458</v>
      </c>
      <c r="H83" s="1">
        <v>1150</v>
      </c>
      <c r="I83" s="1">
        <v>676</v>
      </c>
      <c r="J83" s="1">
        <v>843</v>
      </c>
      <c r="K83" s="1">
        <v>1070</v>
      </c>
      <c r="L83" s="65"/>
      <c r="M83" s="1">
        <v>21208</v>
      </c>
    </row>
    <row r="84" spans="2:13" x14ac:dyDescent="0.2">
      <c r="B84" s="15">
        <v>38473</v>
      </c>
      <c r="C84" s="1">
        <v>2332</v>
      </c>
      <c r="D84" s="1">
        <v>1280</v>
      </c>
      <c r="E84" s="1">
        <v>2991</v>
      </c>
      <c r="F84" s="1">
        <v>8209</v>
      </c>
      <c r="G84" s="1">
        <v>3937</v>
      </c>
      <c r="H84" s="1">
        <v>1131</v>
      </c>
      <c r="I84" s="1">
        <v>736</v>
      </c>
      <c r="J84" s="1">
        <v>996</v>
      </c>
      <c r="K84" s="1">
        <v>1237</v>
      </c>
      <c r="L84" s="65"/>
      <c r="M84" s="1">
        <v>22849</v>
      </c>
    </row>
    <row r="85" spans="2:13" x14ac:dyDescent="0.2">
      <c r="B85" s="15">
        <v>38504</v>
      </c>
      <c r="C85" s="1">
        <v>2649</v>
      </c>
      <c r="D85" s="1">
        <v>1552</v>
      </c>
      <c r="E85" s="1">
        <v>3661</v>
      </c>
      <c r="F85" s="1">
        <v>8939</v>
      </c>
      <c r="G85" s="1">
        <v>4751</v>
      </c>
      <c r="H85" s="1">
        <v>1152</v>
      </c>
      <c r="I85" s="1">
        <v>833</v>
      </c>
      <c r="J85" s="1">
        <v>1091</v>
      </c>
      <c r="K85" s="1">
        <v>1266</v>
      </c>
      <c r="L85" s="65"/>
      <c r="M85" s="1">
        <v>25894</v>
      </c>
    </row>
    <row r="86" spans="2:13" x14ac:dyDescent="0.2">
      <c r="B86" s="15">
        <v>38534</v>
      </c>
      <c r="C86" s="1">
        <v>2275</v>
      </c>
      <c r="D86" s="1">
        <v>1545</v>
      </c>
      <c r="E86" s="1">
        <v>3435</v>
      </c>
      <c r="F86" s="1">
        <v>9405</v>
      </c>
      <c r="G86" s="1">
        <v>4214</v>
      </c>
      <c r="H86" s="1">
        <v>1094</v>
      </c>
      <c r="I86" s="1">
        <v>948</v>
      </c>
      <c r="J86" s="1">
        <v>1075</v>
      </c>
      <c r="K86" s="1">
        <v>1161</v>
      </c>
      <c r="L86" s="65"/>
      <c r="M86" s="1">
        <v>25152</v>
      </c>
    </row>
    <row r="87" spans="2:13" x14ac:dyDescent="0.2">
      <c r="B87" s="15">
        <v>38565</v>
      </c>
      <c r="C87" s="1">
        <v>1998</v>
      </c>
      <c r="D87" s="1">
        <v>1438</v>
      </c>
      <c r="E87" s="1">
        <v>3419</v>
      </c>
      <c r="F87" s="1">
        <v>7612</v>
      </c>
      <c r="G87" s="1">
        <v>3800</v>
      </c>
      <c r="H87" s="1">
        <v>1003</v>
      </c>
      <c r="I87" s="1">
        <v>661</v>
      </c>
      <c r="J87" s="1">
        <v>741</v>
      </c>
      <c r="K87" s="1">
        <v>743</v>
      </c>
      <c r="L87" s="65"/>
      <c r="M87" s="1">
        <v>21415</v>
      </c>
    </row>
    <row r="88" spans="2:13" x14ac:dyDescent="0.2">
      <c r="B88" s="15">
        <v>38596</v>
      </c>
      <c r="C88" s="1">
        <v>2534</v>
      </c>
      <c r="D88" s="1">
        <v>1835</v>
      </c>
      <c r="E88" s="1">
        <v>3669</v>
      </c>
      <c r="F88" s="1">
        <v>10059</v>
      </c>
      <c r="G88" s="1">
        <v>4610</v>
      </c>
      <c r="H88" s="1">
        <v>1223</v>
      </c>
      <c r="I88" s="1">
        <v>855</v>
      </c>
      <c r="J88" s="1">
        <v>1357</v>
      </c>
      <c r="K88" s="1">
        <v>1195</v>
      </c>
      <c r="L88" s="65"/>
      <c r="M88" s="1">
        <v>27337</v>
      </c>
    </row>
    <row r="89" spans="2:13" x14ac:dyDescent="0.2">
      <c r="B89" s="15">
        <v>38626</v>
      </c>
      <c r="C89" s="1">
        <v>2321</v>
      </c>
      <c r="D89" s="1">
        <v>1437</v>
      </c>
      <c r="E89" s="1">
        <v>3363</v>
      </c>
      <c r="F89" s="1">
        <v>9381</v>
      </c>
      <c r="G89" s="1">
        <v>4315</v>
      </c>
      <c r="H89" s="1">
        <v>1090</v>
      </c>
      <c r="I89" s="1">
        <v>821</v>
      </c>
      <c r="J89" s="1">
        <v>1158</v>
      </c>
      <c r="K89" s="1">
        <v>1329</v>
      </c>
      <c r="L89" s="65"/>
      <c r="M89" s="1">
        <v>25215</v>
      </c>
    </row>
    <row r="90" spans="2:13" x14ac:dyDescent="0.2">
      <c r="B90" s="15">
        <v>38657</v>
      </c>
      <c r="C90" s="1">
        <v>2151</v>
      </c>
      <c r="D90" s="1">
        <v>1303</v>
      </c>
      <c r="E90" s="1">
        <v>3571</v>
      </c>
      <c r="F90" s="1">
        <v>9082</v>
      </c>
      <c r="G90" s="1">
        <v>4363</v>
      </c>
      <c r="H90" s="1">
        <v>1070</v>
      </c>
      <c r="I90" s="1">
        <v>860</v>
      </c>
      <c r="J90" s="1">
        <v>1065</v>
      </c>
      <c r="K90" s="1">
        <v>1402</v>
      </c>
      <c r="L90" s="65"/>
      <c r="M90" s="1">
        <v>24867</v>
      </c>
    </row>
    <row r="91" spans="2:13" x14ac:dyDescent="0.2">
      <c r="B91" s="15">
        <v>38687</v>
      </c>
      <c r="C91" s="1">
        <v>1643</v>
      </c>
      <c r="D91" s="1">
        <v>1065</v>
      </c>
      <c r="E91" s="1">
        <v>3015</v>
      </c>
      <c r="F91" s="1">
        <v>6859</v>
      </c>
      <c r="G91" s="1">
        <v>3651</v>
      </c>
      <c r="H91" s="1">
        <v>806</v>
      </c>
      <c r="I91" s="1">
        <v>716</v>
      </c>
      <c r="J91" s="1">
        <v>850</v>
      </c>
      <c r="K91" s="1">
        <v>1007</v>
      </c>
      <c r="L91" s="65"/>
      <c r="M91" s="1">
        <v>19612</v>
      </c>
    </row>
    <row r="92" spans="2:13" x14ac:dyDescent="0.2">
      <c r="B92" s="15">
        <v>38718</v>
      </c>
      <c r="C92" s="1">
        <v>320</v>
      </c>
      <c r="D92" s="1">
        <v>1452</v>
      </c>
      <c r="E92" s="1">
        <v>5753</v>
      </c>
      <c r="F92" s="1">
        <v>7485</v>
      </c>
      <c r="G92" s="1">
        <v>2365</v>
      </c>
      <c r="H92" s="1">
        <v>1109</v>
      </c>
      <c r="I92" s="1">
        <v>1287</v>
      </c>
      <c r="J92" s="1">
        <v>926</v>
      </c>
      <c r="K92" s="1">
        <v>1075</v>
      </c>
      <c r="L92" s="1">
        <f t="shared" ref="L92:L100" si="0">M92-SUM(C92:K92)</f>
        <v>93</v>
      </c>
      <c r="M92" s="1">
        <v>21865</v>
      </c>
    </row>
    <row r="93" spans="2:13" x14ac:dyDescent="0.2">
      <c r="B93" s="15">
        <v>38749</v>
      </c>
      <c r="C93" s="1">
        <v>340</v>
      </c>
      <c r="D93" s="1">
        <v>1479</v>
      </c>
      <c r="E93" s="1">
        <v>5541</v>
      </c>
      <c r="F93" s="1">
        <v>7366</v>
      </c>
      <c r="G93" s="1">
        <v>2238</v>
      </c>
      <c r="H93" s="1">
        <v>1041</v>
      </c>
      <c r="I93" s="1">
        <v>1054</v>
      </c>
      <c r="J93" s="1">
        <v>845</v>
      </c>
      <c r="K93" s="1">
        <v>934</v>
      </c>
      <c r="L93" s="1">
        <f t="shared" si="0"/>
        <v>102</v>
      </c>
      <c r="M93" s="1">
        <v>20940</v>
      </c>
    </row>
    <row r="94" spans="2:13" x14ac:dyDescent="0.2">
      <c r="B94" s="15">
        <v>38777</v>
      </c>
      <c r="C94" s="1">
        <v>433</v>
      </c>
      <c r="D94" s="1">
        <v>1711</v>
      </c>
      <c r="E94" s="1">
        <v>6126</v>
      </c>
      <c r="F94" s="1">
        <v>8201</v>
      </c>
      <c r="G94" s="1">
        <v>2815</v>
      </c>
      <c r="H94" s="1">
        <v>1237</v>
      </c>
      <c r="I94" s="1">
        <v>1268</v>
      </c>
      <c r="J94" s="1">
        <v>1098</v>
      </c>
      <c r="K94" s="1">
        <v>1205</v>
      </c>
      <c r="L94" s="1">
        <f t="shared" si="0"/>
        <v>170</v>
      </c>
      <c r="M94" s="1">
        <v>24264</v>
      </c>
    </row>
    <row r="95" spans="2:13" x14ac:dyDescent="0.2">
      <c r="B95" s="15">
        <v>38808</v>
      </c>
      <c r="C95" s="1">
        <v>301</v>
      </c>
      <c r="D95" s="1">
        <v>1501</v>
      </c>
      <c r="E95" s="1">
        <v>5320</v>
      </c>
      <c r="F95" s="1">
        <v>7202</v>
      </c>
      <c r="G95" s="1">
        <v>2539</v>
      </c>
      <c r="H95" s="1">
        <v>992</v>
      </c>
      <c r="I95" s="1">
        <v>1160</v>
      </c>
      <c r="J95" s="1">
        <v>936</v>
      </c>
      <c r="K95" s="1">
        <v>1032</v>
      </c>
      <c r="L95" s="1">
        <f t="shared" si="0"/>
        <v>131</v>
      </c>
      <c r="M95" s="1">
        <v>21114</v>
      </c>
    </row>
    <row r="96" spans="2:13" x14ac:dyDescent="0.2">
      <c r="B96" s="15">
        <v>38838</v>
      </c>
      <c r="C96" s="1">
        <v>440</v>
      </c>
      <c r="D96" s="1">
        <v>1927</v>
      </c>
      <c r="E96" s="1">
        <v>6656</v>
      </c>
      <c r="F96" s="1">
        <v>9127</v>
      </c>
      <c r="G96" s="1">
        <v>3108</v>
      </c>
      <c r="H96" s="1">
        <v>1238</v>
      </c>
      <c r="I96" s="1">
        <v>1409</v>
      </c>
      <c r="J96" s="1">
        <v>1064</v>
      </c>
      <c r="K96" s="1">
        <v>1146</v>
      </c>
      <c r="L96" s="1">
        <f t="shared" si="0"/>
        <v>191</v>
      </c>
      <c r="M96" s="1">
        <v>26306</v>
      </c>
    </row>
    <row r="97" spans="1:23" x14ac:dyDescent="0.2">
      <c r="A97" s="65"/>
      <c r="B97" s="15">
        <v>38869</v>
      </c>
      <c r="C97" s="1">
        <v>468</v>
      </c>
      <c r="D97" s="1">
        <v>1846</v>
      </c>
      <c r="E97" s="1">
        <v>6570</v>
      </c>
      <c r="F97" s="1">
        <v>9180</v>
      </c>
      <c r="G97" s="1">
        <v>3359</v>
      </c>
      <c r="H97" s="1">
        <v>1294</v>
      </c>
      <c r="I97" s="1">
        <v>1297</v>
      </c>
      <c r="J97" s="1">
        <v>1073</v>
      </c>
      <c r="K97" s="1">
        <v>1270</v>
      </c>
      <c r="L97" s="1">
        <f t="shared" si="0"/>
        <v>232</v>
      </c>
      <c r="M97" s="1">
        <v>26589</v>
      </c>
      <c r="N97" s="65"/>
      <c r="O97" s="65"/>
      <c r="P97" s="65"/>
      <c r="Q97" s="65"/>
      <c r="R97" s="65"/>
      <c r="S97" s="65"/>
      <c r="T97" s="65"/>
      <c r="U97" s="65"/>
      <c r="V97" s="65"/>
      <c r="W97" s="65"/>
    </row>
    <row r="98" spans="1:23" x14ac:dyDescent="0.2">
      <c r="A98" s="65"/>
      <c r="B98" s="15">
        <v>38899</v>
      </c>
      <c r="C98" s="1">
        <v>470</v>
      </c>
      <c r="D98" s="1">
        <v>1718</v>
      </c>
      <c r="E98" s="1">
        <v>6505</v>
      </c>
      <c r="F98" s="1">
        <v>8899</v>
      </c>
      <c r="G98" s="1">
        <v>3567</v>
      </c>
      <c r="H98" s="1">
        <v>1276</v>
      </c>
      <c r="I98" s="1">
        <v>1230</v>
      </c>
      <c r="J98" s="1">
        <v>1055</v>
      </c>
      <c r="K98" s="1">
        <v>1170</v>
      </c>
      <c r="L98" s="1">
        <f t="shared" si="0"/>
        <v>238</v>
      </c>
      <c r="M98" s="1">
        <v>26128</v>
      </c>
      <c r="N98" s="65"/>
      <c r="O98" s="65"/>
      <c r="P98" s="65"/>
      <c r="Q98" s="65"/>
      <c r="R98" s="65"/>
      <c r="S98" s="65"/>
      <c r="T98" s="65"/>
      <c r="U98" s="65"/>
      <c r="V98" s="65"/>
      <c r="W98" s="65"/>
    </row>
    <row r="99" spans="1:23" x14ac:dyDescent="0.2">
      <c r="A99" s="65"/>
      <c r="B99" s="15">
        <v>38930</v>
      </c>
      <c r="C99" s="1">
        <v>446</v>
      </c>
      <c r="D99" s="1">
        <v>1577</v>
      </c>
      <c r="E99" s="1">
        <v>5454</v>
      </c>
      <c r="F99" s="1">
        <v>7815</v>
      </c>
      <c r="G99" s="1">
        <v>2776</v>
      </c>
      <c r="H99" s="1">
        <v>1083</v>
      </c>
      <c r="I99" s="1">
        <v>1056</v>
      </c>
      <c r="J99" s="1">
        <v>762</v>
      </c>
      <c r="K99" s="1">
        <v>797</v>
      </c>
      <c r="L99" s="1">
        <f t="shared" si="0"/>
        <v>198</v>
      </c>
      <c r="M99" s="1">
        <v>21964</v>
      </c>
      <c r="N99" s="65"/>
      <c r="O99" s="65"/>
      <c r="P99" s="65"/>
      <c r="Q99" s="65"/>
      <c r="R99" s="65"/>
      <c r="S99" s="65"/>
      <c r="T99" s="65"/>
      <c r="U99" s="65"/>
      <c r="V99" s="65"/>
      <c r="W99" s="65"/>
    </row>
    <row r="100" spans="1:23" x14ac:dyDescent="0.2">
      <c r="A100" s="65"/>
      <c r="B100" s="15">
        <v>38961</v>
      </c>
      <c r="C100" s="1">
        <v>480</v>
      </c>
      <c r="D100" s="1">
        <v>1919</v>
      </c>
      <c r="E100" s="1">
        <v>6733</v>
      </c>
      <c r="F100" s="1">
        <v>9386</v>
      </c>
      <c r="G100" s="1">
        <v>3135</v>
      </c>
      <c r="H100" s="1">
        <v>1358</v>
      </c>
      <c r="I100" s="1">
        <v>1349</v>
      </c>
      <c r="J100" s="1">
        <v>1183</v>
      </c>
      <c r="K100" s="1">
        <v>1245</v>
      </c>
      <c r="L100" s="1">
        <f t="shared" si="0"/>
        <v>231</v>
      </c>
      <c r="M100" s="1">
        <v>27019</v>
      </c>
      <c r="N100" s="65"/>
      <c r="O100" s="65"/>
      <c r="P100" s="65"/>
      <c r="Q100" s="65"/>
      <c r="R100" s="65"/>
      <c r="S100" s="65"/>
      <c r="T100" s="65"/>
      <c r="U100" s="65"/>
      <c r="V100" s="65"/>
      <c r="W100" s="65"/>
    </row>
    <row r="101" spans="1:23" x14ac:dyDescent="0.2">
      <c r="A101" s="65"/>
      <c r="B101" s="1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65"/>
      <c r="O101" s="65"/>
      <c r="P101" s="65"/>
      <c r="Q101" s="65"/>
      <c r="R101" s="65"/>
      <c r="S101" s="65"/>
      <c r="T101" s="65"/>
      <c r="U101" s="65"/>
      <c r="V101" s="65"/>
      <c r="W101" s="65"/>
    </row>
    <row r="102" spans="1:23" x14ac:dyDescent="0.2">
      <c r="A102" s="65" t="s">
        <v>260</v>
      </c>
      <c r="B102" s="1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65"/>
      <c r="O102" s="65"/>
      <c r="P102" s="65"/>
      <c r="Q102" s="65"/>
      <c r="R102" s="65"/>
      <c r="S102" s="65"/>
      <c r="T102" s="65"/>
      <c r="U102" s="65"/>
      <c r="V102" s="65"/>
      <c r="W102" s="65"/>
    </row>
    <row r="103" spans="1:23" x14ac:dyDescent="0.2">
      <c r="A103" s="65" t="s">
        <v>359</v>
      </c>
      <c r="B103" s="1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65"/>
      <c r="O103" s="65"/>
      <c r="P103" s="65"/>
      <c r="Q103" s="65"/>
      <c r="R103" s="65"/>
      <c r="S103" s="65"/>
      <c r="T103" s="65"/>
      <c r="U103" s="65"/>
      <c r="V103" s="65"/>
      <c r="W103" s="65"/>
    </row>
    <row r="104" spans="1:23" x14ac:dyDescent="0.2">
      <c r="A104" s="28" t="s">
        <v>2</v>
      </c>
      <c r="B104" s="1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65"/>
      <c r="O104" s="65"/>
      <c r="P104" s="65"/>
      <c r="Q104" s="65"/>
      <c r="R104" s="65"/>
      <c r="S104" s="65"/>
      <c r="T104" s="65"/>
      <c r="U104" s="65"/>
      <c r="V104" s="65"/>
      <c r="W104" s="65"/>
    </row>
    <row r="105" spans="1:23" x14ac:dyDescent="0.2">
      <c r="A105" s="65"/>
      <c r="B105" s="65"/>
      <c r="C105" s="34" t="s">
        <v>90</v>
      </c>
      <c r="D105" s="34" t="s">
        <v>91</v>
      </c>
      <c r="E105" s="34" t="s">
        <v>92</v>
      </c>
      <c r="F105" s="34" t="s">
        <v>93</v>
      </c>
      <c r="G105" s="34" t="s">
        <v>94</v>
      </c>
      <c r="H105" s="34" t="s">
        <v>92</v>
      </c>
      <c r="I105" s="34" t="s">
        <v>95</v>
      </c>
      <c r="J105" s="34" t="s">
        <v>96</v>
      </c>
      <c r="K105" s="34" t="s">
        <v>97</v>
      </c>
      <c r="L105" s="34" t="s">
        <v>98</v>
      </c>
      <c r="M105" s="34" t="s">
        <v>99</v>
      </c>
      <c r="N105" s="34" t="s">
        <v>100</v>
      </c>
      <c r="O105" s="34" t="s">
        <v>101</v>
      </c>
      <c r="P105" s="34" t="s">
        <v>102</v>
      </c>
      <c r="Q105" s="34" t="s">
        <v>103</v>
      </c>
      <c r="R105" s="65" t="s">
        <v>362</v>
      </c>
      <c r="S105" s="34" t="s">
        <v>104</v>
      </c>
      <c r="T105" s="34" t="s">
        <v>105</v>
      </c>
      <c r="U105" s="34" t="s">
        <v>107</v>
      </c>
      <c r="V105" s="34" t="s">
        <v>363</v>
      </c>
      <c r="W105" s="34" t="s">
        <v>44</v>
      </c>
    </row>
    <row r="106" spans="1:23" x14ac:dyDescent="0.2">
      <c r="A106" s="65"/>
      <c r="B106" s="15">
        <v>38991</v>
      </c>
      <c r="C106" s="1">
        <v>1862</v>
      </c>
      <c r="D106" s="1">
        <v>201</v>
      </c>
      <c r="E106" s="1">
        <v>14</v>
      </c>
      <c r="F106" s="1">
        <v>6624</v>
      </c>
      <c r="G106" s="1">
        <v>9946</v>
      </c>
      <c r="H106" s="1">
        <v>4</v>
      </c>
      <c r="I106" s="1">
        <v>3637</v>
      </c>
      <c r="J106" s="1">
        <v>1332</v>
      </c>
      <c r="K106" s="1">
        <v>3</v>
      </c>
      <c r="L106" s="1">
        <v>28</v>
      </c>
      <c r="M106" s="1">
        <v>1417</v>
      </c>
      <c r="N106" s="65">
        <v>3</v>
      </c>
      <c r="O106" s="65">
        <v>4</v>
      </c>
      <c r="P106" s="65">
        <v>1314</v>
      </c>
      <c r="Q106" s="65">
        <v>1500</v>
      </c>
      <c r="R106" s="65"/>
      <c r="S106" s="65">
        <v>8</v>
      </c>
      <c r="T106" s="65">
        <v>8</v>
      </c>
      <c r="U106" s="65">
        <v>494</v>
      </c>
      <c r="V106" s="65"/>
      <c r="W106" s="65">
        <v>28399</v>
      </c>
    </row>
    <row r="107" spans="1:23" x14ac:dyDescent="0.2">
      <c r="A107" s="65"/>
      <c r="B107" s="15">
        <v>39022</v>
      </c>
      <c r="C107" s="1">
        <v>1876</v>
      </c>
      <c r="D107" s="1">
        <v>189</v>
      </c>
      <c r="E107" s="1">
        <v>21</v>
      </c>
      <c r="F107" s="1">
        <v>6182</v>
      </c>
      <c r="G107" s="1">
        <v>9066</v>
      </c>
      <c r="H107" s="1">
        <v>3</v>
      </c>
      <c r="I107" s="1">
        <v>3215</v>
      </c>
      <c r="J107" s="1">
        <v>1190</v>
      </c>
      <c r="K107" s="1">
        <v>7</v>
      </c>
      <c r="L107" s="1">
        <v>24</v>
      </c>
      <c r="M107" s="1">
        <v>1231</v>
      </c>
      <c r="N107" s="65">
        <v>2</v>
      </c>
      <c r="O107" s="65">
        <v>8</v>
      </c>
      <c r="P107" s="65">
        <v>1093</v>
      </c>
      <c r="Q107" s="65">
        <v>1276</v>
      </c>
      <c r="R107" s="65"/>
      <c r="S107" s="65">
        <v>17</v>
      </c>
      <c r="T107" s="65">
        <v>2</v>
      </c>
      <c r="U107" s="65">
        <v>484</v>
      </c>
      <c r="V107" s="65"/>
      <c r="W107" s="65">
        <v>25886</v>
      </c>
    </row>
    <row r="108" spans="1:23" x14ac:dyDescent="0.2">
      <c r="A108" s="65"/>
      <c r="B108" s="15">
        <v>39052</v>
      </c>
      <c r="C108" s="1">
        <v>1489</v>
      </c>
      <c r="D108" s="1">
        <v>185</v>
      </c>
      <c r="E108" s="1">
        <v>16</v>
      </c>
      <c r="F108" s="1">
        <v>5260</v>
      </c>
      <c r="G108" s="1">
        <v>7819</v>
      </c>
      <c r="H108" s="1">
        <v>3</v>
      </c>
      <c r="I108" s="1">
        <v>3231</v>
      </c>
      <c r="J108" s="1">
        <v>1082</v>
      </c>
      <c r="K108" s="1">
        <v>3</v>
      </c>
      <c r="L108" s="1">
        <v>24</v>
      </c>
      <c r="M108" s="1">
        <v>1081</v>
      </c>
      <c r="N108" s="65">
        <v>1</v>
      </c>
      <c r="O108" s="65">
        <v>7</v>
      </c>
      <c r="P108" s="65">
        <v>846</v>
      </c>
      <c r="Q108" s="65">
        <v>961</v>
      </c>
      <c r="R108" s="65"/>
      <c r="S108" s="65">
        <v>13</v>
      </c>
      <c r="T108" s="65">
        <v>2</v>
      </c>
      <c r="U108" s="65">
        <v>392</v>
      </c>
      <c r="V108" s="65"/>
      <c r="W108" s="65">
        <v>22415</v>
      </c>
    </row>
    <row r="109" spans="1:23" x14ac:dyDescent="0.2">
      <c r="A109" s="65"/>
      <c r="B109" s="15">
        <v>39083</v>
      </c>
      <c r="C109" s="1">
        <v>1805</v>
      </c>
      <c r="D109" s="1">
        <v>181</v>
      </c>
      <c r="E109" s="1">
        <v>15</v>
      </c>
      <c r="F109" s="1">
        <v>6010</v>
      </c>
      <c r="G109" s="1">
        <v>8265</v>
      </c>
      <c r="H109" s="1">
        <v>7</v>
      </c>
      <c r="I109" s="1">
        <v>2827</v>
      </c>
      <c r="J109" s="1">
        <v>1368</v>
      </c>
      <c r="K109" s="1">
        <v>5</v>
      </c>
      <c r="L109" s="1">
        <v>21</v>
      </c>
      <c r="M109" s="1">
        <v>1231</v>
      </c>
      <c r="N109" s="65">
        <v>1</v>
      </c>
      <c r="O109" s="65">
        <v>5</v>
      </c>
      <c r="P109" s="65">
        <v>968</v>
      </c>
      <c r="Q109" s="65">
        <v>1068</v>
      </c>
      <c r="R109" s="65"/>
      <c r="S109" s="65">
        <v>16</v>
      </c>
      <c r="T109" s="65">
        <v>2</v>
      </c>
      <c r="U109" s="65">
        <v>389</v>
      </c>
      <c r="V109" s="65"/>
      <c r="W109" s="65">
        <v>24184</v>
      </c>
    </row>
    <row r="110" spans="1:23" x14ac:dyDescent="0.2">
      <c r="A110" s="65"/>
      <c r="B110" s="15">
        <v>39114</v>
      </c>
      <c r="C110" s="1">
        <v>1588</v>
      </c>
      <c r="D110" s="1">
        <v>146</v>
      </c>
      <c r="E110" s="1">
        <v>14</v>
      </c>
      <c r="F110" s="1">
        <v>5218</v>
      </c>
      <c r="G110" s="1">
        <v>7324</v>
      </c>
      <c r="H110" s="1">
        <v>4</v>
      </c>
      <c r="I110" s="1">
        <v>2384</v>
      </c>
      <c r="J110" s="1">
        <v>1033</v>
      </c>
      <c r="K110" s="1">
        <v>5</v>
      </c>
      <c r="L110" s="1">
        <v>23</v>
      </c>
      <c r="M110" s="1">
        <v>1089</v>
      </c>
      <c r="N110" s="65">
        <v>1</v>
      </c>
      <c r="O110" s="65">
        <v>5</v>
      </c>
      <c r="P110" s="65">
        <v>828</v>
      </c>
      <c r="Q110" s="65">
        <v>967</v>
      </c>
      <c r="R110" s="65"/>
      <c r="S110" s="65">
        <v>9</v>
      </c>
      <c r="T110" s="65">
        <v>5</v>
      </c>
      <c r="U110" s="65">
        <v>391</v>
      </c>
      <c r="V110" s="65"/>
      <c r="W110" s="65">
        <v>21034</v>
      </c>
    </row>
    <row r="111" spans="1:23" x14ac:dyDescent="0.2">
      <c r="A111" s="65"/>
      <c r="B111" s="15">
        <v>39142</v>
      </c>
      <c r="C111" s="1">
        <v>1766</v>
      </c>
      <c r="D111" s="1">
        <v>191</v>
      </c>
      <c r="E111" s="1">
        <v>23</v>
      </c>
      <c r="F111" s="1">
        <v>5988</v>
      </c>
      <c r="G111" s="1">
        <v>8218</v>
      </c>
      <c r="H111" s="1">
        <v>7</v>
      </c>
      <c r="I111" s="1">
        <v>2786</v>
      </c>
      <c r="J111" s="1">
        <v>1153</v>
      </c>
      <c r="K111" s="1">
        <v>3</v>
      </c>
      <c r="L111" s="1">
        <v>23</v>
      </c>
      <c r="M111" s="1">
        <v>1171</v>
      </c>
      <c r="N111" s="65">
        <v>3</v>
      </c>
      <c r="O111" s="65">
        <v>3</v>
      </c>
      <c r="P111" s="65">
        <v>931</v>
      </c>
      <c r="Q111" s="65">
        <v>1060</v>
      </c>
      <c r="R111" s="65"/>
      <c r="S111" s="65">
        <v>16</v>
      </c>
      <c r="T111" s="65">
        <v>4</v>
      </c>
      <c r="U111" s="65">
        <v>415</v>
      </c>
      <c r="V111" s="65"/>
      <c r="W111" s="65">
        <v>23761</v>
      </c>
    </row>
    <row r="112" spans="1:23" x14ac:dyDescent="0.2">
      <c r="A112" s="65"/>
      <c r="B112" s="15">
        <v>39173</v>
      </c>
      <c r="C112" s="1">
        <v>1556</v>
      </c>
      <c r="D112" s="1">
        <v>173</v>
      </c>
      <c r="E112" s="1">
        <v>17</v>
      </c>
      <c r="F112" s="1">
        <v>5477</v>
      </c>
      <c r="G112" s="1">
        <v>7799</v>
      </c>
      <c r="H112" s="1">
        <v>7</v>
      </c>
      <c r="I112" s="1">
        <v>2698</v>
      </c>
      <c r="J112" s="1">
        <v>1276</v>
      </c>
      <c r="K112" s="1">
        <v>8</v>
      </c>
      <c r="L112" s="1">
        <v>22</v>
      </c>
      <c r="M112" s="1">
        <v>1148</v>
      </c>
      <c r="N112" s="65">
        <v>1</v>
      </c>
      <c r="O112" s="65">
        <v>4</v>
      </c>
      <c r="P112" s="65">
        <v>850</v>
      </c>
      <c r="Q112" s="65">
        <v>979</v>
      </c>
      <c r="R112" s="65"/>
      <c r="S112" s="65">
        <v>10</v>
      </c>
      <c r="T112" s="65">
        <v>3</v>
      </c>
      <c r="U112" s="65">
        <v>387</v>
      </c>
      <c r="V112" s="65"/>
      <c r="W112" s="65">
        <v>22415</v>
      </c>
    </row>
    <row r="113" spans="2:23" x14ac:dyDescent="0.2">
      <c r="B113" s="15">
        <v>39203</v>
      </c>
      <c r="C113" s="1">
        <v>1805</v>
      </c>
      <c r="D113" s="1">
        <v>209</v>
      </c>
      <c r="E113" s="1">
        <v>25</v>
      </c>
      <c r="F113" s="1">
        <v>6297</v>
      </c>
      <c r="G113" s="1">
        <v>8769</v>
      </c>
      <c r="H113" s="1">
        <v>5</v>
      </c>
      <c r="I113" s="1">
        <v>2877</v>
      </c>
      <c r="J113" s="1">
        <v>1274</v>
      </c>
      <c r="K113" s="1">
        <v>10</v>
      </c>
      <c r="L113" s="1">
        <v>26</v>
      </c>
      <c r="M113" s="1">
        <v>1194</v>
      </c>
      <c r="N113" s="65"/>
      <c r="O113" s="65">
        <v>6</v>
      </c>
      <c r="P113" s="65">
        <v>867</v>
      </c>
      <c r="Q113" s="65">
        <v>1086</v>
      </c>
      <c r="R113" s="65"/>
      <c r="S113" s="65">
        <v>13</v>
      </c>
      <c r="T113" s="65">
        <v>6</v>
      </c>
      <c r="U113" s="65">
        <v>500</v>
      </c>
      <c r="V113" s="65"/>
      <c r="W113" s="65">
        <v>24969</v>
      </c>
    </row>
    <row r="114" spans="2:23" x14ac:dyDescent="0.2">
      <c r="B114" s="15">
        <v>39234</v>
      </c>
      <c r="C114" s="1">
        <v>1879</v>
      </c>
      <c r="D114" s="1">
        <v>252</v>
      </c>
      <c r="E114" s="1">
        <v>26</v>
      </c>
      <c r="F114" s="1">
        <v>6259</v>
      </c>
      <c r="G114" s="1">
        <v>8628</v>
      </c>
      <c r="H114" s="1">
        <v>6</v>
      </c>
      <c r="I114" s="1">
        <v>3029</v>
      </c>
      <c r="J114" s="1">
        <v>1288</v>
      </c>
      <c r="K114" s="1">
        <v>10</v>
      </c>
      <c r="L114" s="1">
        <v>22</v>
      </c>
      <c r="M114" s="1">
        <v>1167</v>
      </c>
      <c r="N114" s="65">
        <v>2</v>
      </c>
      <c r="O114" s="65">
        <v>3</v>
      </c>
      <c r="P114" s="65">
        <v>849</v>
      </c>
      <c r="Q114" s="65">
        <v>982</v>
      </c>
      <c r="R114" s="65"/>
      <c r="S114" s="65">
        <v>17</v>
      </c>
      <c r="T114" s="65">
        <v>1</v>
      </c>
      <c r="U114" s="65">
        <v>454</v>
      </c>
      <c r="V114" s="65"/>
      <c r="W114" s="65">
        <v>24874</v>
      </c>
    </row>
    <row r="115" spans="2:23" x14ac:dyDescent="0.2">
      <c r="B115" s="15">
        <v>39264</v>
      </c>
      <c r="C115" s="1">
        <v>2022</v>
      </c>
      <c r="D115" s="1">
        <v>298</v>
      </c>
      <c r="E115" s="1">
        <v>33</v>
      </c>
      <c r="F115" s="1">
        <v>6536</v>
      </c>
      <c r="G115" s="1">
        <v>9765</v>
      </c>
      <c r="H115" s="1">
        <v>4</v>
      </c>
      <c r="I115" s="1">
        <v>3719</v>
      </c>
      <c r="J115" s="1">
        <v>1332</v>
      </c>
      <c r="K115" s="1">
        <v>3</v>
      </c>
      <c r="L115" s="1">
        <v>29</v>
      </c>
      <c r="M115" s="1">
        <v>1309</v>
      </c>
      <c r="N115" s="65"/>
      <c r="O115" s="65">
        <v>2</v>
      </c>
      <c r="P115" s="65">
        <v>965</v>
      </c>
      <c r="Q115" s="65">
        <v>1080</v>
      </c>
      <c r="R115" s="65"/>
      <c r="S115" s="65">
        <v>20</v>
      </c>
      <c r="T115" s="65">
        <v>4</v>
      </c>
      <c r="U115" s="65">
        <v>538</v>
      </c>
      <c r="V115" s="65"/>
      <c r="W115" s="65">
        <v>27659</v>
      </c>
    </row>
    <row r="116" spans="2:23" x14ac:dyDescent="0.2">
      <c r="B116" s="15">
        <v>39295</v>
      </c>
      <c r="C116" s="1">
        <v>1568</v>
      </c>
      <c r="D116" s="1">
        <v>226</v>
      </c>
      <c r="E116" s="1">
        <v>32</v>
      </c>
      <c r="F116" s="1">
        <v>5100</v>
      </c>
      <c r="G116" s="1">
        <v>7123</v>
      </c>
      <c r="H116" s="1">
        <v>3</v>
      </c>
      <c r="I116" s="1">
        <v>2272</v>
      </c>
      <c r="J116" s="1">
        <v>979</v>
      </c>
      <c r="K116" s="1">
        <v>5</v>
      </c>
      <c r="L116" s="1">
        <v>22</v>
      </c>
      <c r="M116" s="1">
        <v>856</v>
      </c>
      <c r="N116" s="65">
        <v>4</v>
      </c>
      <c r="O116" s="65">
        <v>1</v>
      </c>
      <c r="P116" s="65">
        <v>613</v>
      </c>
      <c r="Q116" s="65">
        <v>602</v>
      </c>
      <c r="R116" s="65"/>
      <c r="S116" s="65">
        <v>15</v>
      </c>
      <c r="T116" s="65"/>
      <c r="U116" s="65">
        <v>326</v>
      </c>
      <c r="V116" s="65"/>
      <c r="W116" s="65">
        <v>19747</v>
      </c>
    </row>
    <row r="117" spans="2:23" x14ac:dyDescent="0.2">
      <c r="B117" s="15">
        <v>39326</v>
      </c>
      <c r="C117" s="1">
        <v>1858</v>
      </c>
      <c r="D117" s="1">
        <v>258</v>
      </c>
      <c r="E117" s="1">
        <v>33</v>
      </c>
      <c r="F117" s="1">
        <v>6128</v>
      </c>
      <c r="G117" s="1">
        <v>8658</v>
      </c>
      <c r="H117" s="1">
        <v>3</v>
      </c>
      <c r="I117" s="1">
        <v>2946</v>
      </c>
      <c r="J117" s="1">
        <v>1268</v>
      </c>
      <c r="K117" s="1">
        <v>5</v>
      </c>
      <c r="L117" s="1">
        <v>26</v>
      </c>
      <c r="M117" s="1">
        <v>1203</v>
      </c>
      <c r="N117" s="65">
        <v>2</v>
      </c>
      <c r="O117" s="65">
        <v>7</v>
      </c>
      <c r="P117" s="65">
        <v>1217</v>
      </c>
      <c r="Q117" s="65">
        <v>1122</v>
      </c>
      <c r="R117" s="65"/>
      <c r="S117" s="65">
        <v>9</v>
      </c>
      <c r="T117" s="65">
        <v>3</v>
      </c>
      <c r="U117" s="65">
        <v>475</v>
      </c>
      <c r="V117" s="65"/>
      <c r="W117" s="65">
        <v>25221</v>
      </c>
    </row>
    <row r="118" spans="2:23" x14ac:dyDescent="0.2">
      <c r="B118" s="15">
        <v>39356</v>
      </c>
      <c r="C118" s="1">
        <v>2213</v>
      </c>
      <c r="D118" s="1">
        <v>317</v>
      </c>
      <c r="E118" s="1">
        <v>29</v>
      </c>
      <c r="F118" s="1">
        <v>7187</v>
      </c>
      <c r="G118" s="1">
        <v>10312</v>
      </c>
      <c r="H118" s="1">
        <v>5</v>
      </c>
      <c r="I118" s="1">
        <v>3926</v>
      </c>
      <c r="J118" s="1">
        <v>1493</v>
      </c>
      <c r="K118" s="1">
        <v>8</v>
      </c>
      <c r="L118" s="1">
        <v>25</v>
      </c>
      <c r="M118" s="1">
        <v>1466</v>
      </c>
      <c r="N118" s="65">
        <v>2</v>
      </c>
      <c r="O118" s="65">
        <v>5</v>
      </c>
      <c r="P118" s="65">
        <v>1592</v>
      </c>
      <c r="Q118" s="65">
        <v>1507</v>
      </c>
      <c r="R118" s="65"/>
      <c r="S118" s="65">
        <v>17</v>
      </c>
      <c r="T118" s="65">
        <v>2</v>
      </c>
      <c r="U118" s="65">
        <v>526</v>
      </c>
      <c r="V118" s="65"/>
      <c r="W118" s="65">
        <v>30632</v>
      </c>
    </row>
    <row r="119" spans="2:23" x14ac:dyDescent="0.2">
      <c r="B119" s="15">
        <v>39387</v>
      </c>
      <c r="C119" s="1">
        <v>1751</v>
      </c>
      <c r="D119" s="1">
        <v>240</v>
      </c>
      <c r="E119" s="1">
        <v>25</v>
      </c>
      <c r="F119" s="1">
        <v>5832</v>
      </c>
      <c r="G119" s="1">
        <v>8131</v>
      </c>
      <c r="H119" s="1">
        <v>2</v>
      </c>
      <c r="I119" s="1">
        <v>3128</v>
      </c>
      <c r="J119" s="1">
        <v>1185</v>
      </c>
      <c r="K119" s="1">
        <v>4</v>
      </c>
      <c r="L119" s="1">
        <v>14</v>
      </c>
      <c r="M119" s="1">
        <v>1171</v>
      </c>
      <c r="N119" s="65">
        <v>2</v>
      </c>
      <c r="O119" s="65">
        <v>10</v>
      </c>
      <c r="P119" s="65">
        <v>1009</v>
      </c>
      <c r="Q119" s="65">
        <v>1101</v>
      </c>
      <c r="R119" s="65"/>
      <c r="S119" s="65">
        <v>10</v>
      </c>
      <c r="T119" s="65">
        <v>6</v>
      </c>
      <c r="U119" s="65">
        <v>429</v>
      </c>
      <c r="V119" s="65"/>
      <c r="W119" s="65">
        <v>24050</v>
      </c>
    </row>
    <row r="120" spans="2:23" x14ac:dyDescent="0.2">
      <c r="B120" s="15">
        <v>39417</v>
      </c>
      <c r="C120" s="1">
        <v>1341</v>
      </c>
      <c r="D120" s="1">
        <v>229</v>
      </c>
      <c r="E120" s="1">
        <v>16</v>
      </c>
      <c r="F120" s="1">
        <v>4351</v>
      </c>
      <c r="G120" s="1">
        <v>6449</v>
      </c>
      <c r="H120" s="1">
        <v>5</v>
      </c>
      <c r="I120" s="1">
        <v>2554</v>
      </c>
      <c r="J120" s="1">
        <v>1008</v>
      </c>
      <c r="K120" s="1"/>
      <c r="L120" s="1">
        <v>16</v>
      </c>
      <c r="M120" s="1">
        <v>906</v>
      </c>
      <c r="N120" s="65"/>
      <c r="O120" s="65">
        <v>6</v>
      </c>
      <c r="P120" s="65">
        <v>733</v>
      </c>
      <c r="Q120" s="65">
        <v>801</v>
      </c>
      <c r="R120" s="65"/>
      <c r="S120" s="65">
        <v>4</v>
      </c>
      <c r="T120" s="65"/>
      <c r="U120" s="65">
        <v>306</v>
      </c>
      <c r="V120" s="65"/>
      <c r="W120" s="65">
        <v>18725</v>
      </c>
    </row>
    <row r="121" spans="2:23" x14ac:dyDescent="0.2">
      <c r="B121" s="79">
        <v>39448</v>
      </c>
      <c r="C121" s="1">
        <v>1627</v>
      </c>
      <c r="D121" s="1">
        <v>233</v>
      </c>
      <c r="E121" s="1">
        <v>25</v>
      </c>
      <c r="F121" s="1">
        <v>5320</v>
      </c>
      <c r="G121" s="1">
        <v>7396</v>
      </c>
      <c r="H121" s="1">
        <v>2</v>
      </c>
      <c r="I121" s="1">
        <v>2413</v>
      </c>
      <c r="J121" s="1">
        <v>1167</v>
      </c>
      <c r="K121" s="1">
        <v>4</v>
      </c>
      <c r="L121" s="1">
        <v>19</v>
      </c>
      <c r="M121" s="1">
        <v>1164</v>
      </c>
      <c r="N121" s="65">
        <v>1</v>
      </c>
      <c r="O121" s="65">
        <v>10</v>
      </c>
      <c r="P121" s="65">
        <v>944</v>
      </c>
      <c r="Q121" s="65">
        <v>1039</v>
      </c>
      <c r="R121" s="65"/>
      <c r="S121" s="65">
        <v>13</v>
      </c>
      <c r="T121" s="65">
        <v>8</v>
      </c>
      <c r="U121" s="65">
        <v>362</v>
      </c>
      <c r="V121" s="65"/>
      <c r="W121" s="65">
        <v>21747</v>
      </c>
    </row>
    <row r="122" spans="2:23" x14ac:dyDescent="0.2">
      <c r="B122" s="79">
        <v>39479</v>
      </c>
      <c r="C122" s="1">
        <v>1533</v>
      </c>
      <c r="D122" s="1">
        <v>204</v>
      </c>
      <c r="E122" s="1">
        <v>23</v>
      </c>
      <c r="F122" s="1">
        <v>5141</v>
      </c>
      <c r="G122" s="1">
        <v>6938</v>
      </c>
      <c r="H122" s="1">
        <v>1</v>
      </c>
      <c r="I122" s="1">
        <v>2387</v>
      </c>
      <c r="J122" s="1">
        <v>995</v>
      </c>
      <c r="K122" s="1">
        <v>2</v>
      </c>
      <c r="L122" s="1">
        <v>17</v>
      </c>
      <c r="M122" s="1">
        <v>956</v>
      </c>
      <c r="N122" s="65"/>
      <c r="O122" s="65">
        <v>2</v>
      </c>
      <c r="P122" s="65">
        <v>881</v>
      </c>
      <c r="Q122" s="65">
        <v>1047</v>
      </c>
      <c r="R122" s="65"/>
      <c r="S122" s="65">
        <v>4</v>
      </c>
      <c r="T122" s="65">
        <v>1</v>
      </c>
      <c r="U122" s="65">
        <v>371</v>
      </c>
      <c r="V122" s="65"/>
      <c r="W122" s="65">
        <v>20503</v>
      </c>
    </row>
    <row r="123" spans="2:23" x14ac:dyDescent="0.2">
      <c r="B123" s="79">
        <v>39508</v>
      </c>
      <c r="C123" s="1">
        <v>1466</v>
      </c>
      <c r="D123" s="1">
        <v>194</v>
      </c>
      <c r="E123" s="1">
        <v>30</v>
      </c>
      <c r="F123" s="1">
        <v>4894</v>
      </c>
      <c r="G123" s="1">
        <v>6731</v>
      </c>
      <c r="H123" s="1">
        <v>4</v>
      </c>
      <c r="I123" s="1">
        <v>2220</v>
      </c>
      <c r="J123" s="1">
        <v>1112</v>
      </c>
      <c r="K123" s="1"/>
      <c r="L123" s="1">
        <v>14</v>
      </c>
      <c r="M123" s="1">
        <v>909</v>
      </c>
      <c r="N123" s="65"/>
      <c r="O123" s="65">
        <v>7</v>
      </c>
      <c r="P123" s="65">
        <v>798</v>
      </c>
      <c r="Q123" s="65">
        <v>826</v>
      </c>
      <c r="R123" s="65"/>
      <c r="S123" s="65">
        <v>10</v>
      </c>
      <c r="T123" s="65">
        <v>1</v>
      </c>
      <c r="U123" s="65">
        <v>376</v>
      </c>
      <c r="V123" s="65"/>
      <c r="W123" s="65">
        <v>19592</v>
      </c>
    </row>
    <row r="124" spans="2:23" x14ac:dyDescent="0.2">
      <c r="B124" s="79">
        <v>39539</v>
      </c>
      <c r="C124" s="1">
        <v>1634</v>
      </c>
      <c r="D124" s="1">
        <v>255</v>
      </c>
      <c r="E124" s="1">
        <v>32</v>
      </c>
      <c r="F124" s="1">
        <v>5437</v>
      </c>
      <c r="G124" s="1">
        <v>7301</v>
      </c>
      <c r="H124" s="1">
        <v>4</v>
      </c>
      <c r="I124" s="1">
        <v>2643</v>
      </c>
      <c r="J124" s="1">
        <v>1058</v>
      </c>
      <c r="K124" s="1">
        <v>3</v>
      </c>
      <c r="L124" s="1">
        <v>11</v>
      </c>
      <c r="M124" s="1">
        <v>986</v>
      </c>
      <c r="N124" s="65">
        <v>3</v>
      </c>
      <c r="O124" s="65">
        <v>4</v>
      </c>
      <c r="P124" s="65">
        <v>884</v>
      </c>
      <c r="Q124" s="65">
        <v>1073</v>
      </c>
      <c r="R124" s="65"/>
      <c r="S124" s="65">
        <v>5</v>
      </c>
      <c r="T124" s="65">
        <v>4</v>
      </c>
      <c r="U124" s="65">
        <v>413</v>
      </c>
      <c r="V124" s="65"/>
      <c r="W124" s="65">
        <v>21750</v>
      </c>
    </row>
    <row r="125" spans="2:23" x14ac:dyDescent="0.2">
      <c r="B125" s="79">
        <v>39569</v>
      </c>
      <c r="C125" s="1">
        <v>1627</v>
      </c>
      <c r="D125" s="1">
        <v>243</v>
      </c>
      <c r="E125" s="1">
        <v>40</v>
      </c>
      <c r="F125" s="1">
        <v>5305</v>
      </c>
      <c r="G125" s="1">
        <v>7136</v>
      </c>
      <c r="H125" s="1">
        <v>1</v>
      </c>
      <c r="I125" s="1">
        <v>2454</v>
      </c>
      <c r="J125" s="1">
        <v>1018</v>
      </c>
      <c r="K125" s="1"/>
      <c r="L125" s="1">
        <v>17</v>
      </c>
      <c r="M125" s="1">
        <v>1023</v>
      </c>
      <c r="N125" s="65"/>
      <c r="O125" s="65">
        <v>6</v>
      </c>
      <c r="P125" s="65">
        <v>758</v>
      </c>
      <c r="Q125" s="65">
        <v>894</v>
      </c>
      <c r="R125" s="65"/>
      <c r="S125" s="65">
        <v>8</v>
      </c>
      <c r="T125" s="65">
        <v>7</v>
      </c>
      <c r="U125" s="65">
        <v>340</v>
      </c>
      <c r="V125" s="65"/>
      <c r="W125" s="65">
        <v>20877</v>
      </c>
    </row>
    <row r="126" spans="2:23" x14ac:dyDescent="0.2">
      <c r="B126" s="79">
        <v>39600</v>
      </c>
      <c r="C126" s="1">
        <v>1626</v>
      </c>
      <c r="D126" s="1">
        <v>240</v>
      </c>
      <c r="E126" s="1">
        <v>44</v>
      </c>
      <c r="F126" s="1">
        <v>5276</v>
      </c>
      <c r="G126" s="1">
        <v>7314</v>
      </c>
      <c r="H126" s="1">
        <v>7</v>
      </c>
      <c r="I126" s="1">
        <v>2319</v>
      </c>
      <c r="J126" s="1">
        <v>1097</v>
      </c>
      <c r="K126" s="1">
        <v>6</v>
      </c>
      <c r="L126" s="1">
        <v>15</v>
      </c>
      <c r="M126" s="1">
        <v>915</v>
      </c>
      <c r="N126" s="65">
        <v>1</v>
      </c>
      <c r="O126" s="65">
        <v>8</v>
      </c>
      <c r="P126" s="65">
        <v>745</v>
      </c>
      <c r="Q126" s="65">
        <v>894</v>
      </c>
      <c r="R126" s="65"/>
      <c r="S126" s="65">
        <v>5</v>
      </c>
      <c r="T126" s="65">
        <v>7</v>
      </c>
      <c r="U126" s="65">
        <v>356</v>
      </c>
      <c r="V126" s="65"/>
      <c r="W126" s="65">
        <v>20875</v>
      </c>
    </row>
    <row r="127" spans="2:23" x14ac:dyDescent="0.2">
      <c r="B127" s="79">
        <v>39630</v>
      </c>
      <c r="C127" s="1">
        <v>1747</v>
      </c>
      <c r="D127" s="1">
        <v>316</v>
      </c>
      <c r="E127" s="1">
        <v>48</v>
      </c>
      <c r="F127" s="1">
        <v>5753</v>
      </c>
      <c r="G127" s="1">
        <v>8022</v>
      </c>
      <c r="H127" s="1">
        <v>5</v>
      </c>
      <c r="I127" s="1">
        <v>2952</v>
      </c>
      <c r="J127" s="1">
        <v>1123</v>
      </c>
      <c r="K127" s="1">
        <v>1</v>
      </c>
      <c r="L127" s="1">
        <v>21</v>
      </c>
      <c r="M127" s="1">
        <v>1100</v>
      </c>
      <c r="N127" s="65">
        <v>1</v>
      </c>
      <c r="O127" s="65">
        <v>4</v>
      </c>
      <c r="P127" s="65">
        <v>857</v>
      </c>
      <c r="Q127" s="65">
        <v>971</v>
      </c>
      <c r="R127" s="65"/>
      <c r="S127" s="65">
        <v>5</v>
      </c>
      <c r="T127" s="65">
        <v>14</v>
      </c>
      <c r="U127" s="65">
        <v>364</v>
      </c>
      <c r="V127" s="65"/>
      <c r="W127" s="65">
        <v>23304</v>
      </c>
    </row>
    <row r="128" spans="2:23" x14ac:dyDescent="0.2">
      <c r="B128" s="79">
        <v>39661</v>
      </c>
      <c r="C128" s="1">
        <v>1170</v>
      </c>
      <c r="D128" s="1">
        <v>215</v>
      </c>
      <c r="E128" s="1">
        <v>33</v>
      </c>
      <c r="F128" s="1">
        <v>3840</v>
      </c>
      <c r="G128" s="1">
        <v>5733</v>
      </c>
      <c r="H128" s="1">
        <v>6</v>
      </c>
      <c r="I128" s="1">
        <v>1779</v>
      </c>
      <c r="J128" s="1">
        <v>784</v>
      </c>
      <c r="K128" s="1">
        <v>3</v>
      </c>
      <c r="L128" s="1">
        <v>22</v>
      </c>
      <c r="M128" s="1">
        <v>755</v>
      </c>
      <c r="N128" s="65">
        <v>3</v>
      </c>
      <c r="O128" s="65">
        <v>3</v>
      </c>
      <c r="P128" s="65">
        <v>489</v>
      </c>
      <c r="Q128" s="65">
        <v>512</v>
      </c>
      <c r="R128" s="65"/>
      <c r="S128" s="65">
        <v>4</v>
      </c>
      <c r="T128" s="65">
        <v>11</v>
      </c>
      <c r="U128" s="65">
        <v>286</v>
      </c>
      <c r="V128" s="65"/>
      <c r="W128" s="65">
        <v>15648</v>
      </c>
    </row>
    <row r="129" spans="2:26" x14ac:dyDescent="0.2">
      <c r="B129" s="79">
        <v>39692</v>
      </c>
      <c r="C129" s="1">
        <v>1794</v>
      </c>
      <c r="D129" s="1">
        <v>328</v>
      </c>
      <c r="E129" s="1">
        <v>48</v>
      </c>
      <c r="F129" s="1">
        <v>5693</v>
      </c>
      <c r="G129" s="1">
        <v>8074</v>
      </c>
      <c r="H129" s="1">
        <v>6</v>
      </c>
      <c r="I129" s="1">
        <v>2711</v>
      </c>
      <c r="J129" s="1">
        <v>1232</v>
      </c>
      <c r="K129" s="1">
        <v>3</v>
      </c>
      <c r="L129" s="1">
        <v>24</v>
      </c>
      <c r="M129" s="1">
        <v>1214</v>
      </c>
      <c r="N129" s="65">
        <v>2</v>
      </c>
      <c r="O129" s="65">
        <v>5</v>
      </c>
      <c r="P129" s="65">
        <v>1014</v>
      </c>
      <c r="Q129" s="65">
        <v>1156</v>
      </c>
      <c r="R129" s="65"/>
      <c r="S129" s="65">
        <v>7</v>
      </c>
      <c r="T129" s="65">
        <v>20</v>
      </c>
      <c r="U129" s="65">
        <v>364</v>
      </c>
      <c r="V129" s="65"/>
      <c r="W129" s="65">
        <v>23695</v>
      </c>
      <c r="X129" s="65"/>
      <c r="Y129" s="65"/>
      <c r="Z129" s="65"/>
    </row>
    <row r="130" spans="2:26" x14ac:dyDescent="0.2">
      <c r="B130" s="79">
        <v>39722</v>
      </c>
      <c r="C130" s="1">
        <v>1637</v>
      </c>
      <c r="D130" s="1">
        <v>272</v>
      </c>
      <c r="E130" s="1">
        <v>33</v>
      </c>
      <c r="F130" s="1">
        <v>5238</v>
      </c>
      <c r="G130" s="1">
        <v>7796</v>
      </c>
      <c r="H130" s="1">
        <v>7</v>
      </c>
      <c r="I130" s="1">
        <v>2865</v>
      </c>
      <c r="J130" s="1">
        <v>1198</v>
      </c>
      <c r="K130" s="1">
        <v>5</v>
      </c>
      <c r="L130" s="1">
        <v>18</v>
      </c>
      <c r="M130" s="1">
        <v>1126</v>
      </c>
      <c r="N130" s="65">
        <v>4</v>
      </c>
      <c r="O130" s="65">
        <v>2</v>
      </c>
      <c r="P130" s="65">
        <v>1147</v>
      </c>
      <c r="Q130" s="65">
        <v>1343</v>
      </c>
      <c r="R130" s="65"/>
      <c r="S130" s="65">
        <v>11</v>
      </c>
      <c r="T130" s="65">
        <v>10</v>
      </c>
      <c r="U130" s="65">
        <v>314</v>
      </c>
      <c r="V130" s="65"/>
      <c r="W130" s="65">
        <v>23026</v>
      </c>
      <c r="X130" s="65"/>
      <c r="Y130" s="65"/>
      <c r="Z130" s="65"/>
    </row>
    <row r="131" spans="2:26" x14ac:dyDescent="0.2">
      <c r="B131" s="79">
        <v>39753</v>
      </c>
      <c r="C131" s="1">
        <v>1223</v>
      </c>
      <c r="D131" s="1">
        <v>215</v>
      </c>
      <c r="E131" s="1">
        <v>25</v>
      </c>
      <c r="F131" s="1">
        <v>3946</v>
      </c>
      <c r="G131" s="1">
        <v>6116</v>
      </c>
      <c r="H131" s="1">
        <v>5</v>
      </c>
      <c r="I131" s="1">
        <v>2191</v>
      </c>
      <c r="J131" s="1">
        <v>960</v>
      </c>
      <c r="K131" s="1">
        <v>9</v>
      </c>
      <c r="L131" s="1">
        <v>21</v>
      </c>
      <c r="M131" s="1">
        <v>891</v>
      </c>
      <c r="N131" s="65"/>
      <c r="O131" s="65">
        <v>6</v>
      </c>
      <c r="P131" s="65">
        <v>815</v>
      </c>
      <c r="Q131" s="65">
        <v>966</v>
      </c>
      <c r="R131" s="65"/>
      <c r="S131" s="65">
        <v>4</v>
      </c>
      <c r="T131" s="65">
        <v>3</v>
      </c>
      <c r="U131" s="65">
        <v>239</v>
      </c>
      <c r="V131" s="65"/>
      <c r="W131" s="65">
        <v>17635</v>
      </c>
      <c r="X131" s="65"/>
      <c r="Y131" s="65"/>
      <c r="Z131" s="65"/>
    </row>
    <row r="132" spans="2:26" x14ac:dyDescent="0.2">
      <c r="B132" s="79">
        <v>39783</v>
      </c>
      <c r="C132" s="1">
        <v>1137</v>
      </c>
      <c r="D132" s="1">
        <v>217</v>
      </c>
      <c r="E132" s="1">
        <v>31</v>
      </c>
      <c r="F132" s="1">
        <v>3701</v>
      </c>
      <c r="G132" s="1">
        <v>5966</v>
      </c>
      <c r="H132" s="1">
        <v>5</v>
      </c>
      <c r="I132" s="1">
        <v>2302</v>
      </c>
      <c r="J132" s="1">
        <v>1034</v>
      </c>
      <c r="K132" s="1">
        <v>4</v>
      </c>
      <c r="L132" s="1">
        <v>15</v>
      </c>
      <c r="M132" s="1">
        <v>929</v>
      </c>
      <c r="N132" s="65"/>
      <c r="O132" s="65">
        <v>4</v>
      </c>
      <c r="P132" s="65">
        <v>705</v>
      </c>
      <c r="Q132" s="65">
        <v>929</v>
      </c>
      <c r="R132" s="65"/>
      <c r="S132" s="65">
        <v>3</v>
      </c>
      <c r="T132" s="65">
        <v>11</v>
      </c>
      <c r="U132" s="65">
        <v>273</v>
      </c>
      <c r="V132" s="65"/>
      <c r="W132" s="65">
        <v>17266</v>
      </c>
      <c r="X132" s="65"/>
      <c r="Y132" s="65"/>
      <c r="Z132" s="65"/>
    </row>
    <row r="133" spans="2:26" x14ac:dyDescent="0.2">
      <c r="B133" s="79">
        <v>39814</v>
      </c>
      <c r="C133" s="1">
        <v>1147</v>
      </c>
      <c r="D133" s="1">
        <v>188</v>
      </c>
      <c r="E133" s="1">
        <v>28</v>
      </c>
      <c r="F133" s="1">
        <v>3573</v>
      </c>
      <c r="G133" s="1">
        <v>5344</v>
      </c>
      <c r="H133" s="1">
        <v>4</v>
      </c>
      <c r="I133" s="1">
        <v>1632</v>
      </c>
      <c r="J133" s="1">
        <v>884</v>
      </c>
      <c r="K133" s="1">
        <v>6</v>
      </c>
      <c r="L133" s="1">
        <v>13</v>
      </c>
      <c r="M133" s="1">
        <v>717</v>
      </c>
      <c r="N133" s="65"/>
      <c r="O133" s="65">
        <v>6</v>
      </c>
      <c r="P133" s="65">
        <v>591</v>
      </c>
      <c r="Q133" s="65">
        <v>781</v>
      </c>
      <c r="R133" s="65"/>
      <c r="S133" s="65">
        <v>3</v>
      </c>
      <c r="T133" s="65">
        <v>4</v>
      </c>
      <c r="U133" s="65">
        <v>190</v>
      </c>
      <c r="V133" s="65"/>
      <c r="W133" s="65">
        <v>15111</v>
      </c>
      <c r="X133" s="65"/>
      <c r="Y133" s="65"/>
      <c r="Z133" s="65"/>
    </row>
    <row r="134" spans="2:26" x14ac:dyDescent="0.2">
      <c r="B134" s="79">
        <v>39845</v>
      </c>
      <c r="C134" s="1">
        <v>1075</v>
      </c>
      <c r="D134" s="1">
        <v>191</v>
      </c>
      <c r="E134" s="1">
        <v>33</v>
      </c>
      <c r="F134" s="1">
        <v>3518</v>
      </c>
      <c r="G134" s="1">
        <v>5112</v>
      </c>
      <c r="H134" s="1">
        <v>1</v>
      </c>
      <c r="I134" s="1">
        <v>1737</v>
      </c>
      <c r="J134" s="1">
        <v>803</v>
      </c>
      <c r="K134" s="1">
        <v>8</v>
      </c>
      <c r="L134" s="1">
        <v>11</v>
      </c>
      <c r="M134" s="1">
        <v>751</v>
      </c>
      <c r="N134" s="65"/>
      <c r="O134" s="65">
        <v>6</v>
      </c>
      <c r="P134" s="65">
        <v>622</v>
      </c>
      <c r="Q134" s="65">
        <v>776</v>
      </c>
      <c r="R134" s="65"/>
      <c r="S134" s="65">
        <v>5</v>
      </c>
      <c r="T134" s="65">
        <v>13</v>
      </c>
      <c r="U134" s="65">
        <v>249</v>
      </c>
      <c r="V134" s="65"/>
      <c r="W134" s="65">
        <v>14911</v>
      </c>
      <c r="X134" s="65"/>
      <c r="Y134" s="65"/>
      <c r="Z134" s="65"/>
    </row>
    <row r="135" spans="2:26" x14ac:dyDescent="0.2">
      <c r="B135" s="79">
        <v>39873</v>
      </c>
      <c r="C135" s="1">
        <v>1161</v>
      </c>
      <c r="D135" s="1">
        <v>218</v>
      </c>
      <c r="E135" s="1">
        <v>33</v>
      </c>
      <c r="F135" s="1">
        <v>3742</v>
      </c>
      <c r="G135" s="1">
        <v>5651</v>
      </c>
      <c r="H135" s="1">
        <v>6</v>
      </c>
      <c r="I135" s="1">
        <v>1929</v>
      </c>
      <c r="J135" s="1">
        <v>912</v>
      </c>
      <c r="K135" s="1">
        <v>5</v>
      </c>
      <c r="L135" s="1">
        <v>15</v>
      </c>
      <c r="M135" s="1">
        <v>806</v>
      </c>
      <c r="N135" s="65">
        <v>1</v>
      </c>
      <c r="O135" s="65">
        <v>5</v>
      </c>
      <c r="P135" s="65">
        <v>609</v>
      </c>
      <c r="Q135" s="65">
        <v>797</v>
      </c>
      <c r="R135" s="65"/>
      <c r="S135" s="65">
        <v>7</v>
      </c>
      <c r="T135" s="65">
        <v>6</v>
      </c>
      <c r="U135" s="65">
        <v>232</v>
      </c>
      <c r="V135" s="65"/>
      <c r="W135" s="65">
        <v>16135</v>
      </c>
      <c r="X135" s="1"/>
      <c r="Y135" s="65"/>
      <c r="Z135" s="65"/>
    </row>
    <row r="136" spans="2:26" x14ac:dyDescent="0.2">
      <c r="B136" s="79">
        <v>39904</v>
      </c>
      <c r="C136" s="1">
        <v>1141</v>
      </c>
      <c r="D136" s="1">
        <v>241</v>
      </c>
      <c r="E136" s="1">
        <v>21</v>
      </c>
      <c r="F136" s="1">
        <v>3805</v>
      </c>
      <c r="G136" s="1">
        <v>5821</v>
      </c>
      <c r="H136" s="1">
        <v>2</v>
      </c>
      <c r="I136" s="1">
        <v>1968</v>
      </c>
      <c r="J136" s="1">
        <v>1035</v>
      </c>
      <c r="K136" s="1">
        <v>5</v>
      </c>
      <c r="L136" s="1">
        <v>16</v>
      </c>
      <c r="M136" s="1">
        <v>850</v>
      </c>
      <c r="N136" s="65">
        <v>1</v>
      </c>
      <c r="O136" s="65">
        <v>5</v>
      </c>
      <c r="P136" s="65">
        <v>593</v>
      </c>
      <c r="Q136" s="65">
        <v>832</v>
      </c>
      <c r="R136" s="65"/>
      <c r="S136" s="65">
        <v>10</v>
      </c>
      <c r="T136" s="65">
        <v>11</v>
      </c>
      <c r="U136" s="65">
        <v>210</v>
      </c>
      <c r="V136" s="65"/>
      <c r="W136" s="65">
        <v>16567</v>
      </c>
      <c r="X136" s="1"/>
      <c r="Y136" s="65"/>
      <c r="Z136" s="65"/>
    </row>
    <row r="137" spans="2:26" x14ac:dyDescent="0.2">
      <c r="B137" s="79">
        <v>39934</v>
      </c>
      <c r="C137" s="1">
        <v>1153</v>
      </c>
      <c r="D137" s="1">
        <v>206</v>
      </c>
      <c r="E137" s="1">
        <v>29</v>
      </c>
      <c r="F137" s="1">
        <v>3636</v>
      </c>
      <c r="G137" s="1">
        <v>5628</v>
      </c>
      <c r="H137" s="1">
        <v>3</v>
      </c>
      <c r="I137" s="1">
        <v>1865</v>
      </c>
      <c r="J137" s="1">
        <v>854</v>
      </c>
      <c r="K137" s="1">
        <v>7</v>
      </c>
      <c r="L137" s="1">
        <v>11</v>
      </c>
      <c r="M137" s="1">
        <v>772</v>
      </c>
      <c r="N137" s="65">
        <v>1</v>
      </c>
      <c r="O137" s="65">
        <v>4</v>
      </c>
      <c r="P137" s="65">
        <v>712</v>
      </c>
      <c r="Q137" s="65">
        <v>838</v>
      </c>
      <c r="R137" s="65"/>
      <c r="S137" s="65">
        <v>11</v>
      </c>
      <c r="T137" s="65">
        <v>8</v>
      </c>
      <c r="U137" s="65">
        <v>204</v>
      </c>
      <c r="V137" s="65"/>
      <c r="W137" s="65">
        <v>15942</v>
      </c>
      <c r="X137" s="1"/>
      <c r="Y137" s="65"/>
      <c r="Z137" s="65"/>
    </row>
    <row r="138" spans="2:26" x14ac:dyDescent="0.2">
      <c r="B138" s="79">
        <v>39965</v>
      </c>
      <c r="C138" s="1">
        <v>1199</v>
      </c>
      <c r="D138" s="1">
        <v>265</v>
      </c>
      <c r="E138" s="1">
        <v>36</v>
      </c>
      <c r="F138" s="1">
        <v>4229</v>
      </c>
      <c r="G138" s="1">
        <v>6455</v>
      </c>
      <c r="H138" s="1">
        <v>6</v>
      </c>
      <c r="I138" s="1">
        <v>2216</v>
      </c>
      <c r="J138" s="1">
        <v>1122</v>
      </c>
      <c r="K138" s="1">
        <v>7</v>
      </c>
      <c r="L138" s="1">
        <v>16</v>
      </c>
      <c r="M138" s="1">
        <v>976</v>
      </c>
      <c r="N138" s="65"/>
      <c r="O138" s="65">
        <v>5</v>
      </c>
      <c r="P138" s="65">
        <v>734</v>
      </c>
      <c r="Q138" s="65">
        <v>981</v>
      </c>
      <c r="R138" s="65"/>
      <c r="S138" s="65">
        <v>6</v>
      </c>
      <c r="T138" s="65">
        <v>19</v>
      </c>
      <c r="U138" s="65">
        <v>269</v>
      </c>
      <c r="V138" s="65"/>
      <c r="W138" s="65">
        <v>18541</v>
      </c>
      <c r="X138" s="1"/>
      <c r="Y138" s="65"/>
      <c r="Z138" s="65"/>
    </row>
    <row r="139" spans="2:26" x14ac:dyDescent="0.2">
      <c r="B139" s="79">
        <v>39995</v>
      </c>
      <c r="C139" s="1">
        <v>1397</v>
      </c>
      <c r="D139" s="1">
        <v>306</v>
      </c>
      <c r="E139" s="1">
        <v>58</v>
      </c>
      <c r="F139" s="1">
        <v>4345</v>
      </c>
      <c r="G139" s="1">
        <v>6778</v>
      </c>
      <c r="H139" s="1">
        <v>5</v>
      </c>
      <c r="I139" s="1">
        <v>2395</v>
      </c>
      <c r="J139" s="1">
        <v>1209</v>
      </c>
      <c r="K139" s="1">
        <v>4</v>
      </c>
      <c r="L139" s="1">
        <v>29</v>
      </c>
      <c r="M139" s="1">
        <v>1005</v>
      </c>
      <c r="N139" s="65">
        <v>2</v>
      </c>
      <c r="O139" s="65">
        <v>5</v>
      </c>
      <c r="P139" s="65">
        <v>748</v>
      </c>
      <c r="Q139" s="65">
        <v>862</v>
      </c>
      <c r="R139" s="65"/>
      <c r="S139" s="65">
        <v>5</v>
      </c>
      <c r="T139" s="65">
        <v>12</v>
      </c>
      <c r="U139" s="65">
        <v>308</v>
      </c>
      <c r="V139" s="65"/>
      <c r="W139" s="65">
        <v>19473</v>
      </c>
      <c r="X139" s="1"/>
      <c r="Y139" s="65"/>
      <c r="Z139" s="65"/>
    </row>
    <row r="140" spans="2:26" x14ac:dyDescent="0.2">
      <c r="B140" s="79">
        <v>40026</v>
      </c>
      <c r="C140" s="1">
        <v>1052</v>
      </c>
      <c r="D140" s="1">
        <v>239</v>
      </c>
      <c r="E140" s="1">
        <v>42</v>
      </c>
      <c r="F140" s="1">
        <v>3424</v>
      </c>
      <c r="G140" s="1">
        <v>5205</v>
      </c>
      <c r="H140" s="1">
        <v>3</v>
      </c>
      <c r="I140" s="1">
        <v>1588</v>
      </c>
      <c r="J140" s="1">
        <v>848</v>
      </c>
      <c r="K140" s="1">
        <v>5</v>
      </c>
      <c r="L140" s="1">
        <v>18</v>
      </c>
      <c r="M140" s="1">
        <v>717</v>
      </c>
      <c r="N140" s="65">
        <v>1</v>
      </c>
      <c r="O140" s="65">
        <v>5</v>
      </c>
      <c r="P140" s="65">
        <v>467</v>
      </c>
      <c r="Q140" s="65">
        <v>528</v>
      </c>
      <c r="R140" s="65"/>
      <c r="S140" s="65">
        <v>3</v>
      </c>
      <c r="T140" s="65">
        <v>4</v>
      </c>
      <c r="U140" s="65">
        <v>191</v>
      </c>
      <c r="V140" s="65"/>
      <c r="W140" s="65">
        <v>14340</v>
      </c>
      <c r="X140" s="1"/>
      <c r="Y140" s="65"/>
      <c r="Z140" s="65"/>
    </row>
    <row r="141" spans="2:26" x14ac:dyDescent="0.2">
      <c r="B141" s="79">
        <v>40057</v>
      </c>
      <c r="C141" s="1">
        <v>1330</v>
      </c>
      <c r="D141" s="1">
        <v>324</v>
      </c>
      <c r="E141" s="1">
        <v>53</v>
      </c>
      <c r="F141" s="1">
        <v>4688</v>
      </c>
      <c r="G141" s="1">
        <v>7075</v>
      </c>
      <c r="H141" s="1">
        <v>3</v>
      </c>
      <c r="I141" s="1">
        <v>2406</v>
      </c>
      <c r="J141" s="1">
        <v>1232</v>
      </c>
      <c r="K141" s="1">
        <v>5</v>
      </c>
      <c r="L141" s="1">
        <v>25</v>
      </c>
      <c r="M141" s="1">
        <v>1114</v>
      </c>
      <c r="N141" s="65">
        <v>3</v>
      </c>
      <c r="O141" s="65">
        <v>7</v>
      </c>
      <c r="P141" s="65">
        <v>1062</v>
      </c>
      <c r="Q141" s="65">
        <v>1026</v>
      </c>
      <c r="R141" s="65"/>
      <c r="S141" s="65">
        <v>4</v>
      </c>
      <c r="T141" s="65">
        <v>6</v>
      </c>
      <c r="U141" s="65">
        <v>264</v>
      </c>
      <c r="V141" s="65"/>
      <c r="W141" s="65">
        <v>20627</v>
      </c>
      <c r="X141" s="1"/>
      <c r="Y141" s="65"/>
      <c r="Z141" s="65"/>
    </row>
    <row r="142" spans="2:26" x14ac:dyDescent="0.2">
      <c r="B142" s="79">
        <v>40087</v>
      </c>
      <c r="C142" s="1">
        <v>1379</v>
      </c>
      <c r="D142" s="1">
        <v>282</v>
      </c>
      <c r="E142" s="1">
        <v>40</v>
      </c>
      <c r="F142" s="1">
        <v>4233</v>
      </c>
      <c r="G142" s="1">
        <v>7008</v>
      </c>
      <c r="H142" s="1">
        <v>4</v>
      </c>
      <c r="I142" s="1">
        <v>2719</v>
      </c>
      <c r="J142" s="1">
        <v>1199</v>
      </c>
      <c r="K142" s="1">
        <v>2</v>
      </c>
      <c r="L142" s="1">
        <v>24</v>
      </c>
      <c r="M142" s="1">
        <v>1131</v>
      </c>
      <c r="N142" s="65">
        <v>1</v>
      </c>
      <c r="O142" s="65">
        <v>11</v>
      </c>
      <c r="P142" s="65">
        <v>1208</v>
      </c>
      <c r="Q142" s="65">
        <v>1256</v>
      </c>
      <c r="R142" s="65"/>
      <c r="S142" s="65">
        <v>8</v>
      </c>
      <c r="T142" s="65">
        <v>8</v>
      </c>
      <c r="U142" s="65">
        <v>278</v>
      </c>
      <c r="V142" s="65"/>
      <c r="W142" s="65">
        <v>20791</v>
      </c>
      <c r="X142" s="1"/>
      <c r="Y142" s="65"/>
      <c r="Z142" s="65"/>
    </row>
    <row r="143" spans="2:26" x14ac:dyDescent="0.2">
      <c r="B143" s="79">
        <v>40118</v>
      </c>
      <c r="C143" s="1">
        <v>1291</v>
      </c>
      <c r="D143" s="1">
        <v>273</v>
      </c>
      <c r="E143" s="1">
        <v>39</v>
      </c>
      <c r="F143" s="1">
        <v>4092</v>
      </c>
      <c r="G143" s="1">
        <v>6470</v>
      </c>
      <c r="H143" s="1">
        <v>6</v>
      </c>
      <c r="I143" s="1">
        <v>2292</v>
      </c>
      <c r="J143" s="1">
        <v>1144</v>
      </c>
      <c r="K143" s="1">
        <v>3</v>
      </c>
      <c r="L143" s="1">
        <v>18</v>
      </c>
      <c r="M143" s="65">
        <v>998</v>
      </c>
      <c r="N143" s="65"/>
      <c r="O143" s="65">
        <v>11</v>
      </c>
      <c r="P143" s="65">
        <v>798</v>
      </c>
      <c r="Q143" s="65">
        <v>864</v>
      </c>
      <c r="R143" s="65"/>
      <c r="S143" s="65">
        <v>11</v>
      </c>
      <c r="T143" s="65">
        <v>3</v>
      </c>
      <c r="U143" s="65">
        <v>241</v>
      </c>
      <c r="V143" s="65"/>
      <c r="W143" s="65">
        <v>18554</v>
      </c>
      <c r="X143" s="1">
        <f t="shared" ref="X143:X166" si="1">SUM(C143:V143)</f>
        <v>18554</v>
      </c>
      <c r="Y143" s="1">
        <f t="shared" ref="Y143:Y166" si="2">+X143-W143</f>
        <v>0</v>
      </c>
      <c r="Z143" s="1">
        <f>+W143-'sección actividad'!X144</f>
        <v>0</v>
      </c>
    </row>
    <row r="144" spans="2:26" x14ac:dyDescent="0.2">
      <c r="B144" s="79">
        <v>40148</v>
      </c>
      <c r="C144" s="1">
        <v>1072</v>
      </c>
      <c r="D144" s="1">
        <v>262</v>
      </c>
      <c r="E144" s="1">
        <v>34</v>
      </c>
      <c r="F144" s="1">
        <v>3537</v>
      </c>
      <c r="G144" s="1">
        <v>5832</v>
      </c>
      <c r="H144" s="1">
        <v>7</v>
      </c>
      <c r="I144" s="1">
        <v>2132</v>
      </c>
      <c r="J144" s="1">
        <v>1164</v>
      </c>
      <c r="K144" s="1">
        <v>2</v>
      </c>
      <c r="L144" s="1">
        <v>12</v>
      </c>
      <c r="M144" s="65">
        <v>959</v>
      </c>
      <c r="N144" s="65">
        <v>2</v>
      </c>
      <c r="O144" s="65">
        <v>8</v>
      </c>
      <c r="P144" s="65">
        <v>714</v>
      </c>
      <c r="Q144" s="65">
        <v>837</v>
      </c>
      <c r="R144" s="65"/>
      <c r="S144" s="65">
        <v>8</v>
      </c>
      <c r="T144" s="65">
        <v>12</v>
      </c>
      <c r="U144" s="65">
        <v>190</v>
      </c>
      <c r="V144" s="65"/>
      <c r="W144" s="65">
        <v>16784</v>
      </c>
      <c r="X144" s="1">
        <f t="shared" si="1"/>
        <v>16784</v>
      </c>
      <c r="Y144" s="1">
        <f t="shared" si="2"/>
        <v>0</v>
      </c>
      <c r="Z144" s="1">
        <f>+W144-'sección actividad'!X145</f>
        <v>0</v>
      </c>
    </row>
    <row r="145" spans="2:26" x14ac:dyDescent="0.2">
      <c r="B145" s="79">
        <v>40179</v>
      </c>
      <c r="C145" s="1">
        <v>1212</v>
      </c>
      <c r="D145" s="1">
        <v>282</v>
      </c>
      <c r="E145" s="1"/>
      <c r="F145" s="1">
        <v>3403</v>
      </c>
      <c r="G145" s="1">
        <v>5112</v>
      </c>
      <c r="H145" s="1"/>
      <c r="I145" s="1">
        <v>1648</v>
      </c>
      <c r="J145" s="1">
        <v>932</v>
      </c>
      <c r="K145" s="1"/>
      <c r="L145" s="1"/>
      <c r="M145" s="1">
        <v>782</v>
      </c>
      <c r="N145" s="65"/>
      <c r="O145" s="65"/>
      <c r="P145" s="65">
        <v>653</v>
      </c>
      <c r="Q145" s="65">
        <v>727</v>
      </c>
      <c r="R145" s="65"/>
      <c r="S145" s="65"/>
      <c r="T145" s="65"/>
      <c r="U145" s="65"/>
      <c r="V145" s="65">
        <v>21</v>
      </c>
      <c r="W145" s="65">
        <v>14772</v>
      </c>
      <c r="X145" s="1">
        <f t="shared" si="1"/>
        <v>14772</v>
      </c>
      <c r="Y145" s="1">
        <f t="shared" si="2"/>
        <v>0</v>
      </c>
      <c r="Z145" s="1">
        <f>+W145-'sección actividad'!X146</f>
        <v>0</v>
      </c>
    </row>
    <row r="146" spans="2:26" x14ac:dyDescent="0.2">
      <c r="B146" s="79">
        <v>40210</v>
      </c>
      <c r="C146" s="1">
        <v>1398</v>
      </c>
      <c r="D146" s="1">
        <v>280</v>
      </c>
      <c r="E146" s="1"/>
      <c r="F146" s="1">
        <v>3644</v>
      </c>
      <c r="G146" s="1">
        <v>5753</v>
      </c>
      <c r="H146" s="1"/>
      <c r="I146" s="1">
        <v>1987</v>
      </c>
      <c r="J146" s="1">
        <v>1031</v>
      </c>
      <c r="K146" s="1"/>
      <c r="L146" s="1"/>
      <c r="M146" s="1">
        <v>982</v>
      </c>
      <c r="N146" s="65"/>
      <c r="O146" s="65"/>
      <c r="P146" s="65">
        <v>737</v>
      </c>
      <c r="Q146" s="65">
        <v>908</v>
      </c>
      <c r="R146" s="65"/>
      <c r="S146" s="65"/>
      <c r="T146" s="65"/>
      <c r="U146" s="65"/>
      <c r="V146" s="65">
        <v>27</v>
      </c>
      <c r="W146" s="65">
        <v>16747</v>
      </c>
      <c r="X146" s="1">
        <f t="shared" si="1"/>
        <v>16747</v>
      </c>
      <c r="Y146" s="1">
        <f t="shared" si="2"/>
        <v>0</v>
      </c>
      <c r="Z146" s="1">
        <f>+W146-'sección actividad'!X147</f>
        <v>0</v>
      </c>
    </row>
    <row r="147" spans="2:26" x14ac:dyDescent="0.2">
      <c r="B147" s="79">
        <v>40238</v>
      </c>
      <c r="C147" s="1">
        <v>1575</v>
      </c>
      <c r="D147" s="1">
        <v>333</v>
      </c>
      <c r="E147" s="1"/>
      <c r="F147" s="1">
        <v>4202</v>
      </c>
      <c r="G147" s="1">
        <v>6314</v>
      </c>
      <c r="H147" s="1"/>
      <c r="I147" s="1">
        <v>2168</v>
      </c>
      <c r="J147" s="1">
        <v>1125</v>
      </c>
      <c r="K147" s="1"/>
      <c r="L147" s="1"/>
      <c r="M147" s="1">
        <v>938</v>
      </c>
      <c r="N147" s="65"/>
      <c r="O147" s="65"/>
      <c r="P147" s="65">
        <v>773</v>
      </c>
      <c r="Q147" s="65">
        <v>886</v>
      </c>
      <c r="R147" s="65"/>
      <c r="S147" s="65"/>
      <c r="T147" s="65"/>
      <c r="U147" s="65"/>
      <c r="V147" s="65">
        <v>18</v>
      </c>
      <c r="W147" s="65">
        <v>18332</v>
      </c>
      <c r="X147" s="1">
        <f t="shared" si="1"/>
        <v>18332</v>
      </c>
      <c r="Y147" s="1">
        <f t="shared" si="2"/>
        <v>0</v>
      </c>
      <c r="Z147" s="1">
        <f>+W147-'sección actividad'!X148</f>
        <v>0</v>
      </c>
    </row>
    <row r="148" spans="2:26" x14ac:dyDescent="0.2">
      <c r="B148" s="79">
        <v>40269</v>
      </c>
      <c r="C148" s="1">
        <v>1163</v>
      </c>
      <c r="D148" s="1">
        <v>319</v>
      </c>
      <c r="E148" s="1">
        <v>32</v>
      </c>
      <c r="F148" s="1">
        <v>3780</v>
      </c>
      <c r="G148" s="1">
        <v>5637</v>
      </c>
      <c r="H148" s="1">
        <v>10</v>
      </c>
      <c r="I148" s="1">
        <v>1936</v>
      </c>
      <c r="J148" s="1">
        <v>1058</v>
      </c>
      <c r="K148" s="1">
        <v>2</v>
      </c>
      <c r="L148" s="1">
        <v>18</v>
      </c>
      <c r="M148" s="1">
        <v>917</v>
      </c>
      <c r="N148" s="65">
        <v>3</v>
      </c>
      <c r="O148" s="65">
        <v>3</v>
      </c>
      <c r="P148" s="65">
        <v>762</v>
      </c>
      <c r="Q148" s="65">
        <v>820</v>
      </c>
      <c r="R148" s="65"/>
      <c r="S148" s="65">
        <v>13</v>
      </c>
      <c r="T148" s="65">
        <v>14</v>
      </c>
      <c r="U148" s="65">
        <v>241</v>
      </c>
      <c r="V148" s="65"/>
      <c r="W148" s="65">
        <v>16728</v>
      </c>
      <c r="X148" s="1">
        <f t="shared" si="1"/>
        <v>16728</v>
      </c>
      <c r="Y148" s="1">
        <f t="shared" si="2"/>
        <v>0</v>
      </c>
      <c r="Z148" s="1">
        <f>+W148-'sección actividad'!X149</f>
        <v>0</v>
      </c>
    </row>
    <row r="149" spans="2:26" x14ac:dyDescent="0.2">
      <c r="B149" s="79">
        <v>40299</v>
      </c>
      <c r="C149" s="1">
        <v>1110</v>
      </c>
      <c r="D149" s="1">
        <v>354</v>
      </c>
      <c r="E149" s="1">
        <v>38</v>
      </c>
      <c r="F149" s="1">
        <v>3861</v>
      </c>
      <c r="G149" s="1">
        <v>5542</v>
      </c>
      <c r="H149" s="1">
        <v>7</v>
      </c>
      <c r="I149" s="1">
        <v>1960</v>
      </c>
      <c r="J149" s="1">
        <v>1004</v>
      </c>
      <c r="K149" s="1">
        <v>6</v>
      </c>
      <c r="L149" s="1">
        <v>14</v>
      </c>
      <c r="M149" s="1">
        <v>852</v>
      </c>
      <c r="N149" s="65">
        <v>3</v>
      </c>
      <c r="O149" s="65">
        <v>3</v>
      </c>
      <c r="P149" s="65">
        <v>671</v>
      </c>
      <c r="Q149" s="65">
        <v>735</v>
      </c>
      <c r="R149" s="65"/>
      <c r="S149" s="65">
        <v>11</v>
      </c>
      <c r="T149" s="65">
        <v>11</v>
      </c>
      <c r="U149" s="65">
        <v>237</v>
      </c>
      <c r="V149" s="65"/>
      <c r="W149" s="65">
        <v>16419</v>
      </c>
      <c r="X149" s="1">
        <f t="shared" si="1"/>
        <v>16419</v>
      </c>
      <c r="Y149" s="1">
        <f t="shared" si="2"/>
        <v>0</v>
      </c>
      <c r="Z149" s="1">
        <f>+W149-'sección actividad'!X150</f>
        <v>0</v>
      </c>
    </row>
    <row r="150" spans="2:26" x14ac:dyDescent="0.2">
      <c r="B150" s="79">
        <v>40330</v>
      </c>
      <c r="C150" s="1">
        <v>1168</v>
      </c>
      <c r="D150" s="1">
        <v>316</v>
      </c>
      <c r="E150" s="1">
        <v>44</v>
      </c>
      <c r="F150" s="1">
        <v>4225</v>
      </c>
      <c r="G150" s="1">
        <v>6337</v>
      </c>
      <c r="H150" s="1">
        <v>9</v>
      </c>
      <c r="I150" s="1">
        <v>2298</v>
      </c>
      <c r="J150" s="1">
        <v>1181</v>
      </c>
      <c r="K150" s="1">
        <v>7</v>
      </c>
      <c r="L150" s="1">
        <v>18</v>
      </c>
      <c r="M150" s="1">
        <v>1053</v>
      </c>
      <c r="N150" s="1"/>
      <c r="O150" s="1">
        <v>7</v>
      </c>
      <c r="P150" s="1">
        <v>800</v>
      </c>
      <c r="Q150" s="1">
        <v>993</v>
      </c>
      <c r="R150" s="65"/>
      <c r="S150" s="1">
        <v>6</v>
      </c>
      <c r="T150" s="1">
        <v>13</v>
      </c>
      <c r="U150" s="1">
        <v>223</v>
      </c>
      <c r="V150" s="1"/>
      <c r="W150" s="1">
        <v>18698</v>
      </c>
      <c r="X150" s="1">
        <f t="shared" si="1"/>
        <v>18698</v>
      </c>
      <c r="Y150" s="1">
        <f t="shared" si="2"/>
        <v>0</v>
      </c>
      <c r="Z150" s="1">
        <f>+W150-'sección actividad'!X151</f>
        <v>0</v>
      </c>
    </row>
    <row r="151" spans="2:26" x14ac:dyDescent="0.2">
      <c r="B151" s="79">
        <v>40360</v>
      </c>
      <c r="C151" s="1">
        <v>1225</v>
      </c>
      <c r="D151" s="1">
        <v>345</v>
      </c>
      <c r="E151" s="1">
        <v>61</v>
      </c>
      <c r="F151" s="1">
        <v>4247</v>
      </c>
      <c r="G151" s="1">
        <v>6531</v>
      </c>
      <c r="H151" s="1">
        <v>5</v>
      </c>
      <c r="I151" s="1">
        <v>2484</v>
      </c>
      <c r="J151" s="1">
        <v>1179</v>
      </c>
      <c r="K151" s="1">
        <v>3</v>
      </c>
      <c r="L151" s="1">
        <v>27</v>
      </c>
      <c r="M151" s="1">
        <v>1030</v>
      </c>
      <c r="N151" s="1">
        <v>2</v>
      </c>
      <c r="O151" s="1">
        <v>7</v>
      </c>
      <c r="P151" s="1">
        <v>940</v>
      </c>
      <c r="Q151" s="1">
        <v>966</v>
      </c>
      <c r="R151" s="65"/>
      <c r="S151" s="1">
        <v>13</v>
      </c>
      <c r="T151" s="1">
        <v>9</v>
      </c>
      <c r="U151" s="1">
        <v>232</v>
      </c>
      <c r="V151" s="1"/>
      <c r="W151" s="1">
        <v>19306</v>
      </c>
      <c r="X151" s="1">
        <f t="shared" si="1"/>
        <v>19306</v>
      </c>
      <c r="Y151" s="1">
        <f t="shared" si="2"/>
        <v>0</v>
      </c>
      <c r="Z151" s="1">
        <f>+W151-'sección actividad'!X152</f>
        <v>0</v>
      </c>
    </row>
    <row r="152" spans="2:26" x14ac:dyDescent="0.2">
      <c r="B152" s="79">
        <v>40391</v>
      </c>
      <c r="C152" s="1">
        <v>928</v>
      </c>
      <c r="D152" s="1">
        <v>329</v>
      </c>
      <c r="E152" s="1">
        <v>31</v>
      </c>
      <c r="F152" s="1">
        <v>3763</v>
      </c>
      <c r="G152" s="1">
        <v>5252</v>
      </c>
      <c r="H152" s="1">
        <v>5</v>
      </c>
      <c r="I152" s="1">
        <v>1740</v>
      </c>
      <c r="J152" s="1">
        <v>981</v>
      </c>
      <c r="K152" s="1">
        <v>5</v>
      </c>
      <c r="L152" s="1">
        <v>20</v>
      </c>
      <c r="M152" s="1">
        <v>741</v>
      </c>
      <c r="N152" s="1">
        <v>0</v>
      </c>
      <c r="O152" s="1">
        <v>5</v>
      </c>
      <c r="P152" s="1">
        <v>591</v>
      </c>
      <c r="Q152" s="1">
        <v>531</v>
      </c>
      <c r="R152" s="65"/>
      <c r="S152" s="1">
        <v>2</v>
      </c>
      <c r="T152" s="1">
        <v>6</v>
      </c>
      <c r="U152" s="1">
        <v>198</v>
      </c>
      <c r="V152" s="1"/>
      <c r="W152" s="1">
        <v>15128</v>
      </c>
      <c r="X152" s="1">
        <f t="shared" si="1"/>
        <v>15128</v>
      </c>
      <c r="Y152" s="1">
        <f t="shared" si="2"/>
        <v>0</v>
      </c>
      <c r="Z152" s="1">
        <f>+W152-'sección actividad'!X153</f>
        <v>0</v>
      </c>
    </row>
    <row r="153" spans="2:26" x14ac:dyDescent="0.2">
      <c r="B153" s="79">
        <v>40422</v>
      </c>
      <c r="C153" s="1">
        <v>1270</v>
      </c>
      <c r="D153" s="1">
        <v>366</v>
      </c>
      <c r="E153" s="1">
        <v>51</v>
      </c>
      <c r="F153" s="1">
        <v>4439</v>
      </c>
      <c r="G153" s="1">
        <v>7100</v>
      </c>
      <c r="H153" s="1">
        <v>6</v>
      </c>
      <c r="I153" s="1">
        <v>2273</v>
      </c>
      <c r="J153" s="1">
        <v>1298</v>
      </c>
      <c r="K153" s="1">
        <v>4</v>
      </c>
      <c r="L153" s="1">
        <v>19</v>
      </c>
      <c r="M153" s="1">
        <v>1126</v>
      </c>
      <c r="N153" s="1">
        <v>1</v>
      </c>
      <c r="O153" s="1">
        <v>7</v>
      </c>
      <c r="P153" s="1">
        <v>1150</v>
      </c>
      <c r="Q153" s="1">
        <v>1111</v>
      </c>
      <c r="R153" s="65"/>
      <c r="S153" s="1">
        <v>11</v>
      </c>
      <c r="T153" s="1">
        <v>6</v>
      </c>
      <c r="U153" s="1">
        <v>238</v>
      </c>
      <c r="V153" s="1"/>
      <c r="W153" s="1">
        <v>20476</v>
      </c>
      <c r="X153" s="1">
        <f t="shared" si="1"/>
        <v>20476</v>
      </c>
      <c r="Y153" s="1">
        <f t="shared" si="2"/>
        <v>0</v>
      </c>
      <c r="Z153" s="1">
        <f>+W153-'sección actividad'!X154</f>
        <v>-2</v>
      </c>
    </row>
    <row r="154" spans="2:26" x14ac:dyDescent="0.2">
      <c r="B154" s="79">
        <v>40452</v>
      </c>
      <c r="C154" s="1">
        <v>1157</v>
      </c>
      <c r="D154" s="1">
        <v>291</v>
      </c>
      <c r="E154" s="1">
        <v>50</v>
      </c>
      <c r="F154" s="1">
        <v>4086</v>
      </c>
      <c r="G154" s="1">
        <v>6265</v>
      </c>
      <c r="H154" s="1">
        <v>5</v>
      </c>
      <c r="I154" s="1">
        <v>2386</v>
      </c>
      <c r="J154" s="1">
        <v>1237</v>
      </c>
      <c r="K154" s="1">
        <v>6</v>
      </c>
      <c r="L154" s="1">
        <v>24</v>
      </c>
      <c r="M154" s="1">
        <v>1096</v>
      </c>
      <c r="N154" s="1">
        <v>1</v>
      </c>
      <c r="O154" s="1">
        <v>8</v>
      </c>
      <c r="P154" s="1">
        <v>1167</v>
      </c>
      <c r="Q154" s="1">
        <v>1261</v>
      </c>
      <c r="R154" s="65"/>
      <c r="S154" s="1">
        <v>15</v>
      </c>
      <c r="T154" s="1">
        <v>10</v>
      </c>
      <c r="U154" s="1">
        <v>225</v>
      </c>
      <c r="V154" s="65"/>
      <c r="W154" s="1">
        <v>19290</v>
      </c>
      <c r="X154" s="1">
        <f t="shared" si="1"/>
        <v>19290</v>
      </c>
      <c r="Y154" s="1">
        <f t="shared" si="2"/>
        <v>0</v>
      </c>
      <c r="Z154" s="1">
        <f>+W154-'sección actividad'!X155</f>
        <v>0</v>
      </c>
    </row>
    <row r="155" spans="2:26" x14ac:dyDescent="0.2">
      <c r="B155" s="79">
        <v>40483</v>
      </c>
      <c r="C155" s="1">
        <v>1274</v>
      </c>
      <c r="D155" s="1">
        <v>279</v>
      </c>
      <c r="E155" s="1">
        <v>59</v>
      </c>
      <c r="F155" s="1">
        <v>3970</v>
      </c>
      <c r="G155" s="1">
        <v>6289</v>
      </c>
      <c r="H155" s="1">
        <v>11</v>
      </c>
      <c r="I155" s="1">
        <v>2413</v>
      </c>
      <c r="J155" s="1">
        <v>1176</v>
      </c>
      <c r="K155" s="1">
        <v>10</v>
      </c>
      <c r="L155" s="1">
        <v>19</v>
      </c>
      <c r="M155" s="1">
        <v>1061</v>
      </c>
      <c r="N155" s="1"/>
      <c r="O155" s="1">
        <v>3</v>
      </c>
      <c r="P155" s="1">
        <v>1063</v>
      </c>
      <c r="Q155" s="1">
        <v>1118</v>
      </c>
      <c r="R155" s="65"/>
      <c r="S155" s="1">
        <v>12</v>
      </c>
      <c r="T155" s="1">
        <v>19</v>
      </c>
      <c r="U155" s="1">
        <v>260</v>
      </c>
      <c r="V155" s="65"/>
      <c r="W155" s="1">
        <v>19036</v>
      </c>
      <c r="X155" s="1">
        <f t="shared" si="1"/>
        <v>19036</v>
      </c>
      <c r="Y155" s="1">
        <f t="shared" si="2"/>
        <v>0</v>
      </c>
      <c r="Z155" s="1">
        <f>+W155-'sección actividad'!X156</f>
        <v>-3</v>
      </c>
    </row>
    <row r="156" spans="2:26" x14ac:dyDescent="0.2">
      <c r="B156" s="79">
        <v>40513</v>
      </c>
      <c r="C156" s="1">
        <v>964</v>
      </c>
      <c r="D156" s="1">
        <v>273</v>
      </c>
      <c r="E156" s="1">
        <v>45</v>
      </c>
      <c r="F156" s="1">
        <v>3538</v>
      </c>
      <c r="G156" s="1">
        <v>5313</v>
      </c>
      <c r="H156" s="1">
        <v>13</v>
      </c>
      <c r="I156" s="1">
        <v>2109</v>
      </c>
      <c r="J156" s="1">
        <v>1070</v>
      </c>
      <c r="K156" s="1">
        <v>4</v>
      </c>
      <c r="L156" s="1">
        <v>21</v>
      </c>
      <c r="M156" s="1">
        <v>977</v>
      </c>
      <c r="N156" s="1">
        <v>1</v>
      </c>
      <c r="O156" s="1">
        <v>6</v>
      </c>
      <c r="P156" s="1">
        <v>849</v>
      </c>
      <c r="Q156" s="1">
        <v>782</v>
      </c>
      <c r="R156" s="65"/>
      <c r="S156" s="1">
        <v>10</v>
      </c>
      <c r="T156" s="1">
        <v>8</v>
      </c>
      <c r="U156" s="1">
        <v>208</v>
      </c>
      <c r="V156" s="65"/>
      <c r="W156" s="1">
        <v>16191</v>
      </c>
      <c r="X156" s="1">
        <f t="shared" si="1"/>
        <v>16191</v>
      </c>
      <c r="Y156" s="1">
        <f t="shared" si="2"/>
        <v>0</v>
      </c>
      <c r="Z156" s="1">
        <f>+W156-'sección actividad'!X157</f>
        <v>-1</v>
      </c>
    </row>
    <row r="157" spans="2:26" x14ac:dyDescent="0.2">
      <c r="B157" s="79">
        <v>40544</v>
      </c>
      <c r="C157" s="65">
        <v>886</v>
      </c>
      <c r="D157" s="65">
        <v>249</v>
      </c>
      <c r="E157" s="65">
        <v>39</v>
      </c>
      <c r="F157" s="65">
        <v>3192</v>
      </c>
      <c r="G157" s="65">
        <v>4767</v>
      </c>
      <c r="H157" s="65">
        <v>7</v>
      </c>
      <c r="I157" s="65">
        <v>1688</v>
      </c>
      <c r="J157" s="65">
        <v>947</v>
      </c>
      <c r="K157" s="65">
        <v>4</v>
      </c>
      <c r="L157" s="65">
        <v>16</v>
      </c>
      <c r="M157" s="65">
        <v>869</v>
      </c>
      <c r="N157" s="65"/>
      <c r="O157" s="65">
        <v>5</v>
      </c>
      <c r="P157" s="65">
        <v>774</v>
      </c>
      <c r="Q157" s="65">
        <v>898</v>
      </c>
      <c r="R157" s="65"/>
      <c r="S157" s="65">
        <v>13</v>
      </c>
      <c r="T157" s="65">
        <v>13</v>
      </c>
      <c r="U157" s="65">
        <v>157</v>
      </c>
      <c r="V157" s="65"/>
      <c r="W157" s="65">
        <v>14524</v>
      </c>
      <c r="X157" s="1">
        <f t="shared" si="1"/>
        <v>14524</v>
      </c>
      <c r="Y157" s="1">
        <f t="shared" si="2"/>
        <v>0</v>
      </c>
      <c r="Z157" s="1">
        <f>+W157-'sección actividad'!X158</f>
        <v>-1</v>
      </c>
    </row>
    <row r="158" spans="2:26" x14ac:dyDescent="0.2">
      <c r="B158" s="79">
        <v>40575</v>
      </c>
      <c r="C158" s="65">
        <v>980</v>
      </c>
      <c r="D158" s="65">
        <v>245</v>
      </c>
      <c r="E158" s="65">
        <v>43</v>
      </c>
      <c r="F158" s="65">
        <v>3077</v>
      </c>
      <c r="G158" s="65">
        <v>4544</v>
      </c>
      <c r="H158" s="65">
        <v>7</v>
      </c>
      <c r="I158" s="65">
        <v>1501</v>
      </c>
      <c r="J158" s="65">
        <v>925</v>
      </c>
      <c r="K158" s="65">
        <v>7</v>
      </c>
      <c r="L158" s="65">
        <v>19</v>
      </c>
      <c r="M158" s="65">
        <v>843</v>
      </c>
      <c r="N158" s="65"/>
      <c r="O158" s="65">
        <v>4</v>
      </c>
      <c r="P158" s="65">
        <v>677</v>
      </c>
      <c r="Q158" s="65">
        <v>863</v>
      </c>
      <c r="R158" s="65"/>
      <c r="S158" s="65">
        <v>4</v>
      </c>
      <c r="T158" s="65">
        <v>12</v>
      </c>
      <c r="U158" s="65">
        <v>195</v>
      </c>
      <c r="V158" s="65"/>
      <c r="W158" s="65">
        <v>13946</v>
      </c>
      <c r="X158" s="1">
        <f t="shared" si="1"/>
        <v>13946</v>
      </c>
      <c r="Y158" s="1">
        <f t="shared" si="2"/>
        <v>0</v>
      </c>
      <c r="Z158" s="1">
        <f>+W158-'sección actividad'!X159</f>
        <v>-2</v>
      </c>
    </row>
    <row r="159" spans="2:26" x14ac:dyDescent="0.2">
      <c r="B159" s="79">
        <v>40603</v>
      </c>
      <c r="C159" s="65">
        <v>1121</v>
      </c>
      <c r="D159" s="65">
        <v>288</v>
      </c>
      <c r="E159" s="65">
        <v>59</v>
      </c>
      <c r="F159" s="65">
        <v>3729</v>
      </c>
      <c r="G159" s="65">
        <v>5530</v>
      </c>
      <c r="H159" s="65">
        <v>2</v>
      </c>
      <c r="I159" s="65">
        <v>1912</v>
      </c>
      <c r="J159" s="65">
        <v>1114</v>
      </c>
      <c r="K159" s="65">
        <v>8</v>
      </c>
      <c r="L159" s="65">
        <v>17</v>
      </c>
      <c r="M159" s="65">
        <v>975</v>
      </c>
      <c r="N159" s="65">
        <v>2</v>
      </c>
      <c r="O159" s="65">
        <v>4</v>
      </c>
      <c r="P159" s="65">
        <v>835</v>
      </c>
      <c r="Q159" s="65">
        <v>911</v>
      </c>
      <c r="R159" s="65"/>
      <c r="S159" s="65">
        <v>12</v>
      </c>
      <c r="T159" s="65">
        <v>19</v>
      </c>
      <c r="U159" s="65">
        <v>216</v>
      </c>
      <c r="V159" s="65"/>
      <c r="W159" s="65">
        <v>16754</v>
      </c>
      <c r="X159" s="1">
        <f t="shared" si="1"/>
        <v>16754</v>
      </c>
      <c r="Y159" s="1">
        <f t="shared" si="2"/>
        <v>0</v>
      </c>
      <c r="Z159" s="1">
        <f>+W159-'sección actividad'!X160</f>
        <v>-3</v>
      </c>
    </row>
    <row r="160" spans="2:26" x14ac:dyDescent="0.2">
      <c r="B160" s="79">
        <v>40634</v>
      </c>
      <c r="C160" s="65">
        <v>1060</v>
      </c>
      <c r="D160" s="65">
        <v>297</v>
      </c>
      <c r="E160" s="65">
        <v>57</v>
      </c>
      <c r="F160" s="65">
        <v>3499</v>
      </c>
      <c r="G160" s="65">
        <v>5410</v>
      </c>
      <c r="H160" s="65">
        <v>7</v>
      </c>
      <c r="I160" s="65">
        <v>1824</v>
      </c>
      <c r="J160" s="65">
        <v>1081</v>
      </c>
      <c r="K160" s="65">
        <v>5</v>
      </c>
      <c r="L160" s="65">
        <v>21</v>
      </c>
      <c r="M160" s="65">
        <v>962</v>
      </c>
      <c r="N160" s="65"/>
      <c r="O160" s="65">
        <v>10</v>
      </c>
      <c r="P160" s="65">
        <v>790</v>
      </c>
      <c r="Q160" s="65">
        <v>913</v>
      </c>
      <c r="R160" s="65"/>
      <c r="S160" s="65">
        <v>14</v>
      </c>
      <c r="T160" s="65">
        <v>8</v>
      </c>
      <c r="U160" s="65">
        <v>188</v>
      </c>
      <c r="V160" s="65"/>
      <c r="W160" s="65">
        <v>16146</v>
      </c>
      <c r="X160" s="1">
        <f t="shared" si="1"/>
        <v>16146</v>
      </c>
      <c r="Y160" s="1">
        <f t="shared" si="2"/>
        <v>0</v>
      </c>
      <c r="Z160" s="1">
        <f>+W160-'sección actividad'!X161</f>
        <v>-6</v>
      </c>
    </row>
    <row r="161" spans="2:26" x14ac:dyDescent="0.2">
      <c r="B161" s="79">
        <v>40664</v>
      </c>
      <c r="C161" s="65">
        <v>1137</v>
      </c>
      <c r="D161" s="65">
        <v>313</v>
      </c>
      <c r="E161" s="65">
        <v>72</v>
      </c>
      <c r="F161" s="65">
        <v>3945</v>
      </c>
      <c r="G161" s="65">
        <v>5896</v>
      </c>
      <c r="H161" s="65">
        <v>10</v>
      </c>
      <c r="I161" s="65">
        <v>2090</v>
      </c>
      <c r="J161" s="65">
        <v>1224</v>
      </c>
      <c r="K161" s="65">
        <v>11</v>
      </c>
      <c r="L161" s="65">
        <v>17</v>
      </c>
      <c r="M161" s="65">
        <v>1014</v>
      </c>
      <c r="N161" s="65">
        <v>5</v>
      </c>
      <c r="O161" s="65">
        <v>7</v>
      </c>
      <c r="P161" s="65">
        <v>865</v>
      </c>
      <c r="Q161" s="65">
        <v>1015</v>
      </c>
      <c r="R161" s="65"/>
      <c r="S161" s="65">
        <v>10</v>
      </c>
      <c r="T161" s="65">
        <v>11</v>
      </c>
      <c r="U161" s="65">
        <v>205</v>
      </c>
      <c r="V161" s="65"/>
      <c r="W161" s="65">
        <v>17847</v>
      </c>
      <c r="X161" s="1">
        <f t="shared" si="1"/>
        <v>17847</v>
      </c>
      <c r="Y161" s="1">
        <f t="shared" si="2"/>
        <v>0</v>
      </c>
      <c r="Z161" s="1">
        <f>+W161-'sección actividad'!X162</f>
        <v>-9</v>
      </c>
    </row>
    <row r="162" spans="2:26" x14ac:dyDescent="0.2">
      <c r="B162" s="79">
        <v>40695</v>
      </c>
      <c r="C162" s="1">
        <v>1058</v>
      </c>
      <c r="D162" s="1">
        <v>371</v>
      </c>
      <c r="E162" s="1">
        <v>73</v>
      </c>
      <c r="F162" s="1">
        <v>4081</v>
      </c>
      <c r="G162" s="1">
        <v>6320</v>
      </c>
      <c r="H162" s="1">
        <v>17</v>
      </c>
      <c r="I162" s="1">
        <v>2224</v>
      </c>
      <c r="J162" s="1">
        <v>1275</v>
      </c>
      <c r="K162" s="1">
        <v>9</v>
      </c>
      <c r="L162" s="1">
        <v>18</v>
      </c>
      <c r="M162" s="1">
        <v>1120</v>
      </c>
      <c r="N162" s="1"/>
      <c r="O162" s="1">
        <v>7</v>
      </c>
      <c r="P162" s="1">
        <v>854</v>
      </c>
      <c r="Q162" s="1">
        <v>918</v>
      </c>
      <c r="R162" s="65"/>
      <c r="S162" s="1">
        <v>15</v>
      </c>
      <c r="T162" s="1">
        <v>10</v>
      </c>
      <c r="U162" s="1">
        <v>212</v>
      </c>
      <c r="V162" s="1"/>
      <c r="W162" s="1">
        <v>18582</v>
      </c>
      <c r="X162" s="1">
        <f t="shared" si="1"/>
        <v>18582</v>
      </c>
      <c r="Y162" s="1">
        <f t="shared" si="2"/>
        <v>0</v>
      </c>
      <c r="Z162" s="1">
        <f>+W162-'sección actividad'!X163</f>
        <v>-13</v>
      </c>
    </row>
    <row r="163" spans="2:26" x14ac:dyDescent="0.2">
      <c r="B163" s="79">
        <v>40725</v>
      </c>
      <c r="C163" s="1">
        <v>1216</v>
      </c>
      <c r="D163" s="1">
        <v>384</v>
      </c>
      <c r="E163" s="1">
        <v>81</v>
      </c>
      <c r="F163" s="1">
        <v>4302</v>
      </c>
      <c r="G163" s="1">
        <v>6908</v>
      </c>
      <c r="H163" s="1">
        <v>7</v>
      </c>
      <c r="I163" s="1">
        <v>2604</v>
      </c>
      <c r="J163" s="1">
        <v>1342</v>
      </c>
      <c r="K163" s="1">
        <v>16</v>
      </c>
      <c r="L163" s="1">
        <v>17</v>
      </c>
      <c r="M163" s="1">
        <v>1332</v>
      </c>
      <c r="N163" s="1"/>
      <c r="O163" s="1">
        <v>3</v>
      </c>
      <c r="P163" s="1">
        <v>959</v>
      </c>
      <c r="Q163" s="1">
        <v>1114</v>
      </c>
      <c r="R163" s="65"/>
      <c r="S163" s="1">
        <v>16</v>
      </c>
      <c r="T163" s="1">
        <v>11</v>
      </c>
      <c r="U163" s="1">
        <v>234</v>
      </c>
      <c r="V163" s="1"/>
      <c r="W163" s="1">
        <v>20546</v>
      </c>
      <c r="X163" s="1">
        <f t="shared" si="1"/>
        <v>20546</v>
      </c>
      <c r="Y163" s="1">
        <f t="shared" si="2"/>
        <v>0</v>
      </c>
      <c r="Z163" s="1">
        <f>+W163-'sección actividad'!X164</f>
        <v>-17</v>
      </c>
    </row>
    <row r="164" spans="2:26" x14ac:dyDescent="0.2">
      <c r="B164" s="79">
        <v>40756</v>
      </c>
      <c r="C164" s="1">
        <v>982</v>
      </c>
      <c r="D164" s="1">
        <v>312</v>
      </c>
      <c r="E164" s="1">
        <v>56</v>
      </c>
      <c r="F164" s="1">
        <v>3607</v>
      </c>
      <c r="G164" s="1">
        <v>5577</v>
      </c>
      <c r="H164" s="1">
        <v>5</v>
      </c>
      <c r="I164" s="1">
        <v>1772</v>
      </c>
      <c r="J164" s="1">
        <v>1109</v>
      </c>
      <c r="K164" s="1">
        <v>12</v>
      </c>
      <c r="L164" s="1">
        <v>27</v>
      </c>
      <c r="M164" s="1">
        <v>958</v>
      </c>
      <c r="N164" s="1"/>
      <c r="O164" s="1">
        <v>5</v>
      </c>
      <c r="P164" s="1">
        <v>597</v>
      </c>
      <c r="Q164" s="1">
        <v>609</v>
      </c>
      <c r="R164" s="65"/>
      <c r="S164" s="1">
        <v>7</v>
      </c>
      <c r="T164" s="1">
        <v>7</v>
      </c>
      <c r="U164" s="1">
        <v>199</v>
      </c>
      <c r="V164" s="1"/>
      <c r="W164" s="1">
        <v>15841</v>
      </c>
      <c r="X164" s="1">
        <f t="shared" si="1"/>
        <v>15841</v>
      </c>
      <c r="Y164" s="1">
        <f t="shared" si="2"/>
        <v>0</v>
      </c>
      <c r="Z164" s="1">
        <f>+W164-'sección actividad'!X165</f>
        <v>-12</v>
      </c>
    </row>
    <row r="165" spans="2:26" x14ac:dyDescent="0.2">
      <c r="B165" s="79">
        <v>40787</v>
      </c>
      <c r="C165" s="1">
        <v>1240</v>
      </c>
      <c r="D165" s="1">
        <v>364</v>
      </c>
      <c r="E165" s="1">
        <v>66</v>
      </c>
      <c r="F165" s="1">
        <v>4337</v>
      </c>
      <c r="G165" s="1">
        <v>6790</v>
      </c>
      <c r="H165" s="1">
        <v>5</v>
      </c>
      <c r="I165" s="1">
        <v>2339</v>
      </c>
      <c r="J165" s="1">
        <v>1359</v>
      </c>
      <c r="K165" s="1">
        <v>12</v>
      </c>
      <c r="L165" s="1">
        <v>26</v>
      </c>
      <c r="M165" s="1">
        <v>1258</v>
      </c>
      <c r="N165" s="1">
        <v>1</v>
      </c>
      <c r="O165" s="1">
        <v>8</v>
      </c>
      <c r="P165" s="1">
        <v>1222</v>
      </c>
      <c r="Q165" s="1">
        <v>1177</v>
      </c>
      <c r="R165" s="65"/>
      <c r="S165" s="1">
        <v>15</v>
      </c>
      <c r="T165" s="1">
        <v>17</v>
      </c>
      <c r="U165" s="1">
        <v>226</v>
      </c>
      <c r="V165" s="1"/>
      <c r="W165" s="1">
        <v>20462</v>
      </c>
      <c r="X165" s="1">
        <f t="shared" si="1"/>
        <v>20462</v>
      </c>
      <c r="Y165" s="1">
        <f t="shared" si="2"/>
        <v>0</v>
      </c>
      <c r="Z165" s="1">
        <f>+W165-'sección actividad'!X166</f>
        <v>-14</v>
      </c>
    </row>
    <row r="166" spans="2:26" x14ac:dyDescent="0.2">
      <c r="B166" s="79">
        <v>40817</v>
      </c>
      <c r="C166" s="1">
        <v>839</v>
      </c>
      <c r="D166" s="1"/>
      <c r="E166" s="1"/>
      <c r="F166" s="1">
        <v>2299</v>
      </c>
      <c r="G166" s="1">
        <v>8546</v>
      </c>
      <c r="H166" s="1"/>
      <c r="I166" s="1">
        <v>3800</v>
      </c>
      <c r="J166" s="1">
        <v>1051</v>
      </c>
      <c r="K166" s="1"/>
      <c r="L166" s="1"/>
      <c r="M166" s="1">
        <v>723</v>
      </c>
      <c r="N166" s="1"/>
      <c r="O166" s="1"/>
      <c r="P166" s="1">
        <v>1177</v>
      </c>
      <c r="Q166" s="1">
        <v>1110</v>
      </c>
      <c r="R166" s="65"/>
      <c r="S166" s="1">
        <v>10</v>
      </c>
      <c r="T166" s="1">
        <v>17</v>
      </c>
      <c r="U166" s="1">
        <v>1009</v>
      </c>
      <c r="V166" s="1">
        <v>178</v>
      </c>
      <c r="W166" s="1">
        <v>20759</v>
      </c>
      <c r="X166" s="1">
        <f t="shared" si="1"/>
        <v>20759</v>
      </c>
      <c r="Y166" s="1">
        <f t="shared" si="2"/>
        <v>0</v>
      </c>
      <c r="Z166" s="1">
        <f>+W166-'sección actividad'!X167</f>
        <v>0</v>
      </c>
    </row>
    <row r="167" spans="2:26" x14ac:dyDescent="0.2">
      <c r="B167" s="79">
        <v>40848</v>
      </c>
      <c r="C167" s="1">
        <v>801</v>
      </c>
      <c r="D167" s="1"/>
      <c r="E167" s="1"/>
      <c r="F167" s="1">
        <v>2726</v>
      </c>
      <c r="G167" s="1">
        <v>7854</v>
      </c>
      <c r="H167" s="1"/>
      <c r="I167" s="1">
        <v>3929</v>
      </c>
      <c r="J167" s="1">
        <v>1154</v>
      </c>
      <c r="K167" s="1"/>
      <c r="L167" s="1"/>
      <c r="M167" s="1">
        <v>617</v>
      </c>
      <c r="N167" s="1"/>
      <c r="O167" s="1"/>
      <c r="P167" s="1">
        <v>985</v>
      </c>
      <c r="Q167" s="1">
        <v>1097</v>
      </c>
      <c r="R167" s="65"/>
      <c r="S167" s="1">
        <v>8</v>
      </c>
      <c r="T167" s="1">
        <v>19</v>
      </c>
      <c r="U167" s="1">
        <v>958</v>
      </c>
      <c r="V167" s="1">
        <v>127</v>
      </c>
      <c r="W167" s="1">
        <v>20275</v>
      </c>
      <c r="X167" s="1"/>
      <c r="Y167" s="1"/>
      <c r="Z167" s="1"/>
    </row>
    <row r="168" spans="2:26" x14ac:dyDescent="0.2">
      <c r="B168" s="79">
        <v>40878</v>
      </c>
      <c r="C168" s="1">
        <v>832</v>
      </c>
      <c r="D168" s="1"/>
      <c r="E168" s="1"/>
      <c r="F168" s="1">
        <v>2726</v>
      </c>
      <c r="G168" s="1">
        <v>6584</v>
      </c>
      <c r="H168" s="1"/>
      <c r="I168" s="1">
        <v>3503</v>
      </c>
      <c r="J168" s="1">
        <v>1301</v>
      </c>
      <c r="K168" s="1"/>
      <c r="L168" s="1"/>
      <c r="M168" s="1">
        <v>503</v>
      </c>
      <c r="N168" s="1"/>
      <c r="O168" s="1"/>
      <c r="P168" s="1">
        <v>796</v>
      </c>
      <c r="Q168" s="1">
        <v>749</v>
      </c>
      <c r="R168" s="65"/>
      <c r="S168" s="1">
        <v>5</v>
      </c>
      <c r="T168" s="1">
        <v>13</v>
      </c>
      <c r="U168" s="1">
        <v>781</v>
      </c>
      <c r="V168" s="1">
        <v>90</v>
      </c>
      <c r="W168" s="1">
        <v>17883</v>
      </c>
      <c r="X168" s="1"/>
      <c r="Y168" s="1"/>
      <c r="Z168" s="1"/>
    </row>
    <row r="169" spans="2:26" x14ac:dyDescent="0.2">
      <c r="B169" s="79">
        <v>40909</v>
      </c>
      <c r="C169" s="1">
        <v>946</v>
      </c>
      <c r="D169" s="1">
        <v>315</v>
      </c>
      <c r="E169" s="1">
        <v>42</v>
      </c>
      <c r="F169" s="1">
        <v>3622</v>
      </c>
      <c r="G169" s="1">
        <v>5847</v>
      </c>
      <c r="H169" s="1">
        <v>6</v>
      </c>
      <c r="I169" s="1">
        <v>2015</v>
      </c>
      <c r="J169" s="1">
        <v>1101</v>
      </c>
      <c r="K169" s="1">
        <v>8</v>
      </c>
      <c r="L169" s="1">
        <v>35</v>
      </c>
      <c r="M169" s="1">
        <v>1001</v>
      </c>
      <c r="N169" s="1">
        <v>1</v>
      </c>
      <c r="O169" s="1">
        <v>7</v>
      </c>
      <c r="P169" s="1">
        <v>837</v>
      </c>
      <c r="Q169" s="1">
        <v>862</v>
      </c>
      <c r="R169" s="65"/>
      <c r="S169" s="1">
        <v>18</v>
      </c>
      <c r="T169" s="1">
        <v>12</v>
      </c>
      <c r="U169" s="1">
        <v>224</v>
      </c>
      <c r="V169" s="1">
        <v>25</v>
      </c>
      <c r="W169" s="1">
        <v>16899</v>
      </c>
      <c r="X169" s="1"/>
      <c r="Y169" s="1"/>
      <c r="Z169" s="1"/>
    </row>
    <row r="170" spans="2:26" x14ac:dyDescent="0.2">
      <c r="B170" s="79">
        <v>40940</v>
      </c>
      <c r="C170" s="1">
        <v>855</v>
      </c>
      <c r="D170" s="1">
        <v>303</v>
      </c>
      <c r="E170" s="1">
        <v>42</v>
      </c>
      <c r="F170" s="1">
        <v>3185</v>
      </c>
      <c r="G170" s="1">
        <v>5094</v>
      </c>
      <c r="H170" s="1">
        <v>5</v>
      </c>
      <c r="I170" s="1">
        <v>1852</v>
      </c>
      <c r="J170" s="1">
        <v>986</v>
      </c>
      <c r="K170" s="1">
        <v>6</v>
      </c>
      <c r="L170" s="1">
        <v>21</v>
      </c>
      <c r="M170" s="1">
        <v>931</v>
      </c>
      <c r="N170" s="1"/>
      <c r="O170" s="1">
        <v>3</v>
      </c>
      <c r="P170" s="1">
        <v>865</v>
      </c>
      <c r="Q170" s="1">
        <v>941</v>
      </c>
      <c r="R170" s="65"/>
      <c r="S170" s="1">
        <v>10</v>
      </c>
      <c r="T170" s="1">
        <v>12</v>
      </c>
      <c r="U170" s="1">
        <v>189</v>
      </c>
      <c r="V170" s="1">
        <v>52</v>
      </c>
      <c r="W170" s="1">
        <v>15300</v>
      </c>
      <c r="X170" s="1"/>
      <c r="Y170" s="1"/>
      <c r="Z170" s="1"/>
    </row>
    <row r="171" spans="2:26" x14ac:dyDescent="0.2">
      <c r="B171" s="79">
        <v>40969</v>
      </c>
      <c r="C171" s="1">
        <v>1047</v>
      </c>
      <c r="D171" s="1">
        <v>387</v>
      </c>
      <c r="E171" s="1">
        <v>51</v>
      </c>
      <c r="F171" s="1">
        <v>3684</v>
      </c>
      <c r="G171" s="1">
        <v>6043</v>
      </c>
      <c r="H171" s="1">
        <v>17</v>
      </c>
      <c r="I171" s="1">
        <v>2081</v>
      </c>
      <c r="J171" s="1">
        <v>1162</v>
      </c>
      <c r="K171" s="1">
        <v>6</v>
      </c>
      <c r="L171" s="1">
        <v>29</v>
      </c>
      <c r="M171" s="1">
        <v>982</v>
      </c>
      <c r="N171" s="1">
        <v>3</v>
      </c>
      <c r="O171" s="1">
        <v>6</v>
      </c>
      <c r="P171" s="1">
        <v>908</v>
      </c>
      <c r="Q171" s="1">
        <v>1003</v>
      </c>
      <c r="R171" s="65"/>
      <c r="S171" s="1">
        <v>12</v>
      </c>
      <c r="T171" s="1">
        <v>13</v>
      </c>
      <c r="U171" s="1">
        <v>184</v>
      </c>
      <c r="V171" s="1">
        <v>27</v>
      </c>
      <c r="W171" s="1">
        <v>17618</v>
      </c>
      <c r="X171" s="1"/>
      <c r="Y171" s="1"/>
      <c r="Z171" s="1"/>
    </row>
    <row r="172" spans="2:26" x14ac:dyDescent="0.2">
      <c r="B172" s="79">
        <v>41000</v>
      </c>
      <c r="C172" s="1">
        <v>1138</v>
      </c>
      <c r="D172" s="65">
        <v>393</v>
      </c>
      <c r="E172" s="65"/>
      <c r="F172" s="1">
        <v>3452</v>
      </c>
      <c r="G172" s="1">
        <v>5686</v>
      </c>
      <c r="H172" s="65"/>
      <c r="I172" s="1">
        <v>1991</v>
      </c>
      <c r="J172" s="1">
        <v>1221</v>
      </c>
      <c r="K172" s="65"/>
      <c r="L172" s="65"/>
      <c r="M172" s="1">
        <v>1053</v>
      </c>
      <c r="N172" s="65"/>
      <c r="O172" s="65"/>
      <c r="P172" s="65">
        <v>837</v>
      </c>
      <c r="Q172" s="65">
        <v>841</v>
      </c>
      <c r="R172" s="65"/>
      <c r="S172" s="65"/>
      <c r="T172" s="65"/>
      <c r="U172" s="65">
        <v>21</v>
      </c>
      <c r="V172" s="65">
        <v>20</v>
      </c>
      <c r="W172" s="1">
        <v>16653</v>
      </c>
      <c r="X172" s="1"/>
      <c r="Y172" s="1"/>
      <c r="Z172" s="1"/>
    </row>
    <row r="173" spans="2:26" x14ac:dyDescent="0.2">
      <c r="B173" s="79">
        <v>41030</v>
      </c>
      <c r="C173" s="1">
        <v>1256</v>
      </c>
      <c r="D173" s="65">
        <v>399</v>
      </c>
      <c r="E173" s="65"/>
      <c r="F173" s="1">
        <v>3713</v>
      </c>
      <c r="G173" s="1">
        <v>6000</v>
      </c>
      <c r="H173" s="65"/>
      <c r="I173" s="1">
        <v>2158</v>
      </c>
      <c r="J173" s="1">
        <v>1199</v>
      </c>
      <c r="K173" s="65"/>
      <c r="L173" s="65"/>
      <c r="M173" s="1">
        <v>1108</v>
      </c>
      <c r="N173" s="65"/>
      <c r="O173" s="65"/>
      <c r="P173" s="65">
        <v>973</v>
      </c>
      <c r="Q173" s="1">
        <v>1218</v>
      </c>
      <c r="R173" s="65"/>
      <c r="S173" s="65"/>
      <c r="T173" s="65"/>
      <c r="U173" s="65">
        <v>45</v>
      </c>
      <c r="V173" s="65">
        <v>29</v>
      </c>
      <c r="W173" s="1">
        <v>18098</v>
      </c>
      <c r="X173" s="1"/>
      <c r="Y173" s="1"/>
      <c r="Z173" s="1"/>
    </row>
    <row r="174" spans="2:26" x14ac:dyDescent="0.2">
      <c r="B174" s="79">
        <v>41061</v>
      </c>
      <c r="C174" s="1">
        <v>1193</v>
      </c>
      <c r="D174" s="65">
        <v>478</v>
      </c>
      <c r="E174" s="65"/>
      <c r="F174" s="1">
        <v>3672</v>
      </c>
      <c r="G174" s="1">
        <v>5895</v>
      </c>
      <c r="H174" s="65"/>
      <c r="I174" s="1">
        <v>2086</v>
      </c>
      <c r="J174" s="1">
        <v>1223</v>
      </c>
      <c r="K174" s="65"/>
      <c r="L174" s="65"/>
      <c r="M174" s="1">
        <v>1036</v>
      </c>
      <c r="N174" s="65"/>
      <c r="O174" s="65"/>
      <c r="P174" s="65">
        <v>847</v>
      </c>
      <c r="Q174" s="65">
        <v>891</v>
      </c>
      <c r="R174" s="65"/>
      <c r="S174" s="65"/>
      <c r="T174" s="65"/>
      <c r="U174" s="65">
        <v>26</v>
      </c>
      <c r="V174" s="65">
        <v>30</v>
      </c>
      <c r="W174" s="1">
        <v>17377</v>
      </c>
      <c r="X174" s="1"/>
      <c r="Y174" s="1"/>
      <c r="Z174" s="1"/>
    </row>
    <row r="175" spans="2:26" x14ac:dyDescent="0.2">
      <c r="B175" s="79">
        <v>41091</v>
      </c>
      <c r="C175" s="1">
        <v>1146</v>
      </c>
      <c r="D175" s="65">
        <v>562</v>
      </c>
      <c r="E175" s="65"/>
      <c r="F175" s="1">
        <v>3991</v>
      </c>
      <c r="G175" s="1">
        <v>6498</v>
      </c>
      <c r="H175" s="65"/>
      <c r="I175" s="1">
        <v>2322</v>
      </c>
      <c r="J175" s="1">
        <v>1417</v>
      </c>
      <c r="K175" s="65"/>
      <c r="L175" s="65"/>
      <c r="M175" s="1">
        <v>1182</v>
      </c>
      <c r="N175" s="65"/>
      <c r="O175" s="65"/>
      <c r="P175" s="65">
        <v>932</v>
      </c>
      <c r="Q175" s="1">
        <v>1055</v>
      </c>
      <c r="R175" s="65"/>
      <c r="S175" s="65"/>
      <c r="T175" s="65"/>
      <c r="U175" s="65"/>
      <c r="V175" s="65">
        <v>32</v>
      </c>
      <c r="W175" s="1">
        <f>SUM(C175:V175)</f>
        <v>19137</v>
      </c>
      <c r="X175" s="1"/>
      <c r="Y175" s="1"/>
      <c r="Z175" s="1"/>
    </row>
    <row r="176" spans="2:26" x14ac:dyDescent="0.2">
      <c r="B176" s="79">
        <v>41122</v>
      </c>
      <c r="C176" s="1">
        <v>1026</v>
      </c>
      <c r="D176" s="65">
        <v>457</v>
      </c>
      <c r="E176" s="65"/>
      <c r="F176" s="1">
        <v>3488</v>
      </c>
      <c r="G176" s="1">
        <v>5507</v>
      </c>
      <c r="H176" s="65"/>
      <c r="I176" s="1">
        <v>1802</v>
      </c>
      <c r="J176" s="1">
        <v>1178</v>
      </c>
      <c r="K176" s="65"/>
      <c r="L176" s="65"/>
      <c r="M176" s="1">
        <v>1021</v>
      </c>
      <c r="N176" s="65"/>
      <c r="O176" s="65"/>
      <c r="P176" s="65">
        <v>636</v>
      </c>
      <c r="Q176" s="65">
        <v>709</v>
      </c>
      <c r="R176" s="65"/>
      <c r="S176" s="65"/>
      <c r="T176" s="65"/>
      <c r="U176" s="65"/>
      <c r="V176" s="65">
        <v>28</v>
      </c>
      <c r="W176" s="1">
        <f>SUM(C176:V176)</f>
        <v>15852</v>
      </c>
      <c r="X176" s="1"/>
      <c r="Y176" s="1"/>
      <c r="Z176" s="1"/>
    </row>
    <row r="177" spans="2:26" x14ac:dyDescent="0.2">
      <c r="B177" s="79">
        <v>41153</v>
      </c>
      <c r="C177" s="1">
        <v>1174</v>
      </c>
      <c r="D177" s="65">
        <v>530</v>
      </c>
      <c r="E177" s="65"/>
      <c r="F177" s="1">
        <v>3799</v>
      </c>
      <c r="G177" s="1">
        <v>5992</v>
      </c>
      <c r="H177" s="65"/>
      <c r="I177" s="1">
        <v>2133</v>
      </c>
      <c r="J177" s="1">
        <v>1292</v>
      </c>
      <c r="K177" s="65"/>
      <c r="L177" s="65"/>
      <c r="M177" s="1">
        <v>1254</v>
      </c>
      <c r="N177" s="65"/>
      <c r="O177" s="65"/>
      <c r="P177" s="1">
        <v>1192</v>
      </c>
      <c r="Q177" s="1">
        <v>1209</v>
      </c>
      <c r="R177" s="65"/>
      <c r="S177" s="65"/>
      <c r="T177" s="65"/>
      <c r="U177" s="65"/>
      <c r="V177" s="65">
        <v>30</v>
      </c>
      <c r="W177" s="1">
        <f>SUM(C177:V177)</f>
        <v>18605</v>
      </c>
      <c r="X177" s="1"/>
      <c r="Y177" s="1"/>
      <c r="Z177" s="1"/>
    </row>
    <row r="178" spans="2:26" x14ac:dyDescent="0.2">
      <c r="B178" s="79">
        <v>41183</v>
      </c>
      <c r="C178" s="65">
        <v>1312</v>
      </c>
      <c r="D178" s="65">
        <v>633</v>
      </c>
      <c r="E178" s="65"/>
      <c r="F178" s="65">
        <v>4060</v>
      </c>
      <c r="G178" s="65">
        <v>6281</v>
      </c>
      <c r="H178" s="65"/>
      <c r="I178" s="65">
        <v>2390</v>
      </c>
      <c r="J178" s="65">
        <v>1354</v>
      </c>
      <c r="K178" s="65"/>
      <c r="L178" s="65"/>
      <c r="M178" s="65">
        <v>1271</v>
      </c>
      <c r="N178" s="65"/>
      <c r="O178" s="65"/>
      <c r="P178" s="65">
        <v>1206</v>
      </c>
      <c r="Q178" s="65">
        <v>1229</v>
      </c>
      <c r="R178" s="65">
        <v>67</v>
      </c>
      <c r="S178" s="65"/>
      <c r="T178" s="65"/>
      <c r="U178" s="65"/>
      <c r="V178" s="65">
        <v>208</v>
      </c>
      <c r="W178" s="65">
        <v>20011</v>
      </c>
      <c r="X178" s="1"/>
      <c r="Y178" s="1"/>
      <c r="Z178" s="1"/>
    </row>
    <row r="179" spans="2:26" x14ac:dyDescent="0.2">
      <c r="B179" s="79">
        <v>41214</v>
      </c>
      <c r="C179" s="65">
        <v>1147</v>
      </c>
      <c r="D179" s="65">
        <v>449</v>
      </c>
      <c r="E179" s="65"/>
      <c r="F179" s="65">
        <v>3417</v>
      </c>
      <c r="G179" s="65">
        <v>4999</v>
      </c>
      <c r="H179" s="65"/>
      <c r="I179" s="65">
        <v>1894</v>
      </c>
      <c r="J179" s="65">
        <v>1100</v>
      </c>
      <c r="K179" s="65"/>
      <c r="L179" s="65"/>
      <c r="M179" s="65">
        <v>1035</v>
      </c>
      <c r="N179" s="65"/>
      <c r="O179" s="65"/>
      <c r="P179" s="65">
        <v>989</v>
      </c>
      <c r="Q179" s="65">
        <v>1000</v>
      </c>
      <c r="R179" s="65">
        <v>59</v>
      </c>
      <c r="S179" s="65"/>
      <c r="T179" s="65"/>
      <c r="U179" s="65"/>
      <c r="V179" s="65">
        <v>141</v>
      </c>
      <c r="W179" s="65">
        <v>16230</v>
      </c>
      <c r="X179" s="1"/>
      <c r="Y179" s="1"/>
      <c r="Z179" s="1"/>
    </row>
    <row r="180" spans="2:26" x14ac:dyDescent="0.2">
      <c r="B180" s="79">
        <v>41244</v>
      </c>
      <c r="C180" s="65">
        <v>1008</v>
      </c>
      <c r="D180" s="65">
        <v>394</v>
      </c>
      <c r="E180" s="65"/>
      <c r="F180" s="65">
        <v>3024</v>
      </c>
      <c r="G180" s="65">
        <v>4807</v>
      </c>
      <c r="H180" s="65"/>
      <c r="I180" s="65">
        <v>1785</v>
      </c>
      <c r="J180" s="65">
        <v>1094</v>
      </c>
      <c r="K180" s="65"/>
      <c r="L180" s="65"/>
      <c r="M180" s="65">
        <v>976</v>
      </c>
      <c r="N180" s="65"/>
      <c r="O180" s="65"/>
      <c r="P180" s="65">
        <v>748</v>
      </c>
      <c r="Q180" s="65">
        <v>718</v>
      </c>
      <c r="R180" s="65">
        <v>41</v>
      </c>
      <c r="S180" s="65"/>
      <c r="T180" s="65"/>
      <c r="U180" s="65"/>
      <c r="V180" s="65">
        <v>153</v>
      </c>
      <c r="W180" s="65">
        <v>14748</v>
      </c>
      <c r="X180" s="1"/>
      <c r="Y180" s="1"/>
      <c r="Z180" s="1"/>
    </row>
    <row r="181" spans="2:26" x14ac:dyDescent="0.2">
      <c r="B181" s="79">
        <v>41275</v>
      </c>
      <c r="C181" s="65">
        <v>1111</v>
      </c>
      <c r="D181" s="65">
        <v>646</v>
      </c>
      <c r="E181" s="65"/>
      <c r="F181" s="65">
        <v>3032</v>
      </c>
      <c r="G181" s="65">
        <v>4613</v>
      </c>
      <c r="H181" s="65"/>
      <c r="I181" s="65">
        <v>1661</v>
      </c>
      <c r="J181" s="65">
        <v>1016</v>
      </c>
      <c r="K181" s="65"/>
      <c r="L181" s="65"/>
      <c r="M181" s="65">
        <v>913</v>
      </c>
      <c r="N181" s="65"/>
      <c r="O181" s="65"/>
      <c r="P181" s="65">
        <v>921</v>
      </c>
      <c r="Q181" s="65">
        <v>990</v>
      </c>
      <c r="R181" s="65">
        <v>57</v>
      </c>
      <c r="S181" s="65"/>
      <c r="T181" s="65"/>
      <c r="U181" s="65"/>
      <c r="V181" s="65">
        <v>238</v>
      </c>
      <c r="W181" s="65">
        <v>15198</v>
      </c>
      <c r="X181" s="1"/>
      <c r="Y181" s="1"/>
      <c r="Z181" s="1"/>
    </row>
    <row r="182" spans="2:26" x14ac:dyDescent="0.2">
      <c r="B182" s="79">
        <v>41306</v>
      </c>
      <c r="C182" s="1">
        <v>1041</v>
      </c>
      <c r="D182" s="1">
        <v>496</v>
      </c>
      <c r="E182" s="65"/>
      <c r="F182" s="1">
        <v>2866</v>
      </c>
      <c r="G182" s="1">
        <v>4202</v>
      </c>
      <c r="H182" s="65"/>
      <c r="I182" s="1">
        <v>1339</v>
      </c>
      <c r="J182" s="1">
        <v>862</v>
      </c>
      <c r="K182" s="65"/>
      <c r="L182" s="65"/>
      <c r="M182" s="1">
        <v>731</v>
      </c>
      <c r="N182" s="65"/>
      <c r="O182" s="65"/>
      <c r="P182" s="1">
        <v>715</v>
      </c>
      <c r="Q182" s="1">
        <v>787</v>
      </c>
      <c r="R182" s="1">
        <v>61</v>
      </c>
      <c r="S182" s="65"/>
      <c r="T182" s="65"/>
      <c r="U182" s="1"/>
      <c r="V182" s="1">
        <v>141</v>
      </c>
      <c r="W182" s="1">
        <v>13241</v>
      </c>
      <c r="X182" s="1"/>
      <c r="Y182" s="1"/>
      <c r="Z182" s="1"/>
    </row>
    <row r="183" spans="2:26" x14ac:dyDescent="0.2">
      <c r="B183" s="79">
        <v>41334</v>
      </c>
      <c r="C183" s="1">
        <v>950</v>
      </c>
      <c r="D183" s="1">
        <v>447</v>
      </c>
      <c r="E183" s="65"/>
      <c r="F183" s="1">
        <v>2969</v>
      </c>
      <c r="G183" s="1">
        <v>4755</v>
      </c>
      <c r="H183" s="65"/>
      <c r="I183" s="1">
        <v>1647</v>
      </c>
      <c r="J183" s="1">
        <v>1009</v>
      </c>
      <c r="K183" s="65"/>
      <c r="L183" s="65"/>
      <c r="M183" s="1">
        <v>976</v>
      </c>
      <c r="N183" s="65"/>
      <c r="O183" s="65"/>
      <c r="P183" s="1">
        <v>804</v>
      </c>
      <c r="Q183" s="1">
        <v>816</v>
      </c>
      <c r="R183" s="1">
        <v>87</v>
      </c>
      <c r="S183" s="65"/>
      <c r="T183" s="65"/>
      <c r="U183" s="1"/>
      <c r="V183" s="1">
        <v>166</v>
      </c>
      <c r="W183" s="1">
        <v>14626</v>
      </c>
      <c r="X183" s="1"/>
      <c r="Y183" s="1"/>
      <c r="Z183" s="1"/>
    </row>
    <row r="184" spans="2:26" x14ac:dyDescent="0.2">
      <c r="B184" s="80">
        <v>41365</v>
      </c>
      <c r="C184" s="1">
        <v>1121</v>
      </c>
      <c r="D184" s="1">
        <v>506</v>
      </c>
      <c r="E184" s="65"/>
      <c r="F184" s="1">
        <v>3445</v>
      </c>
      <c r="G184" s="1">
        <v>5460</v>
      </c>
      <c r="H184" s="65"/>
      <c r="I184" s="1">
        <v>1882</v>
      </c>
      <c r="J184" s="1">
        <v>1124</v>
      </c>
      <c r="K184" s="65"/>
      <c r="L184" s="65"/>
      <c r="M184" s="1">
        <v>1089</v>
      </c>
      <c r="N184" s="65"/>
      <c r="O184" s="65"/>
      <c r="P184" s="1">
        <v>953</v>
      </c>
      <c r="Q184" s="1">
        <v>1001</v>
      </c>
      <c r="R184" s="1">
        <v>80</v>
      </c>
      <c r="S184" s="65"/>
      <c r="T184" s="65"/>
      <c r="U184" s="1"/>
      <c r="V184" s="1">
        <v>138</v>
      </c>
      <c r="W184" s="1">
        <v>16799</v>
      </c>
      <c r="X184" s="1"/>
      <c r="Y184" s="1"/>
      <c r="Z184" s="1"/>
    </row>
    <row r="185" spans="2:26" x14ac:dyDescent="0.2">
      <c r="B185" s="80">
        <v>41395</v>
      </c>
      <c r="C185" s="1">
        <v>1154</v>
      </c>
      <c r="D185" s="1">
        <v>541</v>
      </c>
      <c r="E185" s="65"/>
      <c r="F185" s="1">
        <v>3766</v>
      </c>
      <c r="G185" s="1">
        <v>6130</v>
      </c>
      <c r="H185" s="65"/>
      <c r="I185" s="1">
        <v>2127</v>
      </c>
      <c r="J185" s="1">
        <v>1347</v>
      </c>
      <c r="K185" s="65"/>
      <c r="L185" s="65"/>
      <c r="M185" s="1">
        <v>1213</v>
      </c>
      <c r="N185" s="65"/>
      <c r="O185" s="65"/>
      <c r="P185" s="1">
        <v>989</v>
      </c>
      <c r="Q185" s="1">
        <v>998</v>
      </c>
      <c r="R185" s="1">
        <v>97</v>
      </c>
      <c r="S185" s="65"/>
      <c r="T185" s="65"/>
      <c r="U185" s="1"/>
      <c r="V185" s="1">
        <v>154</v>
      </c>
      <c r="W185" s="1">
        <v>18516</v>
      </c>
      <c r="X185" s="1"/>
      <c r="Y185" s="1"/>
      <c r="Z185" s="1"/>
    </row>
    <row r="186" spans="2:26" x14ac:dyDescent="0.2">
      <c r="B186" s="80">
        <v>41426</v>
      </c>
      <c r="C186" s="1">
        <v>1110</v>
      </c>
      <c r="D186" s="1">
        <v>567</v>
      </c>
      <c r="E186" s="65"/>
      <c r="F186" s="1">
        <v>3528</v>
      </c>
      <c r="G186" s="1">
        <v>5765</v>
      </c>
      <c r="H186" s="65"/>
      <c r="I186" s="1">
        <v>2022</v>
      </c>
      <c r="J186" s="1">
        <v>1278</v>
      </c>
      <c r="K186" s="65"/>
      <c r="L186" s="65"/>
      <c r="M186" s="1">
        <v>1118</v>
      </c>
      <c r="N186" s="65"/>
      <c r="O186" s="65"/>
      <c r="P186" s="1">
        <v>947</v>
      </c>
      <c r="Q186" s="1">
        <v>955</v>
      </c>
      <c r="R186" s="1">
        <v>92</v>
      </c>
      <c r="S186" s="65"/>
      <c r="T186" s="65"/>
      <c r="U186" s="1"/>
      <c r="V186" s="1">
        <v>115</v>
      </c>
      <c r="W186" s="1">
        <v>17497</v>
      </c>
      <c r="X186" s="1"/>
      <c r="Y186" s="1"/>
      <c r="Z186" s="1"/>
    </row>
    <row r="187" spans="2:26" x14ac:dyDescent="0.2">
      <c r="B187" s="80">
        <v>41456</v>
      </c>
      <c r="C187" s="1">
        <v>1248</v>
      </c>
      <c r="D187" s="1">
        <v>674</v>
      </c>
      <c r="E187" s="65"/>
      <c r="F187" s="1">
        <v>4046</v>
      </c>
      <c r="G187" s="1">
        <v>6811</v>
      </c>
      <c r="H187" s="65"/>
      <c r="I187" s="1">
        <v>2468</v>
      </c>
      <c r="J187" s="1">
        <v>1498</v>
      </c>
      <c r="K187" s="65"/>
      <c r="L187" s="65"/>
      <c r="M187" s="1">
        <v>1328</v>
      </c>
      <c r="N187" s="65"/>
      <c r="O187" s="65"/>
      <c r="P187" s="1">
        <v>1164</v>
      </c>
      <c r="Q187" s="1">
        <v>1159</v>
      </c>
      <c r="R187" s="1">
        <v>123</v>
      </c>
      <c r="S187" s="65"/>
      <c r="T187" s="65"/>
      <c r="U187" s="1"/>
      <c r="V187" s="1">
        <v>132</v>
      </c>
      <c r="W187" s="1">
        <v>20651</v>
      </c>
      <c r="X187" s="1"/>
      <c r="Y187" s="1"/>
      <c r="Z187" s="1"/>
    </row>
    <row r="188" spans="2:26" x14ac:dyDescent="0.2">
      <c r="B188" s="80">
        <v>41487</v>
      </c>
      <c r="C188" s="1">
        <v>1011</v>
      </c>
      <c r="D188" s="1">
        <v>563</v>
      </c>
      <c r="E188" s="65"/>
      <c r="F188" s="1">
        <v>3483</v>
      </c>
      <c r="G188" s="1">
        <v>6008</v>
      </c>
      <c r="H188" s="65"/>
      <c r="I188" s="1">
        <v>1956</v>
      </c>
      <c r="J188" s="1">
        <v>1226</v>
      </c>
      <c r="K188" s="65"/>
      <c r="L188" s="65"/>
      <c r="M188" s="1">
        <v>1129</v>
      </c>
      <c r="N188" s="65"/>
      <c r="O188" s="65"/>
      <c r="P188" s="1">
        <v>773</v>
      </c>
      <c r="Q188" s="1">
        <v>720</v>
      </c>
      <c r="R188" s="1">
        <v>69</v>
      </c>
      <c r="S188" s="65"/>
      <c r="T188" s="65"/>
      <c r="U188" s="1"/>
      <c r="V188" s="1">
        <v>78</v>
      </c>
      <c r="W188" s="1">
        <v>17016</v>
      </c>
      <c r="X188" s="1"/>
      <c r="Y188" s="1"/>
      <c r="Z188" s="1"/>
    </row>
    <row r="189" spans="2:26" x14ac:dyDescent="0.2">
      <c r="B189" s="80">
        <v>41518</v>
      </c>
      <c r="C189" s="1">
        <v>1240</v>
      </c>
      <c r="D189" s="1">
        <v>610</v>
      </c>
      <c r="E189" s="65"/>
      <c r="F189" s="1">
        <v>3851</v>
      </c>
      <c r="G189" s="1">
        <v>6260</v>
      </c>
      <c r="H189" s="65"/>
      <c r="I189" s="1">
        <v>2211</v>
      </c>
      <c r="J189" s="1">
        <v>1334</v>
      </c>
      <c r="K189" s="65"/>
      <c r="L189" s="65"/>
      <c r="M189" s="1">
        <v>1355</v>
      </c>
      <c r="N189" s="65"/>
      <c r="O189" s="65"/>
      <c r="P189" s="1">
        <v>1216</v>
      </c>
      <c r="Q189" s="1">
        <v>1161</v>
      </c>
      <c r="R189" s="1">
        <v>106</v>
      </c>
      <c r="S189" s="65"/>
      <c r="T189" s="65"/>
      <c r="U189" s="1"/>
      <c r="V189" s="1">
        <v>111</v>
      </c>
      <c r="W189" s="1">
        <v>19455</v>
      </c>
      <c r="X189" s="1"/>
      <c r="Y189" s="1"/>
      <c r="Z189" s="1"/>
    </row>
    <row r="190" spans="2:26" x14ac:dyDescent="0.2">
      <c r="B190" s="80">
        <v>41548</v>
      </c>
      <c r="C190" s="1">
        <v>1296</v>
      </c>
      <c r="D190" s="1">
        <v>622</v>
      </c>
      <c r="E190" s="1"/>
      <c r="F190" s="1">
        <v>4022</v>
      </c>
      <c r="G190" s="1">
        <v>6391</v>
      </c>
      <c r="H190" s="1"/>
      <c r="I190" s="1">
        <v>2429</v>
      </c>
      <c r="J190" s="1">
        <v>1372</v>
      </c>
      <c r="K190" s="1"/>
      <c r="L190" s="1"/>
      <c r="M190" s="1">
        <v>1350</v>
      </c>
      <c r="N190" s="1"/>
      <c r="O190" s="1"/>
      <c r="P190" s="1">
        <v>1339</v>
      </c>
      <c r="Q190" s="1">
        <v>1399</v>
      </c>
      <c r="R190" s="1">
        <v>137</v>
      </c>
      <c r="S190" s="1"/>
      <c r="T190" s="1"/>
      <c r="U190" s="1">
        <v>144</v>
      </c>
      <c r="V190" s="1">
        <v>77</v>
      </c>
      <c r="W190" s="1">
        <v>20578</v>
      </c>
      <c r="X190" s="1"/>
      <c r="Y190" s="1"/>
      <c r="Z190" s="1"/>
    </row>
    <row r="191" spans="2:26" x14ac:dyDescent="0.2">
      <c r="B191" s="80">
        <v>41579</v>
      </c>
      <c r="C191" s="1">
        <v>1273</v>
      </c>
      <c r="D191" s="1">
        <v>594</v>
      </c>
      <c r="E191" s="1"/>
      <c r="F191" s="1">
        <v>4027</v>
      </c>
      <c r="G191" s="1">
        <v>5843</v>
      </c>
      <c r="H191" s="1"/>
      <c r="I191" s="1">
        <v>2093</v>
      </c>
      <c r="J191" s="1">
        <v>1276</v>
      </c>
      <c r="K191" s="1"/>
      <c r="L191" s="1"/>
      <c r="M191" s="1">
        <v>1220</v>
      </c>
      <c r="N191" s="1"/>
      <c r="O191" s="1"/>
      <c r="P191" s="1">
        <v>1095</v>
      </c>
      <c r="Q191" s="1">
        <v>1036</v>
      </c>
      <c r="R191" s="1">
        <v>114</v>
      </c>
      <c r="S191" s="1"/>
      <c r="T191" s="1"/>
      <c r="U191" s="1">
        <v>113</v>
      </c>
      <c r="V191" s="1">
        <v>34</v>
      </c>
      <c r="W191" s="1">
        <v>18718</v>
      </c>
      <c r="X191" s="1"/>
      <c r="Y191" s="1"/>
      <c r="Z191" s="1"/>
    </row>
    <row r="192" spans="2:26" x14ac:dyDescent="0.2">
      <c r="B192" s="80">
        <v>41609</v>
      </c>
      <c r="C192" s="1">
        <v>1078</v>
      </c>
      <c r="D192" s="1">
        <v>457</v>
      </c>
      <c r="E192" s="1"/>
      <c r="F192" s="1">
        <v>3417</v>
      </c>
      <c r="G192" s="1">
        <v>5353</v>
      </c>
      <c r="H192" s="1"/>
      <c r="I192" s="1">
        <v>1953</v>
      </c>
      <c r="J192" s="1">
        <v>1149</v>
      </c>
      <c r="K192" s="1"/>
      <c r="L192" s="1"/>
      <c r="M192" s="1">
        <v>1042</v>
      </c>
      <c r="N192" s="1"/>
      <c r="O192" s="1"/>
      <c r="P192" s="1">
        <v>751</v>
      </c>
      <c r="Q192" s="1">
        <v>770</v>
      </c>
      <c r="R192" s="1">
        <v>85</v>
      </c>
      <c r="S192" s="1"/>
      <c r="T192" s="1"/>
      <c r="U192" s="1">
        <v>80</v>
      </c>
      <c r="V192" s="1">
        <v>42</v>
      </c>
      <c r="W192" s="1">
        <v>16177</v>
      </c>
      <c r="X192" s="1"/>
      <c r="Y192" s="1"/>
      <c r="Z192" s="1"/>
    </row>
    <row r="193" spans="2:26" x14ac:dyDescent="0.2">
      <c r="B193" s="80">
        <v>41640</v>
      </c>
      <c r="C193" s="1">
        <v>1139</v>
      </c>
      <c r="D193" s="1">
        <v>493</v>
      </c>
      <c r="E193" s="65"/>
      <c r="F193" s="1">
        <v>3484</v>
      </c>
      <c r="G193" s="1">
        <v>5499</v>
      </c>
      <c r="H193" s="65"/>
      <c r="I193" s="1">
        <v>1904</v>
      </c>
      <c r="J193" s="1">
        <v>1201</v>
      </c>
      <c r="K193" s="65"/>
      <c r="L193" s="65"/>
      <c r="M193" s="1">
        <v>1192</v>
      </c>
      <c r="N193" s="65"/>
      <c r="O193" s="65"/>
      <c r="P193" s="1">
        <v>984</v>
      </c>
      <c r="Q193" s="1">
        <v>1045</v>
      </c>
      <c r="R193" s="1">
        <v>113</v>
      </c>
      <c r="S193" s="65"/>
      <c r="T193" s="65"/>
      <c r="U193" s="1">
        <v>83</v>
      </c>
      <c r="V193" s="1">
        <v>32</v>
      </c>
      <c r="W193" s="1">
        <v>17169</v>
      </c>
      <c r="X193" s="1"/>
      <c r="Y193" s="1"/>
      <c r="Z193" s="1"/>
    </row>
    <row r="194" spans="2:26" x14ac:dyDescent="0.2">
      <c r="B194" s="80">
        <v>41671</v>
      </c>
      <c r="C194" s="1">
        <v>1023</v>
      </c>
      <c r="D194" s="1">
        <v>402</v>
      </c>
      <c r="E194" s="1"/>
      <c r="F194" s="1">
        <v>3050</v>
      </c>
      <c r="G194" s="1">
        <v>4929</v>
      </c>
      <c r="H194" s="1"/>
      <c r="I194" s="1">
        <v>1535</v>
      </c>
      <c r="J194" s="1">
        <v>1118</v>
      </c>
      <c r="K194" s="1"/>
      <c r="L194" s="1"/>
      <c r="M194" s="1">
        <v>1003</v>
      </c>
      <c r="N194" s="1"/>
      <c r="O194" s="1"/>
      <c r="P194" s="1">
        <v>766</v>
      </c>
      <c r="Q194" s="1">
        <v>889</v>
      </c>
      <c r="R194" s="1">
        <v>105</v>
      </c>
      <c r="S194" s="1"/>
      <c r="T194" s="1"/>
      <c r="U194" s="1">
        <v>122</v>
      </c>
      <c r="V194" s="1">
        <v>37</v>
      </c>
      <c r="W194" s="1">
        <v>14979</v>
      </c>
      <c r="X194" s="1"/>
      <c r="Y194" s="1"/>
      <c r="Z194" s="1"/>
    </row>
    <row r="195" spans="2:26" x14ac:dyDescent="0.2">
      <c r="B195" s="80">
        <v>41699</v>
      </c>
      <c r="C195" s="1">
        <v>1271</v>
      </c>
      <c r="D195" s="1">
        <v>498</v>
      </c>
      <c r="E195" s="1"/>
      <c r="F195" s="1">
        <v>3520</v>
      </c>
      <c r="G195" s="1">
        <v>5317</v>
      </c>
      <c r="H195" s="1"/>
      <c r="I195" s="1">
        <v>1778</v>
      </c>
      <c r="J195" s="1">
        <v>1168</v>
      </c>
      <c r="K195" s="1"/>
      <c r="L195" s="1"/>
      <c r="M195" s="1">
        <v>1144</v>
      </c>
      <c r="N195" s="1"/>
      <c r="O195" s="1"/>
      <c r="P195" s="1">
        <v>833</v>
      </c>
      <c r="Q195" s="1">
        <v>917</v>
      </c>
      <c r="R195" s="1">
        <v>133</v>
      </c>
      <c r="S195" s="1"/>
      <c r="T195" s="1"/>
      <c r="U195" s="1">
        <v>117</v>
      </c>
      <c r="V195" s="1">
        <v>46</v>
      </c>
      <c r="W195" s="1">
        <v>16742</v>
      </c>
      <c r="X195" s="1"/>
      <c r="Y195" s="1"/>
      <c r="Z195" s="1"/>
    </row>
    <row r="196" spans="2:26" x14ac:dyDescent="0.2">
      <c r="B196" s="80">
        <v>41730</v>
      </c>
      <c r="C196" s="1">
        <v>1259</v>
      </c>
      <c r="D196" s="1">
        <v>569</v>
      </c>
      <c r="E196" s="65"/>
      <c r="F196" s="1">
        <v>3803</v>
      </c>
      <c r="G196" s="1">
        <v>6118</v>
      </c>
      <c r="H196" s="65"/>
      <c r="I196" s="1">
        <v>2115</v>
      </c>
      <c r="J196" s="1">
        <v>1350</v>
      </c>
      <c r="K196" s="65"/>
      <c r="L196" s="65"/>
      <c r="M196" s="1">
        <v>1331</v>
      </c>
      <c r="N196" s="65"/>
      <c r="O196" s="65"/>
      <c r="P196" s="1">
        <v>887</v>
      </c>
      <c r="Q196" s="1">
        <v>882</v>
      </c>
      <c r="R196" s="1">
        <v>120</v>
      </c>
      <c r="S196" s="65"/>
      <c r="T196" s="65"/>
      <c r="U196" s="1">
        <v>55</v>
      </c>
      <c r="V196" s="1">
        <v>107</v>
      </c>
      <c r="W196" s="1">
        <v>18596</v>
      </c>
      <c r="X196" s="1"/>
      <c r="Y196" s="1"/>
      <c r="Z196" s="1"/>
    </row>
    <row r="197" spans="2:26" x14ac:dyDescent="0.2">
      <c r="B197" s="80">
        <v>41760</v>
      </c>
      <c r="C197" s="1">
        <v>1206</v>
      </c>
      <c r="D197" s="1">
        <v>603</v>
      </c>
      <c r="E197" s="65"/>
      <c r="F197" s="1">
        <v>3609</v>
      </c>
      <c r="G197" s="1">
        <v>6350</v>
      </c>
      <c r="H197" s="65"/>
      <c r="I197" s="1">
        <v>1975</v>
      </c>
      <c r="J197" s="1">
        <v>1495</v>
      </c>
      <c r="K197" s="65"/>
      <c r="L197" s="65"/>
      <c r="M197" s="1">
        <v>1380</v>
      </c>
      <c r="N197" s="65"/>
      <c r="O197" s="65"/>
      <c r="P197" s="1">
        <v>938</v>
      </c>
      <c r="Q197" s="1">
        <v>921</v>
      </c>
      <c r="R197" s="1">
        <v>143</v>
      </c>
      <c r="S197" s="65"/>
      <c r="T197" s="65"/>
      <c r="U197" s="1">
        <v>46</v>
      </c>
      <c r="V197" s="1">
        <v>96</v>
      </c>
      <c r="W197" s="1">
        <v>18762</v>
      </c>
      <c r="X197" s="1"/>
      <c r="Y197" s="1"/>
      <c r="Z197" s="1"/>
    </row>
    <row r="198" spans="2:26" x14ac:dyDescent="0.2">
      <c r="B198" s="80">
        <v>41791</v>
      </c>
      <c r="C198" s="1">
        <v>1193</v>
      </c>
      <c r="D198" s="1">
        <v>619</v>
      </c>
      <c r="E198" s="65"/>
      <c r="F198" s="1">
        <v>3724</v>
      </c>
      <c r="G198" s="1">
        <v>6276</v>
      </c>
      <c r="H198" s="65"/>
      <c r="I198" s="1">
        <v>2242</v>
      </c>
      <c r="J198" s="1">
        <v>1507</v>
      </c>
      <c r="K198" s="65"/>
      <c r="L198" s="65"/>
      <c r="M198" s="1">
        <v>1349</v>
      </c>
      <c r="N198" s="65"/>
      <c r="O198" s="65"/>
      <c r="P198" s="1">
        <v>1102</v>
      </c>
      <c r="Q198" s="1">
        <v>1101</v>
      </c>
      <c r="R198" s="1">
        <v>177</v>
      </c>
      <c r="S198" s="65"/>
      <c r="T198" s="65"/>
      <c r="U198" s="1">
        <v>59</v>
      </c>
      <c r="V198" s="1">
        <v>91</v>
      </c>
      <c r="W198" s="1">
        <v>19440</v>
      </c>
      <c r="X198" s="1"/>
      <c r="Y198" s="1"/>
      <c r="Z198" s="1"/>
    </row>
    <row r="199" spans="2:26" x14ac:dyDescent="0.2">
      <c r="B199" s="80">
        <v>41821</v>
      </c>
      <c r="C199" s="1">
        <v>1310</v>
      </c>
      <c r="D199" s="1">
        <v>660</v>
      </c>
      <c r="E199" s="1"/>
      <c r="F199" s="1">
        <v>4044</v>
      </c>
      <c r="G199" s="1">
        <v>6905</v>
      </c>
      <c r="H199" s="1"/>
      <c r="I199" s="1">
        <v>2474</v>
      </c>
      <c r="J199" s="1">
        <v>1612</v>
      </c>
      <c r="K199" s="1"/>
      <c r="L199" s="1"/>
      <c r="M199" s="1">
        <v>1412</v>
      </c>
      <c r="N199" s="1"/>
      <c r="O199" s="1"/>
      <c r="P199" s="1">
        <v>1108</v>
      </c>
      <c r="Q199" s="1">
        <v>1226</v>
      </c>
      <c r="R199" s="1">
        <v>204</v>
      </c>
      <c r="S199" s="1"/>
      <c r="T199" s="1"/>
      <c r="U199" s="1">
        <v>60</v>
      </c>
      <c r="V199" s="1">
        <v>68</v>
      </c>
      <c r="W199" s="1">
        <v>21083</v>
      </c>
      <c r="X199" s="1"/>
      <c r="Y199" s="1"/>
      <c r="Z199" s="1"/>
    </row>
    <row r="200" spans="2:26" x14ac:dyDescent="0.2">
      <c r="B200" s="80">
        <v>41852</v>
      </c>
      <c r="C200" s="1">
        <v>1047</v>
      </c>
      <c r="D200" s="1">
        <v>533</v>
      </c>
      <c r="E200" s="1"/>
      <c r="F200" s="1">
        <v>3184</v>
      </c>
      <c r="G200" s="1">
        <v>5376</v>
      </c>
      <c r="H200" s="1"/>
      <c r="I200" s="1">
        <v>1773</v>
      </c>
      <c r="J200" s="1">
        <v>1169</v>
      </c>
      <c r="K200" s="1"/>
      <c r="L200" s="1"/>
      <c r="M200" s="1">
        <v>1038</v>
      </c>
      <c r="N200" s="1"/>
      <c r="O200" s="1"/>
      <c r="P200" s="1">
        <v>691</v>
      </c>
      <c r="Q200" s="1">
        <v>643</v>
      </c>
      <c r="R200" s="1">
        <v>118</v>
      </c>
      <c r="S200" s="1"/>
      <c r="T200" s="1"/>
      <c r="U200" s="1">
        <v>37</v>
      </c>
      <c r="V200" s="1">
        <v>88</v>
      </c>
      <c r="W200" s="1">
        <v>15697</v>
      </c>
      <c r="X200" s="1"/>
      <c r="Y200" s="1"/>
      <c r="Z200" s="1"/>
    </row>
    <row r="201" spans="2:26" x14ac:dyDescent="0.2">
      <c r="B201" s="80">
        <v>41883</v>
      </c>
      <c r="C201" s="1">
        <v>1308</v>
      </c>
      <c r="D201" s="1">
        <v>590</v>
      </c>
      <c r="E201" s="1"/>
      <c r="F201" s="1">
        <v>3932</v>
      </c>
      <c r="G201" s="1">
        <v>6516</v>
      </c>
      <c r="H201" s="1"/>
      <c r="I201" s="1">
        <v>2272</v>
      </c>
      <c r="J201" s="1">
        <v>1456</v>
      </c>
      <c r="K201" s="1"/>
      <c r="L201" s="1"/>
      <c r="M201" s="1">
        <v>1455</v>
      </c>
      <c r="N201" s="1"/>
      <c r="O201" s="1"/>
      <c r="P201" s="1">
        <v>1341</v>
      </c>
      <c r="Q201" s="1">
        <v>1290</v>
      </c>
      <c r="R201" s="1">
        <v>211</v>
      </c>
      <c r="S201" s="1"/>
      <c r="T201" s="1"/>
      <c r="U201" s="1">
        <v>34</v>
      </c>
      <c r="V201" s="1">
        <v>113</v>
      </c>
      <c r="W201" s="1">
        <v>20518</v>
      </c>
      <c r="X201" s="1"/>
      <c r="Y201" s="1"/>
      <c r="Z201" s="1"/>
    </row>
    <row r="202" spans="2:26" x14ac:dyDescent="0.2">
      <c r="B202" s="80">
        <v>41913</v>
      </c>
      <c r="C202" s="1">
        <v>1404</v>
      </c>
      <c r="D202" s="1">
        <v>661</v>
      </c>
      <c r="E202" s="1"/>
      <c r="F202" s="1">
        <v>3944</v>
      </c>
      <c r="G202" s="1">
        <v>6506</v>
      </c>
      <c r="H202" s="1"/>
      <c r="I202" s="1">
        <v>2568</v>
      </c>
      <c r="J202" s="1">
        <v>1546</v>
      </c>
      <c r="K202" s="1"/>
      <c r="L202" s="1"/>
      <c r="M202" s="1">
        <v>1590</v>
      </c>
      <c r="N202" s="1"/>
      <c r="O202" s="1"/>
      <c r="P202" s="1">
        <v>1298</v>
      </c>
      <c r="Q202" s="1">
        <v>1443</v>
      </c>
      <c r="R202" s="1">
        <v>263</v>
      </c>
      <c r="S202" s="1"/>
      <c r="T202" s="1"/>
      <c r="U202" s="1">
        <v>75</v>
      </c>
      <c r="V202" s="1">
        <v>111</v>
      </c>
      <c r="W202" s="1">
        <v>21409</v>
      </c>
      <c r="X202" s="1"/>
      <c r="Y202" s="1"/>
      <c r="Z202" s="1"/>
    </row>
    <row r="203" spans="2:26" x14ac:dyDescent="0.2">
      <c r="B203" s="80">
        <v>41944</v>
      </c>
      <c r="C203" s="1">
        <v>1245</v>
      </c>
      <c r="D203" s="1">
        <v>573</v>
      </c>
      <c r="E203" s="1"/>
      <c r="F203" s="1">
        <v>3701</v>
      </c>
      <c r="G203" s="1">
        <v>6043</v>
      </c>
      <c r="H203" s="1"/>
      <c r="I203" s="1">
        <v>2225</v>
      </c>
      <c r="J203" s="1">
        <v>1438</v>
      </c>
      <c r="K203" s="1"/>
      <c r="L203" s="1"/>
      <c r="M203" s="1">
        <v>1501</v>
      </c>
      <c r="N203" s="1"/>
      <c r="O203" s="1"/>
      <c r="P203" s="1">
        <v>1324</v>
      </c>
      <c r="Q203" s="1">
        <v>1418</v>
      </c>
      <c r="R203" s="1">
        <v>334</v>
      </c>
      <c r="S203" s="1"/>
      <c r="T203" s="1"/>
      <c r="U203" s="1">
        <v>46</v>
      </c>
      <c r="V203" s="1">
        <v>94</v>
      </c>
      <c r="W203" s="1">
        <v>19942</v>
      </c>
      <c r="X203" s="1"/>
      <c r="Y203" s="1"/>
      <c r="Z203" s="1"/>
    </row>
    <row r="204" spans="2:26" x14ac:dyDescent="0.2">
      <c r="B204" s="80">
        <v>41974</v>
      </c>
      <c r="C204" s="1">
        <v>1177</v>
      </c>
      <c r="D204" s="1">
        <v>524</v>
      </c>
      <c r="E204" s="1"/>
      <c r="F204" s="1">
        <v>3414</v>
      </c>
      <c r="G204" s="1">
        <v>5507</v>
      </c>
      <c r="H204" s="1"/>
      <c r="I204" s="1">
        <v>2020</v>
      </c>
      <c r="J204" s="1">
        <v>1320</v>
      </c>
      <c r="K204" s="1"/>
      <c r="L204" s="1"/>
      <c r="M204" s="1">
        <v>1281</v>
      </c>
      <c r="N204" s="1"/>
      <c r="O204" s="1"/>
      <c r="P204" s="1">
        <v>936</v>
      </c>
      <c r="Q204" s="1">
        <v>922</v>
      </c>
      <c r="R204" s="1">
        <v>191</v>
      </c>
      <c r="S204" s="1"/>
      <c r="T204" s="1"/>
      <c r="U204" s="1">
        <v>64</v>
      </c>
      <c r="V204" s="1">
        <v>82</v>
      </c>
      <c r="W204" s="1">
        <v>17438</v>
      </c>
      <c r="X204" s="1"/>
      <c r="Y204" s="1"/>
      <c r="Z204" s="1"/>
    </row>
    <row r="205" spans="2:26" x14ac:dyDescent="0.2">
      <c r="B205" s="80">
        <v>42005</v>
      </c>
      <c r="C205" s="1">
        <v>1260</v>
      </c>
      <c r="D205" s="1">
        <v>557</v>
      </c>
      <c r="E205" s="1"/>
      <c r="F205" s="1">
        <v>3463</v>
      </c>
      <c r="G205" s="1">
        <v>5778</v>
      </c>
      <c r="H205" s="1"/>
      <c r="I205" s="1">
        <v>2007</v>
      </c>
      <c r="J205" s="1">
        <v>1375</v>
      </c>
      <c r="K205" s="1"/>
      <c r="L205" s="1"/>
      <c r="M205" s="1">
        <v>1362</v>
      </c>
      <c r="N205" s="1"/>
      <c r="O205" s="1"/>
      <c r="P205" s="1">
        <v>1076</v>
      </c>
      <c r="Q205" s="1">
        <v>1084</v>
      </c>
      <c r="R205" s="1">
        <v>221</v>
      </c>
      <c r="S205" s="1"/>
      <c r="T205" s="1"/>
      <c r="U205" s="1">
        <v>28</v>
      </c>
      <c r="V205" s="1">
        <v>83</v>
      </c>
      <c r="W205" s="1">
        <v>18294</v>
      </c>
      <c r="X205" s="1"/>
      <c r="Y205" s="1"/>
      <c r="Z205" s="1"/>
    </row>
    <row r="206" spans="2:26" x14ac:dyDescent="0.2">
      <c r="B206" s="80">
        <v>42036</v>
      </c>
      <c r="C206" s="1">
        <v>1438</v>
      </c>
      <c r="D206" s="1">
        <v>583</v>
      </c>
      <c r="E206" s="1"/>
      <c r="F206" s="1">
        <v>3829</v>
      </c>
      <c r="G206" s="1">
        <v>5913</v>
      </c>
      <c r="H206" s="1"/>
      <c r="I206" s="1">
        <v>1989</v>
      </c>
      <c r="J206" s="1">
        <v>1341</v>
      </c>
      <c r="K206" s="1"/>
      <c r="L206" s="1"/>
      <c r="M206" s="1">
        <v>1322</v>
      </c>
      <c r="N206" s="1"/>
      <c r="O206" s="1"/>
      <c r="P206" s="1">
        <v>998</v>
      </c>
      <c r="Q206" s="1">
        <v>997</v>
      </c>
      <c r="R206" s="1">
        <v>272</v>
      </c>
      <c r="S206" s="1"/>
      <c r="T206" s="1"/>
      <c r="U206" s="1">
        <v>43</v>
      </c>
      <c r="V206" s="1">
        <v>103</v>
      </c>
      <c r="W206" s="1">
        <v>18828</v>
      </c>
      <c r="X206" s="1"/>
      <c r="Y206" s="1"/>
      <c r="Z206" s="1"/>
    </row>
    <row r="207" spans="2:26" x14ac:dyDescent="0.2">
      <c r="B207" s="80">
        <v>42064</v>
      </c>
      <c r="C207" s="1">
        <v>1613</v>
      </c>
      <c r="D207" s="1">
        <v>726</v>
      </c>
      <c r="E207" s="1"/>
      <c r="F207" s="1">
        <v>4635</v>
      </c>
      <c r="G207" s="1">
        <v>6927</v>
      </c>
      <c r="H207" s="1"/>
      <c r="I207" s="1">
        <v>2420</v>
      </c>
      <c r="J207" s="1">
        <v>1599</v>
      </c>
      <c r="K207" s="1"/>
      <c r="L207" s="1"/>
      <c r="M207" s="1">
        <v>1504</v>
      </c>
      <c r="N207" s="1"/>
      <c r="O207" s="1"/>
      <c r="P207" s="1">
        <v>1071</v>
      </c>
      <c r="Q207" s="1">
        <v>1213</v>
      </c>
      <c r="R207" s="1">
        <v>271</v>
      </c>
      <c r="S207" s="1"/>
      <c r="T207" s="1"/>
      <c r="U207" s="1">
        <v>41</v>
      </c>
      <c r="V207" s="1">
        <v>112</v>
      </c>
      <c r="W207" s="1">
        <v>22132</v>
      </c>
      <c r="X207" s="1"/>
      <c r="Y207" s="1"/>
      <c r="Z207" s="1"/>
    </row>
    <row r="208" spans="2:26" x14ac:dyDescent="0.2">
      <c r="B208" s="80">
        <v>42095</v>
      </c>
      <c r="C208" s="41">
        <v>1415</v>
      </c>
      <c r="D208" s="41">
        <v>640</v>
      </c>
      <c r="E208" s="65"/>
      <c r="F208" s="41">
        <v>3969</v>
      </c>
      <c r="G208" s="41">
        <v>6394</v>
      </c>
      <c r="H208" s="65"/>
      <c r="I208" s="41">
        <v>2287</v>
      </c>
      <c r="J208" s="41">
        <v>1456</v>
      </c>
      <c r="K208" s="65"/>
      <c r="L208" s="65"/>
      <c r="M208" s="41">
        <v>1373</v>
      </c>
      <c r="N208" s="65"/>
      <c r="O208" s="65"/>
      <c r="P208" s="41">
        <v>982</v>
      </c>
      <c r="Q208" s="41">
        <v>1090</v>
      </c>
      <c r="R208" s="41">
        <v>309</v>
      </c>
      <c r="S208" s="65"/>
      <c r="T208" s="65"/>
      <c r="U208" s="41">
        <v>59</v>
      </c>
      <c r="V208" s="41">
        <v>93</v>
      </c>
      <c r="W208" s="41">
        <v>20067</v>
      </c>
      <c r="X208" s="1"/>
      <c r="Y208" s="1"/>
      <c r="Z208" s="1"/>
    </row>
    <row r="209" spans="2:26" x14ac:dyDescent="0.2">
      <c r="B209" s="80">
        <v>42125</v>
      </c>
      <c r="C209" s="41">
        <v>1459</v>
      </c>
      <c r="D209" s="41">
        <v>744</v>
      </c>
      <c r="E209" s="65"/>
      <c r="F209" s="41">
        <v>3973</v>
      </c>
      <c r="G209" s="41">
        <v>6318</v>
      </c>
      <c r="H209" s="65"/>
      <c r="I209" s="41">
        <v>2228</v>
      </c>
      <c r="J209" s="41">
        <v>1482</v>
      </c>
      <c r="K209" s="65"/>
      <c r="L209" s="65"/>
      <c r="M209" s="41">
        <v>1499</v>
      </c>
      <c r="N209" s="65"/>
      <c r="O209" s="65"/>
      <c r="P209" s="41">
        <v>1065</v>
      </c>
      <c r="Q209" s="41">
        <v>1096</v>
      </c>
      <c r="R209" s="41">
        <v>318</v>
      </c>
      <c r="S209" s="65"/>
      <c r="T209" s="65"/>
      <c r="U209" s="41">
        <v>35</v>
      </c>
      <c r="V209" s="41">
        <v>90</v>
      </c>
      <c r="W209" s="41">
        <v>20307</v>
      </c>
      <c r="X209" s="1"/>
      <c r="Y209" s="1"/>
      <c r="Z209" s="1"/>
    </row>
    <row r="210" spans="2:26" x14ac:dyDescent="0.2">
      <c r="B210" s="80">
        <v>42156</v>
      </c>
      <c r="C210" s="41">
        <v>1465</v>
      </c>
      <c r="D210" s="41">
        <v>750</v>
      </c>
      <c r="E210" s="65"/>
      <c r="F210" s="41">
        <v>4084</v>
      </c>
      <c r="G210" s="41">
        <v>6788</v>
      </c>
      <c r="H210" s="65"/>
      <c r="I210" s="41">
        <v>2611</v>
      </c>
      <c r="J210" s="41">
        <v>1683</v>
      </c>
      <c r="K210" s="65"/>
      <c r="L210" s="65"/>
      <c r="M210" s="41">
        <v>1531</v>
      </c>
      <c r="N210" s="65"/>
      <c r="O210" s="65"/>
      <c r="P210" s="41">
        <v>1032</v>
      </c>
      <c r="Q210" s="41">
        <v>1144</v>
      </c>
      <c r="R210" s="41">
        <v>317</v>
      </c>
      <c r="S210" s="65"/>
      <c r="T210" s="65"/>
      <c r="U210" s="41">
        <v>38</v>
      </c>
      <c r="V210" s="41">
        <v>114</v>
      </c>
      <c r="W210" s="41">
        <v>21557</v>
      </c>
      <c r="X210" s="1"/>
      <c r="Y210" s="1"/>
      <c r="Z210" s="1"/>
    </row>
    <row r="211" spans="2:26" x14ac:dyDescent="0.2">
      <c r="B211" s="80">
        <v>42186</v>
      </c>
      <c r="C211" s="41">
        <v>1631</v>
      </c>
      <c r="D211" s="41">
        <v>883</v>
      </c>
      <c r="E211" s="41"/>
      <c r="F211" s="41">
        <v>4338</v>
      </c>
      <c r="G211" s="41">
        <v>7820</v>
      </c>
      <c r="H211" s="41"/>
      <c r="I211" s="41">
        <v>3185</v>
      </c>
      <c r="J211" s="41">
        <v>1909</v>
      </c>
      <c r="K211" s="41"/>
      <c r="L211" s="41"/>
      <c r="M211" s="41">
        <v>1823</v>
      </c>
      <c r="N211" s="41"/>
      <c r="O211" s="41"/>
      <c r="P211" s="41">
        <v>1180</v>
      </c>
      <c r="Q211" s="41">
        <v>1370</v>
      </c>
      <c r="R211" s="41">
        <v>366</v>
      </c>
      <c r="S211" s="41"/>
      <c r="T211" s="41"/>
      <c r="U211" s="41">
        <v>51</v>
      </c>
      <c r="V211" s="41">
        <v>98</v>
      </c>
      <c r="W211" s="41">
        <v>24654</v>
      </c>
      <c r="X211" s="1"/>
      <c r="Y211" s="1"/>
      <c r="Z211" s="1"/>
    </row>
    <row r="212" spans="2:26" x14ac:dyDescent="0.2">
      <c r="B212" s="80">
        <v>42217</v>
      </c>
      <c r="C212" s="41">
        <v>1328</v>
      </c>
      <c r="D212" s="41">
        <v>737</v>
      </c>
      <c r="E212" s="41"/>
      <c r="F212" s="41">
        <v>3895</v>
      </c>
      <c r="G212" s="41">
        <v>6255</v>
      </c>
      <c r="H212" s="41"/>
      <c r="I212" s="41">
        <v>2123</v>
      </c>
      <c r="J212" s="41">
        <v>1481</v>
      </c>
      <c r="K212" s="41"/>
      <c r="L212" s="41"/>
      <c r="M212" s="41">
        <v>1340</v>
      </c>
      <c r="N212" s="41"/>
      <c r="O212" s="41"/>
      <c r="P212" s="41">
        <v>819</v>
      </c>
      <c r="Q212" s="41">
        <v>805</v>
      </c>
      <c r="R212" s="41">
        <v>281</v>
      </c>
      <c r="S212" s="41"/>
      <c r="T212" s="41"/>
      <c r="U212" s="41">
        <v>29</v>
      </c>
      <c r="V212" s="41">
        <v>54</v>
      </c>
      <c r="W212" s="41">
        <v>19147</v>
      </c>
      <c r="X212" s="1"/>
      <c r="Y212" s="1"/>
      <c r="Z212" s="1"/>
    </row>
    <row r="213" spans="2:26" x14ac:dyDescent="0.2">
      <c r="B213" s="80">
        <v>42248</v>
      </c>
      <c r="C213" s="41">
        <v>1664</v>
      </c>
      <c r="D213" s="41">
        <v>856</v>
      </c>
      <c r="E213" s="41"/>
      <c r="F213" s="41">
        <v>4287</v>
      </c>
      <c r="G213" s="41">
        <v>7434</v>
      </c>
      <c r="H213" s="41"/>
      <c r="I213" s="41">
        <v>2738</v>
      </c>
      <c r="J213" s="41">
        <v>1842</v>
      </c>
      <c r="K213" s="41"/>
      <c r="L213" s="41"/>
      <c r="M213" s="41">
        <v>1808</v>
      </c>
      <c r="N213" s="41"/>
      <c r="O213" s="41"/>
      <c r="P213" s="41">
        <v>1353</v>
      </c>
      <c r="Q213" s="41">
        <v>1376</v>
      </c>
      <c r="R213" s="41">
        <v>431</v>
      </c>
      <c r="S213" s="41"/>
      <c r="T213" s="41"/>
      <c r="U213" s="41">
        <v>35</v>
      </c>
      <c r="V213" s="41">
        <v>91</v>
      </c>
      <c r="W213" s="41">
        <v>23915</v>
      </c>
      <c r="X213" s="1"/>
      <c r="Y213" s="1"/>
      <c r="Z213" s="1"/>
    </row>
    <row r="214" spans="2:26" x14ac:dyDescent="0.2">
      <c r="B214" s="80">
        <v>42278</v>
      </c>
      <c r="C214" s="41">
        <v>1697</v>
      </c>
      <c r="D214" s="41">
        <v>850</v>
      </c>
      <c r="E214" s="41"/>
      <c r="F214" s="41">
        <v>4507</v>
      </c>
      <c r="G214" s="41">
        <v>7580</v>
      </c>
      <c r="H214" s="41"/>
      <c r="I214" s="41">
        <v>2971</v>
      </c>
      <c r="J214" s="41">
        <v>1912</v>
      </c>
      <c r="K214" s="41"/>
      <c r="L214" s="41"/>
      <c r="M214" s="41">
        <v>1908</v>
      </c>
      <c r="N214" s="41"/>
      <c r="O214" s="41"/>
      <c r="P214" s="41">
        <v>1305</v>
      </c>
      <c r="Q214" s="41">
        <v>1518</v>
      </c>
      <c r="R214" s="41">
        <v>441</v>
      </c>
      <c r="S214" s="41"/>
      <c r="T214" s="41"/>
      <c r="U214" s="41">
        <v>46</v>
      </c>
      <c r="V214" s="41">
        <v>96</v>
      </c>
      <c r="W214" s="41">
        <v>24831</v>
      </c>
      <c r="X214" s="1"/>
      <c r="Y214" s="1"/>
      <c r="Z214" s="1"/>
    </row>
    <row r="215" spans="2:26" x14ac:dyDescent="0.2">
      <c r="B215" s="80">
        <v>42309</v>
      </c>
      <c r="C215" s="41">
        <v>1557</v>
      </c>
      <c r="D215" s="41">
        <v>774</v>
      </c>
      <c r="E215" s="41"/>
      <c r="F215" s="41">
        <v>3996</v>
      </c>
      <c r="G215" s="41">
        <v>6620</v>
      </c>
      <c r="H215" s="41"/>
      <c r="I215" s="41">
        <v>2404</v>
      </c>
      <c r="J215" s="41">
        <v>1663</v>
      </c>
      <c r="K215" s="41"/>
      <c r="L215" s="41"/>
      <c r="M215" s="41">
        <v>1581</v>
      </c>
      <c r="N215" s="41"/>
      <c r="O215" s="41"/>
      <c r="P215" s="41">
        <v>1229</v>
      </c>
      <c r="Q215" s="41">
        <v>1242</v>
      </c>
      <c r="R215" s="41">
        <v>453</v>
      </c>
      <c r="S215" s="41"/>
      <c r="T215" s="41"/>
      <c r="U215" s="41">
        <v>54</v>
      </c>
      <c r="V215" s="41">
        <v>92</v>
      </c>
      <c r="W215" s="41">
        <v>21665</v>
      </c>
      <c r="X215" s="1"/>
      <c r="Y215" s="1"/>
      <c r="Z215" s="1"/>
    </row>
    <row r="216" spans="2:26" x14ac:dyDescent="0.2">
      <c r="B216" s="80">
        <v>42339</v>
      </c>
      <c r="C216" s="41">
        <v>1664</v>
      </c>
      <c r="D216" s="41">
        <v>820</v>
      </c>
      <c r="E216" s="41"/>
      <c r="F216" s="41">
        <v>4314</v>
      </c>
      <c r="G216" s="41">
        <v>7293</v>
      </c>
      <c r="H216" s="41"/>
      <c r="I216" s="41">
        <v>2669</v>
      </c>
      <c r="J216" s="41">
        <v>1865</v>
      </c>
      <c r="K216" s="41"/>
      <c r="L216" s="41"/>
      <c r="M216" s="41">
        <v>1696</v>
      </c>
      <c r="N216" s="41"/>
      <c r="O216" s="41"/>
      <c r="P216" s="41">
        <v>1207</v>
      </c>
      <c r="Q216" s="41">
        <v>1226</v>
      </c>
      <c r="R216" s="41">
        <v>400</v>
      </c>
      <c r="S216" s="41"/>
      <c r="T216" s="41"/>
      <c r="U216" s="41">
        <v>84</v>
      </c>
      <c r="V216" s="41">
        <v>87</v>
      </c>
      <c r="W216" s="41">
        <v>23325</v>
      </c>
      <c r="X216" s="1"/>
      <c r="Y216" s="1"/>
      <c r="Z216" s="1"/>
    </row>
    <row r="217" spans="2:26" x14ac:dyDescent="0.2">
      <c r="B217" s="80">
        <v>42370</v>
      </c>
      <c r="C217" s="41">
        <v>1285</v>
      </c>
      <c r="D217" s="41">
        <v>724</v>
      </c>
      <c r="E217" s="41"/>
      <c r="F217" s="41">
        <v>3550</v>
      </c>
      <c r="G217" s="41">
        <v>5792</v>
      </c>
      <c r="H217" s="41"/>
      <c r="I217" s="41">
        <v>2042</v>
      </c>
      <c r="J217" s="41">
        <v>1291</v>
      </c>
      <c r="K217" s="41"/>
      <c r="L217" s="41"/>
      <c r="M217" s="41">
        <v>1266</v>
      </c>
      <c r="N217" s="41"/>
      <c r="O217" s="41"/>
      <c r="P217" s="41">
        <v>955</v>
      </c>
      <c r="Q217" s="41">
        <v>1044</v>
      </c>
      <c r="R217" s="41">
        <v>361</v>
      </c>
      <c r="S217" s="41"/>
      <c r="T217" s="41"/>
      <c r="U217" s="41">
        <v>48</v>
      </c>
      <c r="V217" s="41">
        <v>81</v>
      </c>
      <c r="W217" s="41">
        <v>18439</v>
      </c>
      <c r="X217" s="1"/>
      <c r="Y217" s="1"/>
      <c r="Z217" s="1"/>
    </row>
    <row r="218" spans="2:26" x14ac:dyDescent="0.2">
      <c r="B218" s="80">
        <v>42401</v>
      </c>
      <c r="C218" s="41">
        <v>1350</v>
      </c>
      <c r="D218" s="41">
        <v>727</v>
      </c>
      <c r="E218" s="41"/>
      <c r="F218" s="41">
        <v>3543</v>
      </c>
      <c r="G218" s="41">
        <v>5780</v>
      </c>
      <c r="H218" s="41"/>
      <c r="I218" s="41">
        <v>1953</v>
      </c>
      <c r="J218" s="41">
        <v>1433</v>
      </c>
      <c r="K218" s="41"/>
      <c r="L218" s="41"/>
      <c r="M218" s="41">
        <v>1264</v>
      </c>
      <c r="N218" s="41"/>
      <c r="O218" s="41"/>
      <c r="P218" s="41">
        <v>870</v>
      </c>
      <c r="Q218" s="41">
        <v>1020</v>
      </c>
      <c r="R218" s="41">
        <v>323</v>
      </c>
      <c r="S218" s="41"/>
      <c r="T218" s="41"/>
      <c r="U218" s="41">
        <v>41</v>
      </c>
      <c r="V218" s="41">
        <v>110</v>
      </c>
      <c r="W218" s="41">
        <v>18414</v>
      </c>
      <c r="X218" s="1"/>
      <c r="Y218" s="1"/>
      <c r="Z218" s="1"/>
    </row>
    <row r="219" spans="2:26" x14ac:dyDescent="0.2">
      <c r="B219" s="80">
        <v>42430</v>
      </c>
      <c r="C219" s="41">
        <v>1625</v>
      </c>
      <c r="D219" s="41">
        <v>812</v>
      </c>
      <c r="E219" s="41"/>
      <c r="F219" s="41">
        <v>4522</v>
      </c>
      <c r="G219" s="41">
        <v>7303</v>
      </c>
      <c r="H219" s="41"/>
      <c r="I219" s="41">
        <v>2390</v>
      </c>
      <c r="J219" s="41">
        <v>1739</v>
      </c>
      <c r="K219" s="41"/>
      <c r="L219" s="41"/>
      <c r="M219" s="41">
        <v>1544</v>
      </c>
      <c r="N219" s="41"/>
      <c r="O219" s="41"/>
      <c r="P219" s="41">
        <v>976</v>
      </c>
      <c r="Q219" s="41">
        <v>1069</v>
      </c>
      <c r="R219" s="41">
        <v>405</v>
      </c>
      <c r="S219" s="41"/>
      <c r="T219" s="41"/>
      <c r="U219" s="41">
        <v>30</v>
      </c>
      <c r="V219" s="41">
        <v>104</v>
      </c>
      <c r="W219" s="41">
        <v>22519</v>
      </c>
      <c r="X219" s="1"/>
      <c r="Y219" s="1"/>
      <c r="Z219" s="1"/>
    </row>
    <row r="220" spans="2:26" x14ac:dyDescent="0.2">
      <c r="B220" s="80">
        <v>42461</v>
      </c>
      <c r="C220" s="41">
        <v>1555</v>
      </c>
      <c r="D220" s="41">
        <v>861</v>
      </c>
      <c r="E220" s="41"/>
      <c r="F220" s="41">
        <v>3954</v>
      </c>
      <c r="G220" s="41">
        <v>7131</v>
      </c>
      <c r="H220" s="41"/>
      <c r="I220" s="41">
        <v>2748</v>
      </c>
      <c r="J220" s="41">
        <v>1693</v>
      </c>
      <c r="K220" s="41"/>
      <c r="L220" s="41"/>
      <c r="M220" s="41">
        <v>1740</v>
      </c>
      <c r="N220" s="41"/>
      <c r="O220" s="41"/>
      <c r="P220" s="41">
        <v>1142</v>
      </c>
      <c r="Q220" s="41">
        <v>1342</v>
      </c>
      <c r="R220" s="41">
        <v>445</v>
      </c>
      <c r="S220" s="41"/>
      <c r="T220" s="41"/>
      <c r="U220" s="41">
        <v>66</v>
      </c>
      <c r="V220" s="41">
        <v>77</v>
      </c>
      <c r="W220" s="41">
        <v>22754</v>
      </c>
      <c r="X220" s="1"/>
      <c r="Y220" s="1"/>
      <c r="Z220" s="1"/>
    </row>
    <row r="221" spans="2:26" x14ac:dyDescent="0.2">
      <c r="B221" s="80">
        <v>42491</v>
      </c>
      <c r="C221" s="41">
        <v>1703</v>
      </c>
      <c r="D221" s="41">
        <v>927</v>
      </c>
      <c r="E221" s="41"/>
      <c r="F221" s="41">
        <v>4350</v>
      </c>
      <c r="G221" s="41">
        <v>7388</v>
      </c>
      <c r="H221" s="41"/>
      <c r="I221" s="41">
        <v>2655</v>
      </c>
      <c r="J221" s="41">
        <v>1765</v>
      </c>
      <c r="K221" s="41"/>
      <c r="L221" s="41"/>
      <c r="M221" s="41">
        <v>1712</v>
      </c>
      <c r="N221" s="41"/>
      <c r="O221" s="41"/>
      <c r="P221" s="41">
        <v>1014</v>
      </c>
      <c r="Q221" s="41">
        <v>1093</v>
      </c>
      <c r="R221" s="41">
        <v>476</v>
      </c>
      <c r="S221" s="41"/>
      <c r="T221" s="41"/>
      <c r="U221" s="41">
        <v>44</v>
      </c>
      <c r="V221" s="41">
        <v>96</v>
      </c>
      <c r="W221" s="41">
        <v>23223</v>
      </c>
      <c r="X221" s="1"/>
      <c r="Y221" s="1"/>
      <c r="Z221" s="1"/>
    </row>
    <row r="222" spans="2:26" x14ac:dyDescent="0.2">
      <c r="B222" s="80">
        <v>42522</v>
      </c>
      <c r="C222" s="41">
        <v>1830</v>
      </c>
      <c r="D222" s="41">
        <v>1029</v>
      </c>
      <c r="E222" s="41"/>
      <c r="F222" s="41">
        <v>4416</v>
      </c>
      <c r="G222" s="41">
        <v>7878</v>
      </c>
      <c r="H222" s="41"/>
      <c r="I222" s="41">
        <v>2998</v>
      </c>
      <c r="J222" s="41">
        <v>1985</v>
      </c>
      <c r="K222" s="41"/>
      <c r="L222" s="41"/>
      <c r="M222" s="41">
        <v>1861</v>
      </c>
      <c r="N222" s="41"/>
      <c r="O222" s="41"/>
      <c r="P222" s="41">
        <v>1092</v>
      </c>
      <c r="Q222" s="41">
        <v>1232</v>
      </c>
      <c r="R222" s="41">
        <v>517</v>
      </c>
      <c r="S222" s="41"/>
      <c r="T222" s="41"/>
      <c r="U222" s="41">
        <v>59</v>
      </c>
      <c r="V222" s="41">
        <v>100</v>
      </c>
      <c r="W222" s="41">
        <v>24997</v>
      </c>
      <c r="X222" s="1"/>
      <c r="Y222" s="1"/>
      <c r="Z222" s="1"/>
    </row>
    <row r="223" spans="2:26" x14ac:dyDescent="0.2">
      <c r="B223" s="80">
        <v>42552</v>
      </c>
      <c r="C223" s="41">
        <v>1841</v>
      </c>
      <c r="D223" s="41">
        <v>1087</v>
      </c>
      <c r="E223" s="41"/>
      <c r="F223" s="41">
        <v>4652</v>
      </c>
      <c r="G223" s="41">
        <v>7871</v>
      </c>
      <c r="H223" s="41"/>
      <c r="I223" s="41">
        <v>3216</v>
      </c>
      <c r="J223" s="41">
        <v>1834</v>
      </c>
      <c r="K223" s="41"/>
      <c r="L223" s="41"/>
      <c r="M223" s="41">
        <v>1716</v>
      </c>
      <c r="N223" s="41"/>
      <c r="O223" s="41"/>
      <c r="P223" s="41">
        <v>1038</v>
      </c>
      <c r="Q223" s="41">
        <v>1249</v>
      </c>
      <c r="R223" s="41">
        <v>500</v>
      </c>
      <c r="S223" s="41"/>
      <c r="T223" s="41"/>
      <c r="U223" s="41">
        <v>49</v>
      </c>
      <c r="V223" s="41">
        <v>79</v>
      </c>
      <c r="W223" s="41">
        <v>25132</v>
      </c>
      <c r="X223" s="1"/>
      <c r="Y223" s="1"/>
      <c r="Z223" s="1"/>
    </row>
    <row r="224" spans="2:26" x14ac:dyDescent="0.2">
      <c r="B224" s="80">
        <v>42583</v>
      </c>
      <c r="C224" s="41">
        <v>1681</v>
      </c>
      <c r="D224" s="41">
        <v>1008</v>
      </c>
      <c r="E224" s="41"/>
      <c r="F224" s="41">
        <v>4305</v>
      </c>
      <c r="G224" s="41">
        <v>7025</v>
      </c>
      <c r="H224" s="41"/>
      <c r="I224" s="41">
        <v>2405</v>
      </c>
      <c r="J224" s="41">
        <v>1538</v>
      </c>
      <c r="K224" s="41"/>
      <c r="L224" s="41"/>
      <c r="M224" s="41">
        <v>1319</v>
      </c>
      <c r="N224" s="41"/>
      <c r="O224" s="41"/>
      <c r="P224" s="41">
        <v>679</v>
      </c>
      <c r="Q224" s="41">
        <v>840</v>
      </c>
      <c r="R224" s="41">
        <v>373</v>
      </c>
      <c r="S224" s="41"/>
      <c r="T224" s="41"/>
      <c r="U224" s="41">
        <v>30</v>
      </c>
      <c r="V224" s="41">
        <v>72</v>
      </c>
      <c r="W224" s="41">
        <v>21275</v>
      </c>
      <c r="X224" s="1"/>
      <c r="Y224" s="1"/>
      <c r="Z224" s="1"/>
    </row>
    <row r="225" spans="2:26" x14ac:dyDescent="0.2">
      <c r="B225" s="80">
        <v>42614</v>
      </c>
      <c r="C225" s="41">
        <v>1798</v>
      </c>
      <c r="D225" s="41">
        <v>992</v>
      </c>
      <c r="E225" s="41"/>
      <c r="F225" s="41">
        <v>4578</v>
      </c>
      <c r="G225" s="41">
        <v>7638</v>
      </c>
      <c r="H225" s="41"/>
      <c r="I225" s="41">
        <v>2793</v>
      </c>
      <c r="J225" s="41">
        <v>1828</v>
      </c>
      <c r="K225" s="41"/>
      <c r="L225" s="41"/>
      <c r="M225" s="41">
        <v>1878</v>
      </c>
      <c r="N225" s="41"/>
      <c r="O225" s="41"/>
      <c r="P225" s="41">
        <v>1303</v>
      </c>
      <c r="Q225" s="41">
        <v>1450</v>
      </c>
      <c r="R225" s="41">
        <v>642</v>
      </c>
      <c r="S225" s="41"/>
      <c r="T225" s="41"/>
      <c r="U225" s="41">
        <v>55</v>
      </c>
      <c r="V225" s="41">
        <v>89</v>
      </c>
      <c r="W225" s="41">
        <v>25044</v>
      </c>
      <c r="X225" s="1"/>
      <c r="Y225" s="1"/>
      <c r="Z225" s="1"/>
    </row>
    <row r="226" spans="2:26" x14ac:dyDescent="0.2">
      <c r="B226" s="80">
        <v>42644</v>
      </c>
      <c r="C226" s="41">
        <v>1864</v>
      </c>
      <c r="D226" s="41">
        <v>1051</v>
      </c>
      <c r="E226" s="65"/>
      <c r="F226" s="41">
        <v>4650</v>
      </c>
      <c r="G226" s="41">
        <v>7534</v>
      </c>
      <c r="H226" s="65"/>
      <c r="I226" s="41">
        <v>3244</v>
      </c>
      <c r="J226" s="41">
        <v>1899</v>
      </c>
      <c r="K226" s="65"/>
      <c r="L226" s="65"/>
      <c r="M226" s="41">
        <v>1897</v>
      </c>
      <c r="N226" s="65"/>
      <c r="O226" s="65"/>
      <c r="P226" s="41">
        <v>1323</v>
      </c>
      <c r="Q226" s="41">
        <v>1542</v>
      </c>
      <c r="R226" s="41">
        <v>684</v>
      </c>
      <c r="S226" s="65"/>
      <c r="T226" s="65"/>
      <c r="U226" s="41">
        <v>75</v>
      </c>
      <c r="V226" s="41">
        <v>94</v>
      </c>
      <c r="W226" s="41">
        <v>25857</v>
      </c>
      <c r="X226" s="1"/>
      <c r="Y226" s="1"/>
      <c r="Z226" s="1"/>
    </row>
    <row r="227" spans="2:26" x14ac:dyDescent="0.2">
      <c r="B227" s="80">
        <v>42675</v>
      </c>
      <c r="C227" s="41">
        <v>1753</v>
      </c>
      <c r="D227" s="41">
        <v>1042</v>
      </c>
      <c r="E227" s="65"/>
      <c r="F227" s="41">
        <v>4565</v>
      </c>
      <c r="G227" s="41">
        <v>7229</v>
      </c>
      <c r="H227" s="65"/>
      <c r="I227" s="41">
        <v>2915</v>
      </c>
      <c r="J227" s="41">
        <v>1855</v>
      </c>
      <c r="K227" s="65"/>
      <c r="L227" s="65"/>
      <c r="M227" s="41">
        <v>1791</v>
      </c>
      <c r="N227" s="65"/>
      <c r="O227" s="65"/>
      <c r="P227" s="41">
        <v>1154</v>
      </c>
      <c r="Q227" s="41">
        <v>1396</v>
      </c>
      <c r="R227" s="41">
        <v>637</v>
      </c>
      <c r="S227" s="65"/>
      <c r="T227" s="65"/>
      <c r="U227" s="41">
        <v>66</v>
      </c>
      <c r="V227" s="41">
        <v>122</v>
      </c>
      <c r="W227" s="41">
        <v>24525</v>
      </c>
      <c r="X227" s="1"/>
      <c r="Y227" s="1"/>
      <c r="Z227" s="1"/>
    </row>
    <row r="228" spans="2:26" x14ac:dyDescent="0.2">
      <c r="B228" s="80">
        <v>42705</v>
      </c>
      <c r="C228" s="41">
        <v>1788</v>
      </c>
      <c r="D228" s="41">
        <v>929</v>
      </c>
      <c r="E228" s="65"/>
      <c r="F228" s="41">
        <v>3996</v>
      </c>
      <c r="G228" s="41">
        <v>6989</v>
      </c>
      <c r="H228" s="65"/>
      <c r="I228" s="41">
        <v>2738</v>
      </c>
      <c r="J228" s="41">
        <v>1592</v>
      </c>
      <c r="K228" s="65"/>
      <c r="L228" s="65"/>
      <c r="M228" s="41">
        <v>1561</v>
      </c>
      <c r="N228" s="65"/>
      <c r="O228" s="65"/>
      <c r="P228" s="41">
        <v>922</v>
      </c>
      <c r="Q228" s="41">
        <v>1099</v>
      </c>
      <c r="R228" s="41">
        <v>532</v>
      </c>
      <c r="S228" s="65"/>
      <c r="T228" s="65"/>
      <c r="U228" s="41">
        <v>30</v>
      </c>
      <c r="V228" s="41">
        <v>86</v>
      </c>
      <c r="W228" s="41">
        <v>22262</v>
      </c>
      <c r="X228" s="1"/>
      <c r="Y228" s="1"/>
      <c r="Z228" s="1"/>
    </row>
    <row r="229" spans="2:26" x14ac:dyDescent="0.2">
      <c r="B229" s="80">
        <v>42736</v>
      </c>
      <c r="C229" s="58">
        <v>1659</v>
      </c>
      <c r="D229" s="58">
        <v>830</v>
      </c>
      <c r="E229" s="65"/>
      <c r="F229" s="58">
        <v>3898</v>
      </c>
      <c r="G229" s="58">
        <v>6330</v>
      </c>
      <c r="H229" s="65"/>
      <c r="I229" s="58">
        <v>2273</v>
      </c>
      <c r="J229" s="58">
        <v>1562</v>
      </c>
      <c r="K229" s="65"/>
      <c r="L229" s="65"/>
      <c r="M229" s="58">
        <v>1561</v>
      </c>
      <c r="N229" s="65"/>
      <c r="O229" s="65"/>
      <c r="P229" s="58">
        <v>941</v>
      </c>
      <c r="Q229" s="58">
        <v>1163</v>
      </c>
      <c r="R229" s="58">
        <v>527</v>
      </c>
      <c r="S229" s="65"/>
      <c r="T229" s="65"/>
      <c r="U229" s="58">
        <v>50</v>
      </c>
      <c r="V229" s="58">
        <v>67</v>
      </c>
      <c r="W229" s="58">
        <v>20861</v>
      </c>
      <c r="X229" s="1"/>
      <c r="Y229" s="1"/>
      <c r="Z229" s="1"/>
    </row>
    <row r="230" spans="2:26" x14ac:dyDescent="0.2">
      <c r="B230" s="80">
        <v>42767</v>
      </c>
      <c r="C230" s="58">
        <v>1571</v>
      </c>
      <c r="D230" s="58">
        <v>850</v>
      </c>
      <c r="E230" s="65"/>
      <c r="F230" s="58">
        <v>3661</v>
      </c>
      <c r="G230" s="58">
        <v>5927</v>
      </c>
      <c r="H230" s="65"/>
      <c r="I230" s="58">
        <v>2186</v>
      </c>
      <c r="J230" s="58">
        <v>1329</v>
      </c>
      <c r="K230" s="65"/>
      <c r="L230" s="65"/>
      <c r="M230" s="58">
        <v>1494</v>
      </c>
      <c r="N230" s="65"/>
      <c r="O230" s="65"/>
      <c r="P230" s="58">
        <v>942</v>
      </c>
      <c r="Q230" s="58">
        <v>1107</v>
      </c>
      <c r="R230" s="58">
        <v>508</v>
      </c>
      <c r="S230" s="65"/>
      <c r="T230" s="65"/>
      <c r="U230" s="58">
        <v>44</v>
      </c>
      <c r="V230" s="58">
        <v>98</v>
      </c>
      <c r="W230" s="58">
        <v>19717</v>
      </c>
      <c r="X230" s="1"/>
      <c r="Y230" s="1"/>
      <c r="Z230" s="1"/>
    </row>
    <row r="231" spans="2:26" x14ac:dyDescent="0.2">
      <c r="B231" s="80">
        <v>42795</v>
      </c>
      <c r="C231" s="58">
        <v>2107</v>
      </c>
      <c r="D231" s="58">
        <v>989</v>
      </c>
      <c r="E231" s="65"/>
      <c r="F231" s="58">
        <v>4793</v>
      </c>
      <c r="G231" s="58">
        <v>7603</v>
      </c>
      <c r="H231" s="65"/>
      <c r="I231" s="58">
        <v>2739</v>
      </c>
      <c r="J231" s="58">
        <v>1704</v>
      </c>
      <c r="K231" s="65"/>
      <c r="L231" s="65"/>
      <c r="M231" s="58">
        <v>1729</v>
      </c>
      <c r="N231" s="65"/>
      <c r="O231" s="65"/>
      <c r="P231" s="58">
        <v>1083</v>
      </c>
      <c r="Q231" s="58">
        <v>1324</v>
      </c>
      <c r="R231" s="58">
        <v>606</v>
      </c>
      <c r="S231" s="65"/>
      <c r="T231" s="65"/>
      <c r="U231" s="58">
        <v>42</v>
      </c>
      <c r="V231" s="58">
        <v>114</v>
      </c>
      <c r="W231" s="58">
        <v>24833</v>
      </c>
      <c r="X231" s="1"/>
      <c r="Y231" s="1"/>
      <c r="Z231" s="1"/>
    </row>
    <row r="232" spans="2:26" x14ac:dyDescent="0.2">
      <c r="B232" s="80">
        <v>42826</v>
      </c>
      <c r="C232" s="58">
        <v>1913</v>
      </c>
      <c r="D232" s="58">
        <v>987</v>
      </c>
      <c r="E232" s="58"/>
      <c r="F232" s="58">
        <v>4311</v>
      </c>
      <c r="G232" s="58">
        <v>7115</v>
      </c>
      <c r="H232" s="58"/>
      <c r="I232" s="58">
        <v>2729</v>
      </c>
      <c r="J232" s="58">
        <v>1644</v>
      </c>
      <c r="K232" s="58"/>
      <c r="L232" s="58"/>
      <c r="M232" s="58">
        <v>1641</v>
      </c>
      <c r="N232" s="58"/>
      <c r="O232" s="58"/>
      <c r="P232" s="58">
        <v>989</v>
      </c>
      <c r="Q232" s="58">
        <v>1151</v>
      </c>
      <c r="R232" s="58">
        <v>527</v>
      </c>
      <c r="S232" s="58"/>
      <c r="T232" s="58"/>
      <c r="U232" s="58">
        <v>33</v>
      </c>
      <c r="V232" s="58">
        <v>98</v>
      </c>
      <c r="W232" s="58">
        <v>23138</v>
      </c>
      <c r="X232" s="1"/>
      <c r="Y232" s="1"/>
      <c r="Z232" s="1"/>
    </row>
    <row r="233" spans="2:26" x14ac:dyDescent="0.2">
      <c r="B233" s="80">
        <v>42856</v>
      </c>
      <c r="C233" s="58">
        <v>2233</v>
      </c>
      <c r="D233" s="58">
        <v>1236</v>
      </c>
      <c r="E233" s="58"/>
      <c r="F233" s="58">
        <v>5031</v>
      </c>
      <c r="G233" s="58">
        <v>8170</v>
      </c>
      <c r="H233" s="58"/>
      <c r="I233" s="58">
        <v>3212</v>
      </c>
      <c r="J233" s="58">
        <v>1892</v>
      </c>
      <c r="K233" s="58"/>
      <c r="L233" s="58"/>
      <c r="M233" s="58">
        <v>1852</v>
      </c>
      <c r="N233" s="58"/>
      <c r="O233" s="58"/>
      <c r="P233" s="58">
        <v>1106</v>
      </c>
      <c r="Q233" s="58">
        <v>1290</v>
      </c>
      <c r="R233" s="58">
        <v>784</v>
      </c>
      <c r="S233" s="58"/>
      <c r="T233" s="58"/>
      <c r="U233" s="58">
        <v>44</v>
      </c>
      <c r="V233" s="58">
        <v>85</v>
      </c>
      <c r="W233" s="58">
        <v>26935</v>
      </c>
      <c r="X233" s="1"/>
      <c r="Y233" s="1"/>
      <c r="Z233" s="1"/>
    </row>
    <row r="234" spans="2:26" x14ac:dyDescent="0.2">
      <c r="B234" s="80">
        <v>42887</v>
      </c>
      <c r="C234" s="58">
        <v>2130</v>
      </c>
      <c r="D234" s="58">
        <v>1159</v>
      </c>
      <c r="E234" s="58"/>
      <c r="F234" s="58">
        <v>4850</v>
      </c>
      <c r="G234" s="58">
        <v>8151</v>
      </c>
      <c r="H234" s="58"/>
      <c r="I234" s="58">
        <v>3367</v>
      </c>
      <c r="J234" s="58">
        <v>2053</v>
      </c>
      <c r="K234" s="58"/>
      <c r="L234" s="58"/>
      <c r="M234" s="58">
        <v>1870</v>
      </c>
      <c r="N234" s="58"/>
      <c r="O234" s="58"/>
      <c r="P234" s="58">
        <v>1025</v>
      </c>
      <c r="Q234" s="58">
        <v>1321</v>
      </c>
      <c r="R234" s="58">
        <v>733</v>
      </c>
      <c r="S234" s="58"/>
      <c r="T234" s="58"/>
      <c r="U234" s="58">
        <v>40</v>
      </c>
      <c r="V234" s="58">
        <v>129</v>
      </c>
      <c r="W234" s="58">
        <v>26828</v>
      </c>
      <c r="X234" s="1"/>
      <c r="Y234" s="1"/>
      <c r="Z234" s="1"/>
    </row>
    <row r="235" spans="2:26" x14ac:dyDescent="0.2">
      <c r="B235" s="80">
        <v>42917</v>
      </c>
      <c r="C235" s="1">
        <v>2152</v>
      </c>
      <c r="D235" s="1">
        <v>1205</v>
      </c>
      <c r="E235" s="1"/>
      <c r="F235" s="1">
        <v>4763</v>
      </c>
      <c r="G235" s="1">
        <v>7966</v>
      </c>
      <c r="H235" s="1"/>
      <c r="I235" s="1">
        <v>3261</v>
      </c>
      <c r="J235" s="1">
        <v>2023</v>
      </c>
      <c r="K235" s="1"/>
      <c r="L235" s="1"/>
      <c r="M235" s="1">
        <v>1871</v>
      </c>
      <c r="N235" s="1"/>
      <c r="O235" s="1"/>
      <c r="P235" s="1">
        <v>1043</v>
      </c>
      <c r="Q235" s="1">
        <v>1322</v>
      </c>
      <c r="R235" s="1">
        <v>840</v>
      </c>
      <c r="S235" s="1"/>
      <c r="T235" s="1"/>
      <c r="U235" s="1">
        <v>40</v>
      </c>
      <c r="V235" s="1">
        <v>97</v>
      </c>
      <c r="W235" s="1">
        <v>26583</v>
      </c>
      <c r="X235" s="1"/>
      <c r="Y235" s="1"/>
      <c r="Z235" s="1"/>
    </row>
    <row r="236" spans="2:26" x14ac:dyDescent="0.2">
      <c r="B236" s="80">
        <v>42948</v>
      </c>
      <c r="C236" s="1">
        <v>1953</v>
      </c>
      <c r="D236" s="1">
        <v>1250</v>
      </c>
      <c r="E236" s="1"/>
      <c r="F236" s="1">
        <v>4561</v>
      </c>
      <c r="G236" s="1">
        <v>7652</v>
      </c>
      <c r="H236" s="1"/>
      <c r="I236" s="1">
        <v>2749</v>
      </c>
      <c r="J236" s="1">
        <v>1657</v>
      </c>
      <c r="K236" s="1"/>
      <c r="L236" s="1"/>
      <c r="M236" s="1">
        <v>1540</v>
      </c>
      <c r="N236" s="1"/>
      <c r="O236" s="1"/>
      <c r="P236" s="1">
        <v>776</v>
      </c>
      <c r="Q236" s="1">
        <v>891</v>
      </c>
      <c r="R236" s="1">
        <v>479</v>
      </c>
      <c r="S236" s="1"/>
      <c r="T236" s="1"/>
      <c r="U236" s="1">
        <v>21</v>
      </c>
      <c r="V236" s="1">
        <v>85</v>
      </c>
      <c r="W236" s="1">
        <v>23614</v>
      </c>
      <c r="X236" s="1"/>
      <c r="Y236" s="1"/>
      <c r="Z236" s="1"/>
    </row>
    <row r="237" spans="2:26" x14ac:dyDescent="0.2">
      <c r="B237" s="80">
        <v>42979</v>
      </c>
      <c r="C237" s="1">
        <v>2199</v>
      </c>
      <c r="D237" s="1">
        <v>1228</v>
      </c>
      <c r="E237" s="1"/>
      <c r="F237" s="1">
        <v>4741</v>
      </c>
      <c r="G237" s="1">
        <v>7690</v>
      </c>
      <c r="H237" s="1"/>
      <c r="I237" s="1">
        <v>3132</v>
      </c>
      <c r="J237" s="1">
        <v>1715</v>
      </c>
      <c r="K237" s="1"/>
      <c r="L237" s="1"/>
      <c r="M237" s="1">
        <v>1738</v>
      </c>
      <c r="N237" s="1"/>
      <c r="O237" s="1"/>
      <c r="P237" s="1">
        <v>1191</v>
      </c>
      <c r="Q237" s="1">
        <v>1381</v>
      </c>
      <c r="R237" s="1">
        <v>795</v>
      </c>
      <c r="S237" s="1"/>
      <c r="T237" s="1"/>
      <c r="U237" s="1">
        <v>66</v>
      </c>
      <c r="V237" s="1">
        <v>124</v>
      </c>
      <c r="W237" s="1">
        <v>26000</v>
      </c>
      <c r="X237" s="1"/>
      <c r="Y237" s="1"/>
      <c r="Z237" s="1"/>
    </row>
    <row r="238" spans="2:26" x14ac:dyDescent="0.2">
      <c r="B238" s="80">
        <v>43009</v>
      </c>
      <c r="C238" s="1">
        <v>2390</v>
      </c>
      <c r="D238" s="1">
        <v>1331</v>
      </c>
      <c r="E238" s="1"/>
      <c r="F238" s="1">
        <v>5134</v>
      </c>
      <c r="G238" s="1">
        <v>8527</v>
      </c>
      <c r="H238" s="1"/>
      <c r="I238" s="1">
        <v>3702</v>
      </c>
      <c r="J238" s="1">
        <v>2013</v>
      </c>
      <c r="K238" s="1"/>
      <c r="L238" s="1"/>
      <c r="M238" s="1">
        <v>2077</v>
      </c>
      <c r="N238" s="1"/>
      <c r="O238" s="1"/>
      <c r="P238" s="1">
        <v>1359</v>
      </c>
      <c r="Q238" s="1">
        <v>1705</v>
      </c>
      <c r="R238" s="1">
        <v>963</v>
      </c>
      <c r="S238" s="1"/>
      <c r="T238" s="1"/>
      <c r="U238" s="1">
        <v>61</v>
      </c>
      <c r="V238" s="1">
        <v>125</v>
      </c>
      <c r="W238" s="1">
        <v>29387</v>
      </c>
      <c r="X238" s="1"/>
      <c r="Y238" s="1"/>
      <c r="Z238" s="1"/>
    </row>
    <row r="239" spans="2:26" x14ac:dyDescent="0.2">
      <c r="B239" s="80">
        <v>43040</v>
      </c>
      <c r="C239" s="1">
        <v>2118</v>
      </c>
      <c r="D239" s="1">
        <v>1184</v>
      </c>
      <c r="E239" s="1"/>
      <c r="F239" s="1">
        <v>4625</v>
      </c>
      <c r="G239" s="1">
        <v>7374</v>
      </c>
      <c r="H239" s="1"/>
      <c r="I239" s="1">
        <v>3072</v>
      </c>
      <c r="J239" s="1">
        <v>1712</v>
      </c>
      <c r="K239" s="1"/>
      <c r="L239" s="1"/>
      <c r="M239" s="1">
        <v>1739</v>
      </c>
      <c r="N239" s="1"/>
      <c r="O239" s="1"/>
      <c r="P239" s="1">
        <v>1026</v>
      </c>
      <c r="Q239" s="1">
        <v>1241</v>
      </c>
      <c r="R239" s="1">
        <v>769</v>
      </c>
      <c r="S239" s="1"/>
      <c r="T239" s="1"/>
      <c r="U239" s="1">
        <v>53</v>
      </c>
      <c r="V239" s="1">
        <v>115</v>
      </c>
      <c r="W239" s="1">
        <v>25028</v>
      </c>
      <c r="X239" s="1"/>
      <c r="Y239" s="1"/>
      <c r="Z239" s="1"/>
    </row>
    <row r="240" spans="2:26" x14ac:dyDescent="0.2">
      <c r="B240" s="80">
        <v>43070</v>
      </c>
      <c r="C240" s="1">
        <v>1846</v>
      </c>
      <c r="D240" s="1">
        <v>1046</v>
      </c>
      <c r="E240" s="1"/>
      <c r="F240" s="1">
        <v>4153</v>
      </c>
      <c r="G240" s="1">
        <v>6931</v>
      </c>
      <c r="H240" s="1"/>
      <c r="I240" s="1">
        <v>2674</v>
      </c>
      <c r="J240" s="1">
        <v>1550</v>
      </c>
      <c r="K240" s="1"/>
      <c r="L240" s="1"/>
      <c r="M240" s="1">
        <v>1577</v>
      </c>
      <c r="N240" s="1"/>
      <c r="O240" s="1"/>
      <c r="P240" s="1">
        <v>888</v>
      </c>
      <c r="Q240" s="1">
        <v>1018</v>
      </c>
      <c r="R240" s="1">
        <v>662</v>
      </c>
      <c r="S240" s="1"/>
      <c r="T240" s="1"/>
      <c r="U240" s="1">
        <v>50</v>
      </c>
      <c r="V240" s="1">
        <v>81</v>
      </c>
      <c r="W240" s="1">
        <v>22476</v>
      </c>
      <c r="X240" s="1"/>
      <c r="Y240" s="1"/>
      <c r="Z240" s="1"/>
    </row>
    <row r="241" spans="2:26" x14ac:dyDescent="0.2">
      <c r="B241" s="80">
        <v>43101</v>
      </c>
      <c r="C241" s="1">
        <v>1976</v>
      </c>
      <c r="D241" s="1">
        <v>1086</v>
      </c>
      <c r="E241" s="1"/>
      <c r="F241" s="1">
        <v>4278</v>
      </c>
      <c r="G241" s="1">
        <v>6774</v>
      </c>
      <c r="H241" s="1"/>
      <c r="I241" s="1">
        <v>2758</v>
      </c>
      <c r="J241" s="1">
        <v>1579</v>
      </c>
      <c r="K241" s="1"/>
      <c r="L241" s="1"/>
      <c r="M241" s="1">
        <v>1725</v>
      </c>
      <c r="N241" s="1"/>
      <c r="O241" s="1"/>
      <c r="P241" s="1">
        <v>1087</v>
      </c>
      <c r="Q241" s="1">
        <v>1267</v>
      </c>
      <c r="R241" s="1">
        <v>707</v>
      </c>
      <c r="S241" s="1"/>
      <c r="T241" s="1"/>
      <c r="U241" s="1">
        <v>46</v>
      </c>
      <c r="V241" s="1">
        <v>91</v>
      </c>
      <c r="W241" s="1">
        <v>23374</v>
      </c>
      <c r="X241" s="1"/>
      <c r="Y241" s="1"/>
      <c r="Z241" s="1"/>
    </row>
    <row r="242" spans="2:26" x14ac:dyDescent="0.2">
      <c r="B242" s="80">
        <v>43132</v>
      </c>
      <c r="C242" s="1">
        <v>1950</v>
      </c>
      <c r="D242" s="1">
        <v>1051</v>
      </c>
      <c r="E242" s="1"/>
      <c r="F242" s="1">
        <v>4035</v>
      </c>
      <c r="G242" s="1">
        <v>6590</v>
      </c>
      <c r="H242" s="1"/>
      <c r="I242" s="1">
        <v>2704</v>
      </c>
      <c r="J242" s="1">
        <v>1510</v>
      </c>
      <c r="K242" s="1"/>
      <c r="L242" s="1"/>
      <c r="M242" s="1">
        <v>1560</v>
      </c>
      <c r="N242" s="1"/>
      <c r="O242" s="1"/>
      <c r="P242" s="1">
        <v>857</v>
      </c>
      <c r="Q242" s="1">
        <v>1126</v>
      </c>
      <c r="R242" s="1">
        <v>716</v>
      </c>
      <c r="S242" s="1"/>
      <c r="T242" s="1"/>
      <c r="U242" s="1">
        <v>56</v>
      </c>
      <c r="V242" s="1">
        <v>123</v>
      </c>
      <c r="W242" s="1">
        <v>22278</v>
      </c>
      <c r="X242" s="1"/>
      <c r="Y242" s="1"/>
      <c r="Z242" s="1"/>
    </row>
    <row r="243" spans="2:26" x14ac:dyDescent="0.2">
      <c r="B243" s="80">
        <v>43160</v>
      </c>
      <c r="C243" s="1">
        <v>2084</v>
      </c>
      <c r="D243" s="1">
        <v>1037</v>
      </c>
      <c r="E243" s="1"/>
      <c r="F243" s="1">
        <v>4297</v>
      </c>
      <c r="G243" s="1">
        <v>7069</v>
      </c>
      <c r="H243" s="1"/>
      <c r="I243" s="1">
        <v>2739</v>
      </c>
      <c r="J243" s="1">
        <v>1601</v>
      </c>
      <c r="K243" s="1"/>
      <c r="L243" s="1"/>
      <c r="M243" s="1">
        <v>1628</v>
      </c>
      <c r="N243" s="1"/>
      <c r="O243" s="1"/>
      <c r="P243" s="1">
        <v>892</v>
      </c>
      <c r="Q243" s="1">
        <v>1163</v>
      </c>
      <c r="R243" s="1">
        <v>686</v>
      </c>
      <c r="S243" s="1"/>
      <c r="T243" s="1"/>
      <c r="U243" s="1">
        <v>51</v>
      </c>
      <c r="V243" s="1">
        <v>102</v>
      </c>
      <c r="W243" s="1">
        <v>23349</v>
      </c>
      <c r="X243" s="1"/>
      <c r="Y243" s="1"/>
      <c r="Z243" s="1"/>
    </row>
    <row r="244" spans="2:26" x14ac:dyDescent="0.2">
      <c r="B244" s="80">
        <v>43191</v>
      </c>
      <c r="C244" s="1">
        <v>2334</v>
      </c>
      <c r="D244" s="1">
        <v>1318</v>
      </c>
      <c r="E244" s="1"/>
      <c r="F244" s="1">
        <v>5014</v>
      </c>
      <c r="G244" s="1">
        <v>8469</v>
      </c>
      <c r="H244" s="1"/>
      <c r="I244" s="1">
        <v>3328</v>
      </c>
      <c r="J244" s="1">
        <v>1792</v>
      </c>
      <c r="K244" s="1"/>
      <c r="L244" s="1"/>
      <c r="M244" s="1">
        <v>1889</v>
      </c>
      <c r="N244" s="1"/>
      <c r="O244" s="1"/>
      <c r="P244" s="1">
        <v>1107</v>
      </c>
      <c r="Q244" s="1">
        <v>1509</v>
      </c>
      <c r="R244" s="1">
        <v>812</v>
      </c>
      <c r="S244" s="1"/>
      <c r="T244" s="1"/>
      <c r="U244" s="1">
        <v>114</v>
      </c>
      <c r="V244" s="1">
        <v>106</v>
      </c>
      <c r="W244" s="1">
        <v>27792</v>
      </c>
      <c r="X244" s="65"/>
      <c r="Y244" s="65"/>
      <c r="Z244" s="65"/>
    </row>
    <row r="245" spans="2:26" x14ac:dyDescent="0.2">
      <c r="B245" s="80">
        <v>43221</v>
      </c>
      <c r="C245" s="1">
        <v>2858</v>
      </c>
      <c r="D245" s="1">
        <v>1564</v>
      </c>
      <c r="E245" s="1"/>
      <c r="F245" s="1">
        <v>5814</v>
      </c>
      <c r="G245" s="1">
        <v>8897</v>
      </c>
      <c r="H245" s="1"/>
      <c r="I245" s="1">
        <v>3764</v>
      </c>
      <c r="J245" s="1">
        <v>1902</v>
      </c>
      <c r="K245" s="1"/>
      <c r="L245" s="1"/>
      <c r="M245" s="1">
        <v>1922</v>
      </c>
      <c r="N245" s="1"/>
      <c r="O245" s="1"/>
      <c r="P245" s="1">
        <v>1029</v>
      </c>
      <c r="Q245" s="1">
        <v>1369</v>
      </c>
      <c r="R245" s="1">
        <v>983</v>
      </c>
      <c r="S245" s="1"/>
      <c r="T245" s="1"/>
      <c r="U245" s="1">
        <v>64</v>
      </c>
      <c r="V245" s="1">
        <v>103</v>
      </c>
      <c r="W245" s="1">
        <v>30269</v>
      </c>
      <c r="X245" s="65"/>
      <c r="Y245" s="65"/>
      <c r="Z245" s="65"/>
    </row>
    <row r="246" spans="2:26" x14ac:dyDescent="0.2">
      <c r="B246" s="80">
        <v>43252</v>
      </c>
      <c r="C246" s="1">
        <v>2626</v>
      </c>
      <c r="D246" s="1">
        <v>1514</v>
      </c>
      <c r="E246" s="1"/>
      <c r="F246" s="1">
        <v>5612</v>
      </c>
      <c r="G246" s="1">
        <v>9239</v>
      </c>
      <c r="H246" s="1"/>
      <c r="I246" s="1">
        <v>4190</v>
      </c>
      <c r="J246" s="1">
        <v>2060</v>
      </c>
      <c r="K246" s="1"/>
      <c r="L246" s="1"/>
      <c r="M246" s="1">
        <v>2100</v>
      </c>
      <c r="N246" s="1"/>
      <c r="O246" s="1"/>
      <c r="P246" s="1">
        <v>1070</v>
      </c>
      <c r="Q246" s="1">
        <v>1345</v>
      </c>
      <c r="R246" s="1">
        <v>866</v>
      </c>
      <c r="S246" s="1"/>
      <c r="T246" s="1"/>
      <c r="U246" s="1">
        <v>61</v>
      </c>
      <c r="V246" s="1">
        <v>115</v>
      </c>
      <c r="W246" s="1">
        <v>30798</v>
      </c>
      <c r="X246" s="65"/>
      <c r="Y246" s="65"/>
      <c r="Z246" s="65"/>
    </row>
    <row r="247" spans="2:26" x14ac:dyDescent="0.2">
      <c r="B247" s="80">
        <v>43282</v>
      </c>
      <c r="C247" s="1">
        <v>2545</v>
      </c>
      <c r="D247" s="1">
        <v>1614</v>
      </c>
      <c r="E247" s="65"/>
      <c r="F247" s="1">
        <v>5273</v>
      </c>
      <c r="G247" s="1">
        <v>8811</v>
      </c>
      <c r="H247" s="65"/>
      <c r="I247" s="1">
        <v>3864</v>
      </c>
      <c r="J247" s="1">
        <v>2046</v>
      </c>
      <c r="K247" s="65"/>
      <c r="L247" s="65"/>
      <c r="M247" s="1">
        <v>1889</v>
      </c>
      <c r="N247" s="65"/>
      <c r="O247" s="65"/>
      <c r="P247" s="1">
        <v>1038</v>
      </c>
      <c r="Q247" s="1">
        <v>1153</v>
      </c>
      <c r="R247" s="1">
        <v>936</v>
      </c>
      <c r="S247" s="65"/>
      <c r="T247" s="65"/>
      <c r="U247" s="1">
        <v>77</v>
      </c>
      <c r="V247" s="1">
        <v>100</v>
      </c>
      <c r="W247" s="1">
        <v>29346</v>
      </c>
      <c r="X247" s="65"/>
      <c r="Y247" s="65"/>
      <c r="Z247" s="65"/>
    </row>
    <row r="248" spans="2:26" x14ac:dyDescent="0.2">
      <c r="B248" s="80">
        <v>43313</v>
      </c>
      <c r="C248" s="1">
        <v>2073</v>
      </c>
      <c r="D248" s="1">
        <v>1285</v>
      </c>
      <c r="E248" s="65"/>
      <c r="F248" s="1">
        <v>4569</v>
      </c>
      <c r="G248" s="1">
        <v>7474</v>
      </c>
      <c r="H248" s="65"/>
      <c r="I248" s="1">
        <v>2901</v>
      </c>
      <c r="J248" s="1">
        <v>1743</v>
      </c>
      <c r="K248" s="65"/>
      <c r="L248" s="65"/>
      <c r="M248" s="1">
        <v>1498</v>
      </c>
      <c r="N248" s="65"/>
      <c r="O248" s="65"/>
      <c r="P248" s="1">
        <v>778</v>
      </c>
      <c r="Q248" s="1">
        <v>880</v>
      </c>
      <c r="R248" s="1">
        <v>595</v>
      </c>
      <c r="S248" s="65"/>
      <c r="T248" s="65"/>
      <c r="U248" s="1">
        <v>101</v>
      </c>
      <c r="V248" s="1">
        <v>78</v>
      </c>
      <c r="W248" s="1">
        <v>23975</v>
      </c>
      <c r="X248" s="65"/>
      <c r="Y248" s="65"/>
      <c r="Z248" s="65"/>
    </row>
    <row r="249" spans="2:26" x14ac:dyDescent="0.2">
      <c r="B249" s="80">
        <v>43344</v>
      </c>
      <c r="C249" s="1">
        <v>2432</v>
      </c>
      <c r="D249" s="1">
        <v>1369</v>
      </c>
      <c r="E249" s="1"/>
      <c r="F249" s="1">
        <v>5043</v>
      </c>
      <c r="G249" s="1">
        <v>7839</v>
      </c>
      <c r="H249" s="1"/>
      <c r="I249" s="1">
        <v>3243</v>
      </c>
      <c r="J249" s="1">
        <v>1780</v>
      </c>
      <c r="K249" s="1"/>
      <c r="L249" s="1"/>
      <c r="M249" s="1">
        <v>1733</v>
      </c>
      <c r="N249" s="1"/>
      <c r="O249" s="1"/>
      <c r="P249" s="1">
        <v>1136</v>
      </c>
      <c r="Q249" s="1">
        <v>1305</v>
      </c>
      <c r="R249" s="1">
        <v>1038</v>
      </c>
      <c r="S249" s="1"/>
      <c r="T249" s="1"/>
      <c r="U249" s="1">
        <v>92</v>
      </c>
      <c r="V249" s="1">
        <v>139</v>
      </c>
      <c r="W249" s="1">
        <v>27149</v>
      </c>
      <c r="X249" s="65"/>
      <c r="Y249" s="65"/>
      <c r="Z249" s="65"/>
    </row>
    <row r="250" spans="2:26" x14ac:dyDescent="0.2">
      <c r="B250" s="80">
        <v>43374</v>
      </c>
      <c r="C250" s="1">
        <v>2946</v>
      </c>
      <c r="D250" s="1">
        <v>1668</v>
      </c>
      <c r="E250" s="1"/>
      <c r="F250" s="1">
        <v>5710</v>
      </c>
      <c r="G250" s="1">
        <v>9222</v>
      </c>
      <c r="H250" s="1"/>
      <c r="I250" s="1">
        <v>4313</v>
      </c>
      <c r="J250" s="1">
        <v>2095</v>
      </c>
      <c r="K250" s="1"/>
      <c r="L250" s="1"/>
      <c r="M250" s="1">
        <v>2165</v>
      </c>
      <c r="N250" s="1"/>
      <c r="O250" s="1"/>
      <c r="P250" s="1">
        <v>1275</v>
      </c>
      <c r="Q250" s="1">
        <v>1505</v>
      </c>
      <c r="R250" s="1">
        <v>1272</v>
      </c>
      <c r="S250" s="1"/>
      <c r="T250" s="1"/>
      <c r="U250" s="1">
        <v>64</v>
      </c>
      <c r="V250" s="1">
        <v>142</v>
      </c>
      <c r="W250" s="1">
        <v>32377</v>
      </c>
      <c r="X250" s="65"/>
      <c r="Y250" s="65"/>
      <c r="Z250" s="65"/>
    </row>
    <row r="251" spans="2:26" x14ac:dyDescent="0.2">
      <c r="B251" s="80">
        <v>43405</v>
      </c>
      <c r="C251" s="1">
        <v>2459</v>
      </c>
      <c r="D251" s="1">
        <v>1328</v>
      </c>
      <c r="E251" s="1"/>
      <c r="F251" s="1">
        <v>4843</v>
      </c>
      <c r="G251" s="1">
        <v>7705</v>
      </c>
      <c r="H251" s="1"/>
      <c r="I251" s="1">
        <v>3409</v>
      </c>
      <c r="J251" s="1">
        <v>1695</v>
      </c>
      <c r="K251" s="1"/>
      <c r="L251" s="1"/>
      <c r="M251" s="1">
        <v>1707</v>
      </c>
      <c r="N251" s="1"/>
      <c r="O251" s="1"/>
      <c r="P251" s="1">
        <v>996</v>
      </c>
      <c r="Q251" s="1">
        <v>1159</v>
      </c>
      <c r="R251" s="1">
        <v>974</v>
      </c>
      <c r="S251" s="1"/>
      <c r="T251" s="1"/>
      <c r="U251" s="1">
        <v>69</v>
      </c>
      <c r="V251" s="1">
        <v>114</v>
      </c>
      <c r="W251" s="1">
        <v>26458</v>
      </c>
      <c r="X251" s="65"/>
      <c r="Y251" s="65"/>
      <c r="Z251" s="65"/>
    </row>
    <row r="252" spans="2:26" x14ac:dyDescent="0.2">
      <c r="B252" s="80">
        <v>43435</v>
      </c>
      <c r="C252" s="1">
        <v>2185</v>
      </c>
      <c r="D252" s="1">
        <v>1161</v>
      </c>
      <c r="E252" s="1"/>
      <c r="F252" s="1">
        <v>4254</v>
      </c>
      <c r="G252" s="1">
        <v>7098</v>
      </c>
      <c r="H252" s="1"/>
      <c r="I252" s="1">
        <v>3096</v>
      </c>
      <c r="J252" s="1">
        <v>1594</v>
      </c>
      <c r="K252" s="1"/>
      <c r="L252" s="1"/>
      <c r="M252" s="1">
        <v>1684</v>
      </c>
      <c r="N252" s="1"/>
      <c r="O252" s="1"/>
      <c r="P252" s="1">
        <v>803</v>
      </c>
      <c r="Q252" s="1">
        <v>1027</v>
      </c>
      <c r="R252" s="1">
        <v>675</v>
      </c>
      <c r="S252" s="1"/>
      <c r="T252" s="1"/>
      <c r="U252" s="1">
        <v>62</v>
      </c>
      <c r="V252" s="1">
        <v>94</v>
      </c>
      <c r="W252" s="1">
        <v>23733</v>
      </c>
      <c r="X252" s="65"/>
      <c r="Y252" s="65"/>
      <c r="Z252" s="65"/>
    </row>
    <row r="253" spans="2:26" x14ac:dyDescent="0.2">
      <c r="B253" s="80">
        <v>43466</v>
      </c>
      <c r="C253" s="65">
        <v>2435</v>
      </c>
      <c r="D253" s="65">
        <v>1205</v>
      </c>
      <c r="E253" s="1"/>
      <c r="F253" s="65">
        <v>4804</v>
      </c>
      <c r="G253" s="65">
        <v>7421</v>
      </c>
      <c r="H253" s="1"/>
      <c r="I253" s="65">
        <v>3287</v>
      </c>
      <c r="J253" s="65">
        <v>1706</v>
      </c>
      <c r="K253" s="1"/>
      <c r="L253" s="1"/>
      <c r="M253" s="1">
        <v>1728</v>
      </c>
      <c r="N253" s="1"/>
      <c r="O253" s="1"/>
      <c r="P253" s="1">
        <v>885</v>
      </c>
      <c r="Q253" s="1">
        <v>1141</v>
      </c>
      <c r="R253" s="1">
        <v>790</v>
      </c>
      <c r="S253" s="1"/>
      <c r="T253" s="1"/>
      <c r="U253" s="1">
        <v>49</v>
      </c>
      <c r="V253" s="1">
        <v>96</v>
      </c>
      <c r="W253" s="1">
        <v>25547</v>
      </c>
      <c r="X253" s="65"/>
      <c r="Y253" s="65"/>
      <c r="Z253" s="65"/>
    </row>
    <row r="254" spans="2:26" x14ac:dyDescent="0.2">
      <c r="B254" s="80">
        <v>43497</v>
      </c>
      <c r="C254" s="65">
        <v>2147</v>
      </c>
      <c r="D254" s="65">
        <v>1133</v>
      </c>
      <c r="E254" s="65"/>
      <c r="F254" s="65">
        <v>4092</v>
      </c>
      <c r="G254" s="65">
        <v>6504</v>
      </c>
      <c r="H254" s="65"/>
      <c r="I254" s="65">
        <v>2735</v>
      </c>
      <c r="J254" s="65">
        <v>1394</v>
      </c>
      <c r="K254" s="65"/>
      <c r="L254" s="65"/>
      <c r="M254" s="1">
        <v>1597</v>
      </c>
      <c r="N254" s="1"/>
      <c r="O254" s="1"/>
      <c r="P254" s="1">
        <v>808</v>
      </c>
      <c r="Q254" s="1">
        <v>1014</v>
      </c>
      <c r="R254" s="1">
        <v>710</v>
      </c>
      <c r="S254" s="1"/>
      <c r="T254" s="1"/>
      <c r="U254" s="1">
        <v>52</v>
      </c>
      <c r="V254" s="1">
        <v>128</v>
      </c>
      <c r="W254" s="1">
        <v>22314</v>
      </c>
      <c r="X254" s="65"/>
      <c r="Y254" s="65"/>
      <c r="Z254" s="65"/>
    </row>
    <row r="255" spans="2:26" x14ac:dyDescent="0.2">
      <c r="B255" s="80">
        <v>43525</v>
      </c>
      <c r="C255" s="65">
        <v>2625</v>
      </c>
      <c r="D255" s="65">
        <v>1306</v>
      </c>
      <c r="E255" s="65"/>
      <c r="F255" s="65">
        <v>4678</v>
      </c>
      <c r="G255" s="65">
        <v>7448</v>
      </c>
      <c r="H255" s="65"/>
      <c r="I255" s="65">
        <v>3178</v>
      </c>
      <c r="J255" s="65">
        <v>1581</v>
      </c>
      <c r="K255" s="65"/>
      <c r="L255" s="65"/>
      <c r="M255" s="1">
        <v>1633</v>
      </c>
      <c r="N255" s="1"/>
      <c r="O255" s="1"/>
      <c r="P255" s="1">
        <v>825</v>
      </c>
      <c r="Q255" s="1">
        <v>974</v>
      </c>
      <c r="R255" s="1">
        <v>867</v>
      </c>
      <c r="S255" s="1"/>
      <c r="T255" s="1"/>
      <c r="U255" s="1">
        <v>54</v>
      </c>
      <c r="V255" s="1">
        <v>134</v>
      </c>
      <c r="W255" s="1">
        <v>25303</v>
      </c>
      <c r="X255" s="65"/>
      <c r="Y255" s="65"/>
      <c r="Z255" s="65"/>
    </row>
    <row r="256" spans="2:26" x14ac:dyDescent="0.2">
      <c r="B256" s="80">
        <v>43556</v>
      </c>
      <c r="C256" s="65">
        <v>2579</v>
      </c>
      <c r="D256" s="65">
        <v>1369</v>
      </c>
      <c r="E256" s="65"/>
      <c r="F256" s="65">
        <v>4795</v>
      </c>
      <c r="G256" s="65">
        <v>7797</v>
      </c>
      <c r="H256" s="65"/>
      <c r="I256" s="65">
        <v>3258</v>
      </c>
      <c r="J256" s="65">
        <v>1720</v>
      </c>
      <c r="K256" s="65"/>
      <c r="L256" s="65"/>
      <c r="M256" s="1">
        <v>1800</v>
      </c>
      <c r="N256" s="1"/>
      <c r="O256" s="1"/>
      <c r="P256" s="1">
        <v>839</v>
      </c>
      <c r="Q256" s="1">
        <v>987</v>
      </c>
      <c r="R256" s="1">
        <v>796</v>
      </c>
      <c r="S256" s="1"/>
      <c r="T256" s="1"/>
      <c r="U256" s="1">
        <v>53</v>
      </c>
      <c r="V256" s="1">
        <v>113</v>
      </c>
      <c r="W256" s="1">
        <v>26106</v>
      </c>
      <c r="X256" s="65"/>
      <c r="Y256" s="65"/>
      <c r="Z256" s="65"/>
    </row>
    <row r="257" spans="2:23" x14ac:dyDescent="0.2">
      <c r="B257" s="80">
        <v>43586</v>
      </c>
      <c r="C257" s="65">
        <v>3120</v>
      </c>
      <c r="D257" s="65">
        <v>1693</v>
      </c>
      <c r="E257" s="65"/>
      <c r="F257" s="65">
        <v>5361</v>
      </c>
      <c r="G257" s="65">
        <v>8763</v>
      </c>
      <c r="H257" s="65"/>
      <c r="I257" s="65">
        <v>3930</v>
      </c>
      <c r="J257" s="65">
        <v>1925</v>
      </c>
      <c r="K257" s="65"/>
      <c r="L257" s="65"/>
      <c r="M257" s="1">
        <v>1921</v>
      </c>
      <c r="N257" s="1"/>
      <c r="O257" s="1"/>
      <c r="P257" s="1">
        <v>945</v>
      </c>
      <c r="Q257" s="1">
        <v>1057</v>
      </c>
      <c r="R257" s="1">
        <v>1108</v>
      </c>
      <c r="S257" s="1"/>
      <c r="T257" s="1"/>
      <c r="U257" s="1">
        <v>52</v>
      </c>
      <c r="V257" s="1">
        <v>108</v>
      </c>
      <c r="W257" s="1">
        <v>29983</v>
      </c>
    </row>
    <row r="258" spans="2:23" x14ac:dyDescent="0.2">
      <c r="B258" s="80">
        <v>43617</v>
      </c>
      <c r="C258" s="65">
        <v>3005</v>
      </c>
      <c r="D258" s="65">
        <v>1673</v>
      </c>
      <c r="E258" s="65"/>
      <c r="F258" s="65">
        <v>5110</v>
      </c>
      <c r="G258" s="65">
        <v>8702</v>
      </c>
      <c r="H258" s="65"/>
      <c r="I258" s="65">
        <v>3924</v>
      </c>
      <c r="J258" s="65">
        <v>1938</v>
      </c>
      <c r="K258" s="65"/>
      <c r="L258" s="65"/>
      <c r="M258" s="1">
        <v>1906</v>
      </c>
      <c r="N258" s="1"/>
      <c r="O258" s="1"/>
      <c r="P258" s="1">
        <v>832</v>
      </c>
      <c r="Q258" s="1">
        <v>1037</v>
      </c>
      <c r="R258" s="1">
        <v>907</v>
      </c>
      <c r="S258" s="1"/>
      <c r="T258" s="1"/>
      <c r="U258" s="1">
        <v>46</v>
      </c>
      <c r="V258" s="1">
        <v>104</v>
      </c>
      <c r="W258" s="1">
        <v>29184</v>
      </c>
    </row>
    <row r="259" spans="2:23" x14ac:dyDescent="0.2">
      <c r="B259" s="80">
        <v>43647</v>
      </c>
      <c r="C259" s="1">
        <v>3285</v>
      </c>
      <c r="D259" s="1">
        <v>1964</v>
      </c>
      <c r="E259" s="1"/>
      <c r="F259" s="1">
        <v>5489</v>
      </c>
      <c r="G259" s="1">
        <v>9416</v>
      </c>
      <c r="H259" s="1"/>
      <c r="I259" s="1">
        <v>4391</v>
      </c>
      <c r="J259" s="1">
        <v>2051</v>
      </c>
      <c r="K259" s="1"/>
      <c r="L259" s="1"/>
      <c r="M259" s="1">
        <v>2106</v>
      </c>
      <c r="N259" s="1"/>
      <c r="O259" s="1"/>
      <c r="P259" s="1">
        <v>966</v>
      </c>
      <c r="Q259" s="1">
        <v>1071</v>
      </c>
      <c r="R259" s="1">
        <v>1155</v>
      </c>
      <c r="S259" s="1"/>
      <c r="T259" s="1"/>
      <c r="U259" s="1">
        <v>61</v>
      </c>
      <c r="V259" s="1">
        <v>102</v>
      </c>
      <c r="W259" s="1">
        <v>32057</v>
      </c>
    </row>
    <row r="260" spans="2:23" x14ac:dyDescent="0.2">
      <c r="B260" s="80">
        <v>43678</v>
      </c>
      <c r="C260" s="1">
        <v>2430</v>
      </c>
      <c r="D260" s="1">
        <v>1393</v>
      </c>
      <c r="E260" s="1"/>
      <c r="F260" s="1">
        <v>4362</v>
      </c>
      <c r="G260" s="1">
        <v>6966</v>
      </c>
      <c r="H260" s="1"/>
      <c r="I260" s="1">
        <v>2906</v>
      </c>
      <c r="J260" s="1">
        <v>1428</v>
      </c>
      <c r="K260" s="1"/>
      <c r="L260" s="1"/>
      <c r="M260" s="1">
        <v>1390</v>
      </c>
      <c r="N260" s="1"/>
      <c r="O260" s="1"/>
      <c r="P260" s="1">
        <v>607</v>
      </c>
      <c r="Q260" s="1">
        <v>637</v>
      </c>
      <c r="R260" s="1">
        <v>586</v>
      </c>
      <c r="S260" s="1"/>
      <c r="T260" s="1"/>
      <c r="U260" s="1">
        <v>23</v>
      </c>
      <c r="V260" s="1">
        <v>70</v>
      </c>
      <c r="W260" s="1">
        <v>22798</v>
      </c>
    </row>
    <row r="261" spans="2:23" x14ac:dyDescent="0.2">
      <c r="B261" s="80">
        <v>43709</v>
      </c>
      <c r="C261" s="1">
        <v>3236</v>
      </c>
      <c r="D261" s="1">
        <v>1675</v>
      </c>
      <c r="E261" s="1"/>
      <c r="F261" s="1">
        <v>5365</v>
      </c>
      <c r="G261" s="1">
        <v>8481</v>
      </c>
      <c r="H261" s="1"/>
      <c r="I261" s="1">
        <v>3685</v>
      </c>
      <c r="J261" s="1">
        <v>1773</v>
      </c>
      <c r="K261" s="1"/>
      <c r="L261" s="1"/>
      <c r="M261" s="1">
        <v>1999</v>
      </c>
      <c r="N261" s="1"/>
      <c r="O261" s="1"/>
      <c r="P261" s="1">
        <v>1134</v>
      </c>
      <c r="Q261" s="1">
        <v>1305</v>
      </c>
      <c r="R261" s="1">
        <v>1263</v>
      </c>
      <c r="S261" s="1"/>
      <c r="T261" s="1"/>
      <c r="U261" s="1">
        <v>66</v>
      </c>
      <c r="V261" s="1">
        <v>104</v>
      </c>
      <c r="W261" s="1">
        <v>30086</v>
      </c>
    </row>
    <row r="262" spans="2:23" x14ac:dyDescent="0.2">
      <c r="B262" s="80">
        <v>43739</v>
      </c>
      <c r="C262" s="1">
        <v>3827</v>
      </c>
      <c r="D262" s="1">
        <v>1888</v>
      </c>
      <c r="E262" s="1"/>
      <c r="F262" s="1">
        <v>5892</v>
      </c>
      <c r="G262" s="1">
        <v>9756</v>
      </c>
      <c r="H262" s="1"/>
      <c r="I262" s="1">
        <v>4428</v>
      </c>
      <c r="J262" s="1">
        <v>2118</v>
      </c>
      <c r="K262" s="1"/>
      <c r="L262" s="1"/>
      <c r="M262" s="1">
        <v>2343</v>
      </c>
      <c r="N262" s="1"/>
      <c r="O262" s="1"/>
      <c r="P262" s="1">
        <v>1169</v>
      </c>
      <c r="Q262" s="1">
        <v>1405</v>
      </c>
      <c r="R262" s="1">
        <v>1528</v>
      </c>
      <c r="S262" s="1"/>
      <c r="T262" s="1"/>
      <c r="U262" s="1">
        <v>116</v>
      </c>
      <c r="V262" s="1">
        <v>144</v>
      </c>
      <c r="W262" s="1">
        <v>34614</v>
      </c>
    </row>
    <row r="263" spans="2:23" x14ac:dyDescent="0.2">
      <c r="B263" s="80">
        <v>43770</v>
      </c>
      <c r="C263" s="1">
        <v>2876</v>
      </c>
      <c r="D263" s="1">
        <v>1450</v>
      </c>
      <c r="E263" s="1"/>
      <c r="F263" s="1">
        <v>4772</v>
      </c>
      <c r="G263" s="1">
        <v>7655</v>
      </c>
      <c r="H263" s="1"/>
      <c r="I263" s="1">
        <v>3719</v>
      </c>
      <c r="J263" s="1">
        <v>1810</v>
      </c>
      <c r="K263" s="1"/>
      <c r="L263" s="1"/>
      <c r="M263" s="1">
        <v>1969</v>
      </c>
      <c r="N263" s="1"/>
      <c r="O263" s="1"/>
      <c r="P263" s="1">
        <v>1019</v>
      </c>
      <c r="Q263" s="1">
        <v>1063</v>
      </c>
      <c r="R263" s="1">
        <v>1177</v>
      </c>
      <c r="S263" s="1"/>
      <c r="T263" s="1"/>
      <c r="U263" s="1">
        <v>75</v>
      </c>
      <c r="V263" s="1">
        <v>99</v>
      </c>
      <c r="W263" s="1">
        <v>27684</v>
      </c>
    </row>
    <row r="264" spans="2:23" x14ac:dyDescent="0.2">
      <c r="B264" s="80">
        <v>43800</v>
      </c>
      <c r="C264" s="1">
        <v>2670</v>
      </c>
      <c r="D264" s="1">
        <v>1374</v>
      </c>
      <c r="E264" s="1"/>
      <c r="F264" s="1">
        <v>4101</v>
      </c>
      <c r="G264" s="1">
        <v>6882</v>
      </c>
      <c r="H264" s="1"/>
      <c r="I264" s="1">
        <v>3069</v>
      </c>
      <c r="J264" s="1">
        <v>1474</v>
      </c>
      <c r="K264" s="1"/>
      <c r="L264" s="1"/>
      <c r="M264" s="1">
        <v>1674</v>
      </c>
      <c r="N264" s="1"/>
      <c r="O264" s="1"/>
      <c r="P264" s="1">
        <v>692</v>
      </c>
      <c r="Q264" s="1">
        <v>813</v>
      </c>
      <c r="R264" s="1">
        <v>871</v>
      </c>
      <c r="S264" s="1"/>
      <c r="T264" s="1"/>
      <c r="U264" s="1">
        <v>34</v>
      </c>
      <c r="V264" s="1">
        <v>94</v>
      </c>
      <c r="W264" s="1">
        <v>23748</v>
      </c>
    </row>
    <row r="265" spans="2:23" x14ac:dyDescent="0.2">
      <c r="B265" s="80">
        <v>43831</v>
      </c>
      <c r="C265" s="1">
        <v>2921</v>
      </c>
      <c r="D265" s="1">
        <v>1325</v>
      </c>
      <c r="E265" s="1"/>
      <c r="F265" s="1">
        <v>4424</v>
      </c>
      <c r="G265" s="1">
        <v>7399</v>
      </c>
      <c r="H265" s="1"/>
      <c r="I265" s="1">
        <v>3076</v>
      </c>
      <c r="J265" s="1">
        <v>1552</v>
      </c>
      <c r="K265" s="1"/>
      <c r="L265" s="1"/>
      <c r="M265" s="1">
        <v>1655</v>
      </c>
      <c r="N265" s="1"/>
      <c r="O265" s="1"/>
      <c r="P265" s="1">
        <v>773</v>
      </c>
      <c r="Q265" s="1">
        <v>972</v>
      </c>
      <c r="R265" s="1">
        <v>1011</v>
      </c>
      <c r="S265" s="1"/>
      <c r="T265" s="1"/>
      <c r="U265" s="1">
        <v>64</v>
      </c>
      <c r="V265" s="1">
        <v>91</v>
      </c>
      <c r="W265" s="1">
        <v>25263</v>
      </c>
    </row>
    <row r="266" spans="2:23" x14ac:dyDescent="0.2">
      <c r="B266" s="80">
        <v>43862</v>
      </c>
      <c r="C266" s="1">
        <v>2877</v>
      </c>
      <c r="D266" s="1">
        <v>1294</v>
      </c>
      <c r="E266" s="1"/>
      <c r="F266" s="1">
        <v>4115</v>
      </c>
      <c r="G266" s="1">
        <v>6811</v>
      </c>
      <c r="H266" s="1"/>
      <c r="I266" s="1">
        <v>2734</v>
      </c>
      <c r="J266" s="1">
        <v>1468</v>
      </c>
      <c r="K266" s="1"/>
      <c r="L266" s="1"/>
      <c r="M266" s="1">
        <v>1507</v>
      </c>
      <c r="N266" s="1"/>
      <c r="O266" s="1"/>
      <c r="P266" s="1">
        <v>692</v>
      </c>
      <c r="Q266" s="1">
        <v>840</v>
      </c>
      <c r="R266" s="1">
        <v>948</v>
      </c>
      <c r="S266" s="1"/>
      <c r="T266" s="1"/>
      <c r="U266" s="1">
        <v>54</v>
      </c>
      <c r="V266" s="1">
        <v>120</v>
      </c>
      <c r="W266" s="1">
        <v>23460</v>
      </c>
    </row>
    <row r="267" spans="2:23" x14ac:dyDescent="0.2">
      <c r="B267" s="80">
        <v>43891</v>
      </c>
      <c r="C267" s="1">
        <v>2185</v>
      </c>
      <c r="D267" s="1">
        <v>993</v>
      </c>
      <c r="E267" s="1"/>
      <c r="F267" s="1">
        <v>3248</v>
      </c>
      <c r="G267" s="1">
        <v>5437</v>
      </c>
      <c r="H267" s="1"/>
      <c r="I267" s="1">
        <v>2232</v>
      </c>
      <c r="J267" s="1">
        <v>1276</v>
      </c>
      <c r="K267" s="1"/>
      <c r="L267" s="1"/>
      <c r="M267" s="1">
        <v>1350</v>
      </c>
      <c r="N267" s="1"/>
      <c r="O267" s="1"/>
      <c r="P267" s="1">
        <v>592</v>
      </c>
      <c r="Q267" s="1">
        <v>690</v>
      </c>
      <c r="R267" s="1">
        <v>750</v>
      </c>
      <c r="S267" s="1"/>
      <c r="T267" s="1"/>
      <c r="U267" s="1">
        <v>50</v>
      </c>
      <c r="V267" s="1">
        <v>73</v>
      </c>
      <c r="W267" s="1">
        <v>18876</v>
      </c>
    </row>
    <row r="268" spans="2:23" x14ac:dyDescent="0.2">
      <c r="B268" s="80">
        <v>43922</v>
      </c>
      <c r="C268" s="1">
        <v>972</v>
      </c>
      <c r="D268" s="1">
        <v>405</v>
      </c>
      <c r="E268" s="1"/>
      <c r="F268" s="1">
        <v>1684</v>
      </c>
      <c r="G268" s="1">
        <v>2216</v>
      </c>
      <c r="H268" s="1"/>
      <c r="I268" s="1">
        <v>652</v>
      </c>
      <c r="J268" s="1">
        <v>505</v>
      </c>
      <c r="K268" s="1"/>
      <c r="L268" s="1"/>
      <c r="M268" s="1">
        <v>401</v>
      </c>
      <c r="N268" s="1"/>
      <c r="O268" s="1"/>
      <c r="P268" s="1">
        <v>239</v>
      </c>
      <c r="Q268" s="1">
        <v>220</v>
      </c>
      <c r="R268" s="1">
        <v>262</v>
      </c>
      <c r="S268" s="1"/>
      <c r="T268" s="1"/>
      <c r="U268" s="1">
        <v>12</v>
      </c>
      <c r="V268" s="1">
        <v>26</v>
      </c>
      <c r="W268" s="1">
        <v>7594</v>
      </c>
    </row>
    <row r="269" spans="2:23" x14ac:dyDescent="0.2">
      <c r="B269" s="80">
        <v>43952</v>
      </c>
      <c r="C269" s="1">
        <v>1384</v>
      </c>
      <c r="D269" s="1">
        <v>559</v>
      </c>
      <c r="E269" s="1"/>
      <c r="F269" s="1">
        <v>2238</v>
      </c>
      <c r="G269" s="1">
        <v>3104</v>
      </c>
      <c r="H269" s="1"/>
      <c r="I269" s="1">
        <v>909</v>
      </c>
      <c r="J269" s="1">
        <v>687</v>
      </c>
      <c r="K269" s="1"/>
      <c r="L269" s="1"/>
      <c r="M269" s="1">
        <v>616</v>
      </c>
      <c r="N269" s="1"/>
      <c r="O269" s="1"/>
      <c r="P269" s="1">
        <v>250</v>
      </c>
      <c r="Q269" s="1">
        <v>287</v>
      </c>
      <c r="R269" s="1">
        <v>303</v>
      </c>
      <c r="S269" s="1"/>
      <c r="T269" s="1"/>
      <c r="U269" s="1">
        <v>12</v>
      </c>
      <c r="V269" s="1">
        <v>62</v>
      </c>
      <c r="W269" s="1">
        <v>10411</v>
      </c>
    </row>
    <row r="270" spans="2:23" x14ac:dyDescent="0.2">
      <c r="B270" s="80">
        <v>43983</v>
      </c>
      <c r="C270" s="1">
        <v>1983</v>
      </c>
      <c r="D270" s="1">
        <v>879</v>
      </c>
      <c r="E270" s="1"/>
      <c r="F270" s="1">
        <v>2695</v>
      </c>
      <c r="G270" s="1">
        <v>4244</v>
      </c>
      <c r="H270" s="1"/>
      <c r="I270" s="1">
        <v>1547</v>
      </c>
      <c r="J270" s="1">
        <v>992</v>
      </c>
      <c r="K270" s="1"/>
      <c r="L270" s="1"/>
      <c r="M270" s="1">
        <v>910</v>
      </c>
      <c r="N270" s="1"/>
      <c r="O270" s="1"/>
      <c r="P270" s="1">
        <v>389</v>
      </c>
      <c r="Q270" s="1">
        <v>531</v>
      </c>
      <c r="R270" s="1">
        <v>518</v>
      </c>
      <c r="S270" s="1"/>
      <c r="T270" s="1"/>
      <c r="U270" s="1">
        <v>48</v>
      </c>
      <c r="V270" s="1">
        <v>24</v>
      </c>
      <c r="W270" s="1">
        <v>14760</v>
      </c>
    </row>
    <row r="271" spans="2:23" x14ac:dyDescent="0.2">
      <c r="B271" s="80">
        <v>44013</v>
      </c>
      <c r="C271" s="1">
        <v>2377</v>
      </c>
      <c r="D271" s="1">
        <v>1161</v>
      </c>
      <c r="E271" s="1"/>
      <c r="F271" s="1">
        <v>3281</v>
      </c>
      <c r="G271" s="1">
        <v>5881</v>
      </c>
      <c r="H271" s="1"/>
      <c r="I271" s="1">
        <v>2316</v>
      </c>
      <c r="J271" s="1">
        <v>1454</v>
      </c>
      <c r="K271" s="1"/>
      <c r="L271" s="1"/>
      <c r="M271" s="1">
        <v>1357</v>
      </c>
      <c r="N271" s="1"/>
      <c r="O271" s="1"/>
      <c r="P271" s="1">
        <v>644</v>
      </c>
      <c r="Q271" s="1">
        <v>656</v>
      </c>
      <c r="R271" s="1">
        <v>856</v>
      </c>
      <c r="S271" s="1"/>
      <c r="T271" s="1"/>
      <c r="U271" s="1">
        <v>53</v>
      </c>
      <c r="V271" s="1">
        <v>35</v>
      </c>
      <c r="W271" s="1">
        <v>20071</v>
      </c>
    </row>
    <row r="272" spans="2:23" x14ac:dyDescent="0.2">
      <c r="B272" s="80">
        <v>44044</v>
      </c>
      <c r="C272" s="1">
        <v>1840</v>
      </c>
      <c r="D272" s="1">
        <v>841</v>
      </c>
      <c r="E272" s="1"/>
      <c r="F272" s="1">
        <v>2689</v>
      </c>
      <c r="G272" s="1">
        <v>4641</v>
      </c>
      <c r="H272" s="1"/>
      <c r="I272" s="1">
        <v>1702</v>
      </c>
      <c r="J272" s="1">
        <v>1038</v>
      </c>
      <c r="K272" s="1"/>
      <c r="L272" s="1"/>
      <c r="M272" s="1">
        <v>979</v>
      </c>
      <c r="N272" s="1"/>
      <c r="O272" s="1"/>
      <c r="P272" s="1">
        <v>456</v>
      </c>
      <c r="Q272" s="1">
        <v>454</v>
      </c>
      <c r="R272" s="1">
        <v>567</v>
      </c>
      <c r="S272" s="1"/>
      <c r="T272" s="1"/>
      <c r="U272" s="1">
        <v>30</v>
      </c>
      <c r="V272" s="1">
        <v>20</v>
      </c>
      <c r="W272" s="1">
        <v>15257</v>
      </c>
    </row>
    <row r="273" spans="2:23" x14ac:dyDescent="0.2">
      <c r="B273" s="80">
        <v>44075</v>
      </c>
      <c r="C273" s="1">
        <v>2488</v>
      </c>
      <c r="D273" s="1">
        <v>1175</v>
      </c>
      <c r="E273" s="1"/>
      <c r="F273" s="1">
        <v>3398</v>
      </c>
      <c r="G273" s="1">
        <v>5959</v>
      </c>
      <c r="H273" s="1"/>
      <c r="I273" s="1">
        <v>2483</v>
      </c>
      <c r="J273" s="1">
        <v>1442</v>
      </c>
      <c r="K273" s="1"/>
      <c r="L273" s="1"/>
      <c r="M273" s="1">
        <v>1537</v>
      </c>
      <c r="N273" s="1"/>
      <c r="O273" s="1"/>
      <c r="P273" s="1">
        <v>796</v>
      </c>
      <c r="Q273" s="1">
        <v>945</v>
      </c>
      <c r="R273" s="1">
        <v>1263</v>
      </c>
      <c r="S273" s="1"/>
      <c r="T273" s="1"/>
      <c r="U273" s="1">
        <v>61</v>
      </c>
      <c r="V273" s="1">
        <v>30</v>
      </c>
      <c r="W273" s="1">
        <v>21577</v>
      </c>
    </row>
    <row r="274" spans="2:23" x14ac:dyDescent="0.2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</sheetData>
  <pageMargins left="0.75" right="0.75" top="1" bottom="1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7"/>
  <sheetViews>
    <sheetView workbookViewId="0">
      <pane xSplit="2" ySplit="6" topLeftCell="C243" activePane="bottomRight" state="frozen"/>
      <selection pane="topRight" activeCell="V54" sqref="V54"/>
      <selection pane="bottomLeft" activeCell="V54" sqref="V54"/>
      <selection pane="bottomRight" activeCell="G268" sqref="G268"/>
    </sheetView>
  </sheetViews>
  <sheetFormatPr baseColWidth="10" defaultColWidth="11.42578125" defaultRowHeight="12.75" x14ac:dyDescent="0.2"/>
  <cols>
    <col min="1" max="1" width="29.7109375" customWidth="1"/>
    <col min="3" max="3" width="8.85546875" customWidth="1"/>
    <col min="4" max="4" width="7.7109375" customWidth="1"/>
    <col min="5" max="5" width="9.5703125" customWidth="1"/>
    <col min="6" max="6" width="10.140625" customWidth="1"/>
    <col min="8" max="8" width="12.28515625" bestFit="1" customWidth="1"/>
    <col min="257" max="257" width="29.7109375" customWidth="1"/>
    <col min="259" max="259" width="8.85546875" customWidth="1"/>
    <col min="260" max="260" width="7.7109375" customWidth="1"/>
    <col min="261" max="261" width="9.5703125" customWidth="1"/>
    <col min="262" max="262" width="10.140625" customWidth="1"/>
    <col min="513" max="513" width="29.7109375" customWidth="1"/>
    <col min="515" max="515" width="8.85546875" customWidth="1"/>
    <col min="516" max="516" width="7.7109375" customWidth="1"/>
    <col min="517" max="517" width="9.5703125" customWidth="1"/>
    <col min="518" max="518" width="10.140625" customWidth="1"/>
    <col min="769" max="769" width="29.7109375" customWidth="1"/>
    <col min="771" max="771" width="8.85546875" customWidth="1"/>
    <col min="772" max="772" width="7.7109375" customWidth="1"/>
    <col min="773" max="773" width="9.5703125" customWidth="1"/>
    <col min="774" max="774" width="10.140625" customWidth="1"/>
    <col min="1025" max="1025" width="29.7109375" customWidth="1"/>
    <col min="1027" max="1027" width="8.85546875" customWidth="1"/>
    <col min="1028" max="1028" width="7.7109375" customWidth="1"/>
    <col min="1029" max="1029" width="9.5703125" customWidth="1"/>
    <col min="1030" max="1030" width="10.140625" customWidth="1"/>
    <col min="1281" max="1281" width="29.7109375" customWidth="1"/>
    <col min="1283" max="1283" width="8.85546875" customWidth="1"/>
    <col min="1284" max="1284" width="7.7109375" customWidth="1"/>
    <col min="1285" max="1285" width="9.5703125" customWidth="1"/>
    <col min="1286" max="1286" width="10.140625" customWidth="1"/>
    <col min="1537" max="1537" width="29.7109375" customWidth="1"/>
    <col min="1539" max="1539" width="8.85546875" customWidth="1"/>
    <col min="1540" max="1540" width="7.7109375" customWidth="1"/>
    <col min="1541" max="1541" width="9.5703125" customWidth="1"/>
    <col min="1542" max="1542" width="10.140625" customWidth="1"/>
    <col min="1793" max="1793" width="29.7109375" customWidth="1"/>
    <col min="1795" max="1795" width="8.85546875" customWidth="1"/>
    <col min="1796" max="1796" width="7.7109375" customWidth="1"/>
    <col min="1797" max="1797" width="9.5703125" customWidth="1"/>
    <col min="1798" max="1798" width="10.140625" customWidth="1"/>
    <col min="2049" max="2049" width="29.7109375" customWidth="1"/>
    <col min="2051" max="2051" width="8.85546875" customWidth="1"/>
    <col min="2052" max="2052" width="7.7109375" customWidth="1"/>
    <col min="2053" max="2053" width="9.5703125" customWidth="1"/>
    <col min="2054" max="2054" width="10.140625" customWidth="1"/>
    <col min="2305" max="2305" width="29.7109375" customWidth="1"/>
    <col min="2307" max="2307" width="8.85546875" customWidth="1"/>
    <col min="2308" max="2308" width="7.7109375" customWidth="1"/>
    <col min="2309" max="2309" width="9.5703125" customWidth="1"/>
    <col min="2310" max="2310" width="10.140625" customWidth="1"/>
    <col min="2561" max="2561" width="29.7109375" customWidth="1"/>
    <col min="2563" max="2563" width="8.85546875" customWidth="1"/>
    <col min="2564" max="2564" width="7.7109375" customWidth="1"/>
    <col min="2565" max="2565" width="9.5703125" customWidth="1"/>
    <col min="2566" max="2566" width="10.140625" customWidth="1"/>
    <col min="2817" max="2817" width="29.7109375" customWidth="1"/>
    <col min="2819" max="2819" width="8.85546875" customWidth="1"/>
    <col min="2820" max="2820" width="7.7109375" customWidth="1"/>
    <col min="2821" max="2821" width="9.5703125" customWidth="1"/>
    <col min="2822" max="2822" width="10.140625" customWidth="1"/>
    <col min="3073" max="3073" width="29.7109375" customWidth="1"/>
    <col min="3075" max="3075" width="8.85546875" customWidth="1"/>
    <col min="3076" max="3076" width="7.7109375" customWidth="1"/>
    <col min="3077" max="3077" width="9.5703125" customWidth="1"/>
    <col min="3078" max="3078" width="10.140625" customWidth="1"/>
    <col min="3329" max="3329" width="29.7109375" customWidth="1"/>
    <col min="3331" max="3331" width="8.85546875" customWidth="1"/>
    <col min="3332" max="3332" width="7.7109375" customWidth="1"/>
    <col min="3333" max="3333" width="9.5703125" customWidth="1"/>
    <col min="3334" max="3334" width="10.140625" customWidth="1"/>
    <col min="3585" max="3585" width="29.7109375" customWidth="1"/>
    <col min="3587" max="3587" width="8.85546875" customWidth="1"/>
    <col min="3588" max="3588" width="7.7109375" customWidth="1"/>
    <col min="3589" max="3589" width="9.5703125" customWidth="1"/>
    <col min="3590" max="3590" width="10.140625" customWidth="1"/>
    <col min="3841" max="3841" width="29.7109375" customWidth="1"/>
    <col min="3843" max="3843" width="8.85546875" customWidth="1"/>
    <col min="3844" max="3844" width="7.7109375" customWidth="1"/>
    <col min="3845" max="3845" width="9.5703125" customWidth="1"/>
    <col min="3846" max="3846" width="10.140625" customWidth="1"/>
    <col min="4097" max="4097" width="29.7109375" customWidth="1"/>
    <col min="4099" max="4099" width="8.85546875" customWidth="1"/>
    <col min="4100" max="4100" width="7.7109375" customWidth="1"/>
    <col min="4101" max="4101" width="9.5703125" customWidth="1"/>
    <col min="4102" max="4102" width="10.140625" customWidth="1"/>
    <col min="4353" max="4353" width="29.7109375" customWidth="1"/>
    <col min="4355" max="4355" width="8.85546875" customWidth="1"/>
    <col min="4356" max="4356" width="7.7109375" customWidth="1"/>
    <col min="4357" max="4357" width="9.5703125" customWidth="1"/>
    <col min="4358" max="4358" width="10.140625" customWidth="1"/>
    <col min="4609" max="4609" width="29.7109375" customWidth="1"/>
    <col min="4611" max="4611" width="8.85546875" customWidth="1"/>
    <col min="4612" max="4612" width="7.7109375" customWidth="1"/>
    <col min="4613" max="4613" width="9.5703125" customWidth="1"/>
    <col min="4614" max="4614" width="10.140625" customWidth="1"/>
    <col min="4865" max="4865" width="29.7109375" customWidth="1"/>
    <col min="4867" max="4867" width="8.85546875" customWidth="1"/>
    <col min="4868" max="4868" width="7.7109375" customWidth="1"/>
    <col min="4869" max="4869" width="9.5703125" customWidth="1"/>
    <col min="4870" max="4870" width="10.140625" customWidth="1"/>
    <col min="5121" max="5121" width="29.7109375" customWidth="1"/>
    <col min="5123" max="5123" width="8.85546875" customWidth="1"/>
    <col min="5124" max="5124" width="7.7109375" customWidth="1"/>
    <col min="5125" max="5125" width="9.5703125" customWidth="1"/>
    <col min="5126" max="5126" width="10.140625" customWidth="1"/>
    <col min="5377" max="5377" width="29.7109375" customWidth="1"/>
    <col min="5379" max="5379" width="8.85546875" customWidth="1"/>
    <col min="5380" max="5380" width="7.7109375" customWidth="1"/>
    <col min="5381" max="5381" width="9.5703125" customWidth="1"/>
    <col min="5382" max="5382" width="10.140625" customWidth="1"/>
    <col min="5633" max="5633" width="29.7109375" customWidth="1"/>
    <col min="5635" max="5635" width="8.85546875" customWidth="1"/>
    <col min="5636" max="5636" width="7.7109375" customWidth="1"/>
    <col min="5637" max="5637" width="9.5703125" customWidth="1"/>
    <col min="5638" max="5638" width="10.140625" customWidth="1"/>
    <col min="5889" max="5889" width="29.7109375" customWidth="1"/>
    <col min="5891" max="5891" width="8.85546875" customWidth="1"/>
    <col min="5892" max="5892" width="7.7109375" customWidth="1"/>
    <col min="5893" max="5893" width="9.5703125" customWidth="1"/>
    <col min="5894" max="5894" width="10.140625" customWidth="1"/>
    <col min="6145" max="6145" width="29.7109375" customWidth="1"/>
    <col min="6147" max="6147" width="8.85546875" customWidth="1"/>
    <col min="6148" max="6148" width="7.7109375" customWidth="1"/>
    <col min="6149" max="6149" width="9.5703125" customWidth="1"/>
    <col min="6150" max="6150" width="10.140625" customWidth="1"/>
    <col min="6401" max="6401" width="29.7109375" customWidth="1"/>
    <col min="6403" max="6403" width="8.85546875" customWidth="1"/>
    <col min="6404" max="6404" width="7.7109375" customWidth="1"/>
    <col min="6405" max="6405" width="9.5703125" customWidth="1"/>
    <col min="6406" max="6406" width="10.140625" customWidth="1"/>
    <col min="6657" max="6657" width="29.7109375" customWidth="1"/>
    <col min="6659" max="6659" width="8.85546875" customWidth="1"/>
    <col min="6660" max="6660" width="7.7109375" customWidth="1"/>
    <col min="6661" max="6661" width="9.5703125" customWidth="1"/>
    <col min="6662" max="6662" width="10.140625" customWidth="1"/>
    <col min="6913" max="6913" width="29.7109375" customWidth="1"/>
    <col min="6915" max="6915" width="8.85546875" customWidth="1"/>
    <col min="6916" max="6916" width="7.7109375" customWidth="1"/>
    <col min="6917" max="6917" width="9.5703125" customWidth="1"/>
    <col min="6918" max="6918" width="10.140625" customWidth="1"/>
    <col min="7169" max="7169" width="29.7109375" customWidth="1"/>
    <col min="7171" max="7171" width="8.85546875" customWidth="1"/>
    <col min="7172" max="7172" width="7.7109375" customWidth="1"/>
    <col min="7173" max="7173" width="9.5703125" customWidth="1"/>
    <col min="7174" max="7174" width="10.140625" customWidth="1"/>
    <col min="7425" max="7425" width="29.7109375" customWidth="1"/>
    <col min="7427" max="7427" width="8.85546875" customWidth="1"/>
    <col min="7428" max="7428" width="7.7109375" customWidth="1"/>
    <col min="7429" max="7429" width="9.5703125" customWidth="1"/>
    <col min="7430" max="7430" width="10.140625" customWidth="1"/>
    <col min="7681" max="7681" width="29.7109375" customWidth="1"/>
    <col min="7683" max="7683" width="8.85546875" customWidth="1"/>
    <col min="7684" max="7684" width="7.7109375" customWidth="1"/>
    <col min="7685" max="7685" width="9.5703125" customWidth="1"/>
    <col min="7686" max="7686" width="10.140625" customWidth="1"/>
    <col min="7937" max="7937" width="29.7109375" customWidth="1"/>
    <col min="7939" max="7939" width="8.85546875" customWidth="1"/>
    <col min="7940" max="7940" width="7.7109375" customWidth="1"/>
    <col min="7941" max="7941" width="9.5703125" customWidth="1"/>
    <col min="7942" max="7942" width="10.140625" customWidth="1"/>
    <col min="8193" max="8193" width="29.7109375" customWidth="1"/>
    <col min="8195" max="8195" width="8.85546875" customWidth="1"/>
    <col min="8196" max="8196" width="7.7109375" customWidth="1"/>
    <col min="8197" max="8197" width="9.5703125" customWidth="1"/>
    <col min="8198" max="8198" width="10.140625" customWidth="1"/>
    <col min="8449" max="8449" width="29.7109375" customWidth="1"/>
    <col min="8451" max="8451" width="8.85546875" customWidth="1"/>
    <col min="8452" max="8452" width="7.7109375" customWidth="1"/>
    <col min="8453" max="8453" width="9.5703125" customWidth="1"/>
    <col min="8454" max="8454" width="10.140625" customWidth="1"/>
    <col min="8705" max="8705" width="29.7109375" customWidth="1"/>
    <col min="8707" max="8707" width="8.85546875" customWidth="1"/>
    <col min="8708" max="8708" width="7.7109375" customWidth="1"/>
    <col min="8709" max="8709" width="9.5703125" customWidth="1"/>
    <col min="8710" max="8710" width="10.140625" customWidth="1"/>
    <col min="8961" max="8961" width="29.7109375" customWidth="1"/>
    <col min="8963" max="8963" width="8.85546875" customWidth="1"/>
    <col min="8964" max="8964" width="7.7109375" customWidth="1"/>
    <col min="8965" max="8965" width="9.5703125" customWidth="1"/>
    <col min="8966" max="8966" width="10.140625" customWidth="1"/>
    <col min="9217" max="9217" width="29.7109375" customWidth="1"/>
    <col min="9219" max="9219" width="8.85546875" customWidth="1"/>
    <col min="9220" max="9220" width="7.7109375" customWidth="1"/>
    <col min="9221" max="9221" width="9.5703125" customWidth="1"/>
    <col min="9222" max="9222" width="10.140625" customWidth="1"/>
    <col min="9473" max="9473" width="29.7109375" customWidth="1"/>
    <col min="9475" max="9475" width="8.85546875" customWidth="1"/>
    <col min="9476" max="9476" width="7.7109375" customWidth="1"/>
    <col min="9477" max="9477" width="9.5703125" customWidth="1"/>
    <col min="9478" max="9478" width="10.140625" customWidth="1"/>
    <col min="9729" max="9729" width="29.7109375" customWidth="1"/>
    <col min="9731" max="9731" width="8.85546875" customWidth="1"/>
    <col min="9732" max="9732" width="7.7109375" customWidth="1"/>
    <col min="9733" max="9733" width="9.5703125" customWidth="1"/>
    <col min="9734" max="9734" width="10.140625" customWidth="1"/>
    <col min="9985" max="9985" width="29.7109375" customWidth="1"/>
    <col min="9987" max="9987" width="8.85546875" customWidth="1"/>
    <col min="9988" max="9988" width="7.7109375" customWidth="1"/>
    <col min="9989" max="9989" width="9.5703125" customWidth="1"/>
    <col min="9990" max="9990" width="10.140625" customWidth="1"/>
    <col min="10241" max="10241" width="29.7109375" customWidth="1"/>
    <col min="10243" max="10243" width="8.85546875" customWidth="1"/>
    <col min="10244" max="10244" width="7.7109375" customWidth="1"/>
    <col min="10245" max="10245" width="9.5703125" customWidth="1"/>
    <col min="10246" max="10246" width="10.140625" customWidth="1"/>
    <col min="10497" max="10497" width="29.7109375" customWidth="1"/>
    <col min="10499" max="10499" width="8.85546875" customWidth="1"/>
    <col min="10500" max="10500" width="7.7109375" customWidth="1"/>
    <col min="10501" max="10501" width="9.5703125" customWidth="1"/>
    <col min="10502" max="10502" width="10.140625" customWidth="1"/>
    <col min="10753" max="10753" width="29.7109375" customWidth="1"/>
    <col min="10755" max="10755" width="8.85546875" customWidth="1"/>
    <col min="10756" max="10756" width="7.7109375" customWidth="1"/>
    <col min="10757" max="10757" width="9.5703125" customWidth="1"/>
    <col min="10758" max="10758" width="10.140625" customWidth="1"/>
    <col min="11009" max="11009" width="29.7109375" customWidth="1"/>
    <col min="11011" max="11011" width="8.85546875" customWidth="1"/>
    <col min="11012" max="11012" width="7.7109375" customWidth="1"/>
    <col min="11013" max="11013" width="9.5703125" customWidth="1"/>
    <col min="11014" max="11014" width="10.140625" customWidth="1"/>
    <col min="11265" max="11265" width="29.7109375" customWidth="1"/>
    <col min="11267" max="11267" width="8.85546875" customWidth="1"/>
    <col min="11268" max="11268" width="7.7109375" customWidth="1"/>
    <col min="11269" max="11269" width="9.5703125" customWidth="1"/>
    <col min="11270" max="11270" width="10.140625" customWidth="1"/>
    <col min="11521" max="11521" width="29.7109375" customWidth="1"/>
    <col min="11523" max="11523" width="8.85546875" customWidth="1"/>
    <col min="11524" max="11524" width="7.7109375" customWidth="1"/>
    <col min="11525" max="11525" width="9.5703125" customWidth="1"/>
    <col min="11526" max="11526" width="10.140625" customWidth="1"/>
    <col min="11777" max="11777" width="29.7109375" customWidth="1"/>
    <col min="11779" max="11779" width="8.85546875" customWidth="1"/>
    <col min="11780" max="11780" width="7.7109375" customWidth="1"/>
    <col min="11781" max="11781" width="9.5703125" customWidth="1"/>
    <col min="11782" max="11782" width="10.140625" customWidth="1"/>
    <col min="12033" max="12033" width="29.7109375" customWidth="1"/>
    <col min="12035" max="12035" width="8.85546875" customWidth="1"/>
    <col min="12036" max="12036" width="7.7109375" customWidth="1"/>
    <col min="12037" max="12037" width="9.5703125" customWidth="1"/>
    <col min="12038" max="12038" width="10.140625" customWidth="1"/>
    <col min="12289" max="12289" width="29.7109375" customWidth="1"/>
    <col min="12291" max="12291" width="8.85546875" customWidth="1"/>
    <col min="12292" max="12292" width="7.7109375" customWidth="1"/>
    <col min="12293" max="12293" width="9.5703125" customWidth="1"/>
    <col min="12294" max="12294" width="10.140625" customWidth="1"/>
    <col min="12545" max="12545" width="29.7109375" customWidth="1"/>
    <col min="12547" max="12547" width="8.85546875" customWidth="1"/>
    <col min="12548" max="12548" width="7.7109375" customWidth="1"/>
    <col min="12549" max="12549" width="9.5703125" customWidth="1"/>
    <col min="12550" max="12550" width="10.140625" customWidth="1"/>
    <col min="12801" max="12801" width="29.7109375" customWidth="1"/>
    <col min="12803" max="12803" width="8.85546875" customWidth="1"/>
    <col min="12804" max="12804" width="7.7109375" customWidth="1"/>
    <col min="12805" max="12805" width="9.5703125" customWidth="1"/>
    <col min="12806" max="12806" width="10.140625" customWidth="1"/>
    <col min="13057" max="13057" width="29.7109375" customWidth="1"/>
    <col min="13059" max="13059" width="8.85546875" customWidth="1"/>
    <col min="13060" max="13060" width="7.7109375" customWidth="1"/>
    <col min="13061" max="13061" width="9.5703125" customWidth="1"/>
    <col min="13062" max="13062" width="10.140625" customWidth="1"/>
    <col min="13313" max="13313" width="29.7109375" customWidth="1"/>
    <col min="13315" max="13315" width="8.85546875" customWidth="1"/>
    <col min="13316" max="13316" width="7.7109375" customWidth="1"/>
    <col min="13317" max="13317" width="9.5703125" customWidth="1"/>
    <col min="13318" max="13318" width="10.140625" customWidth="1"/>
    <col min="13569" max="13569" width="29.7109375" customWidth="1"/>
    <col min="13571" max="13571" width="8.85546875" customWidth="1"/>
    <col min="13572" max="13572" width="7.7109375" customWidth="1"/>
    <col min="13573" max="13573" width="9.5703125" customWidth="1"/>
    <col min="13574" max="13574" width="10.140625" customWidth="1"/>
    <col min="13825" max="13825" width="29.7109375" customWidth="1"/>
    <col min="13827" max="13827" width="8.85546875" customWidth="1"/>
    <col min="13828" max="13828" width="7.7109375" customWidth="1"/>
    <col min="13829" max="13829" width="9.5703125" customWidth="1"/>
    <col min="13830" max="13830" width="10.140625" customWidth="1"/>
    <col min="14081" max="14081" width="29.7109375" customWidth="1"/>
    <col min="14083" max="14083" width="8.85546875" customWidth="1"/>
    <col min="14084" max="14084" width="7.7109375" customWidth="1"/>
    <col min="14085" max="14085" width="9.5703125" customWidth="1"/>
    <col min="14086" max="14086" width="10.140625" customWidth="1"/>
    <col min="14337" max="14337" width="29.7109375" customWidth="1"/>
    <col min="14339" max="14339" width="8.85546875" customWidth="1"/>
    <col min="14340" max="14340" width="7.7109375" customWidth="1"/>
    <col min="14341" max="14341" width="9.5703125" customWidth="1"/>
    <col min="14342" max="14342" width="10.140625" customWidth="1"/>
    <col min="14593" max="14593" width="29.7109375" customWidth="1"/>
    <col min="14595" max="14595" width="8.85546875" customWidth="1"/>
    <col min="14596" max="14596" width="7.7109375" customWidth="1"/>
    <col min="14597" max="14597" width="9.5703125" customWidth="1"/>
    <col min="14598" max="14598" width="10.140625" customWidth="1"/>
    <col min="14849" max="14849" width="29.7109375" customWidth="1"/>
    <col min="14851" max="14851" width="8.85546875" customWidth="1"/>
    <col min="14852" max="14852" width="7.7109375" customWidth="1"/>
    <col min="14853" max="14853" width="9.5703125" customWidth="1"/>
    <col min="14854" max="14854" width="10.140625" customWidth="1"/>
    <col min="15105" max="15105" width="29.7109375" customWidth="1"/>
    <col min="15107" max="15107" width="8.85546875" customWidth="1"/>
    <col min="15108" max="15108" width="7.7109375" customWidth="1"/>
    <col min="15109" max="15109" width="9.5703125" customWidth="1"/>
    <col min="15110" max="15110" width="10.140625" customWidth="1"/>
    <col min="15361" max="15361" width="29.7109375" customWidth="1"/>
    <col min="15363" max="15363" width="8.85546875" customWidth="1"/>
    <col min="15364" max="15364" width="7.7109375" customWidth="1"/>
    <col min="15365" max="15365" width="9.5703125" customWidth="1"/>
    <col min="15366" max="15366" width="10.140625" customWidth="1"/>
    <col min="15617" max="15617" width="29.7109375" customWidth="1"/>
    <col min="15619" max="15619" width="8.85546875" customWidth="1"/>
    <col min="15620" max="15620" width="7.7109375" customWidth="1"/>
    <col min="15621" max="15621" width="9.5703125" customWidth="1"/>
    <col min="15622" max="15622" width="10.140625" customWidth="1"/>
    <col min="15873" max="15873" width="29.7109375" customWidth="1"/>
    <col min="15875" max="15875" width="8.85546875" customWidth="1"/>
    <col min="15876" max="15876" width="7.7109375" customWidth="1"/>
    <col min="15877" max="15877" width="9.5703125" customWidth="1"/>
    <col min="15878" max="15878" width="10.140625" customWidth="1"/>
    <col min="16129" max="16129" width="29.7109375" customWidth="1"/>
    <col min="16131" max="16131" width="8.85546875" customWidth="1"/>
    <col min="16132" max="16132" width="7.7109375" customWidth="1"/>
    <col min="16133" max="16133" width="9.5703125" customWidth="1"/>
    <col min="16134" max="16134" width="10.140625" customWidth="1"/>
  </cols>
  <sheetData>
    <row r="1" spans="1:14" ht="25.5" x14ac:dyDescent="0.2">
      <c r="A1" s="30" t="s">
        <v>260</v>
      </c>
      <c r="B1" s="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5.5" x14ac:dyDescent="0.2">
      <c r="A2" s="78" t="s">
        <v>364</v>
      </c>
      <c r="B2" s="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38.25" x14ac:dyDescent="0.2">
      <c r="A3" s="29" t="s">
        <v>2</v>
      </c>
      <c r="B3" s="5"/>
      <c r="C3" s="1"/>
      <c r="D3" s="1"/>
      <c r="E3" s="1"/>
      <c r="F3" s="1"/>
      <c r="G3" s="1"/>
      <c r="H3" s="65"/>
      <c r="I3" s="65"/>
      <c r="J3" s="65"/>
      <c r="K3" s="65"/>
      <c r="L3" s="65"/>
      <c r="M3" s="65"/>
      <c r="N3" s="65"/>
    </row>
    <row r="4" spans="1:14" ht="13.5" customHeight="1" x14ac:dyDescent="0.2">
      <c r="A4" s="65"/>
      <c r="B4" s="65"/>
      <c r="C4" s="1"/>
      <c r="D4" s="1"/>
      <c r="E4" s="1"/>
      <c r="F4" s="1"/>
      <c r="G4" s="1"/>
      <c r="H4" s="65"/>
      <c r="I4" s="65"/>
      <c r="J4" s="65"/>
      <c r="K4" s="65"/>
      <c r="L4" s="65"/>
      <c r="M4" s="65"/>
      <c r="N4" s="65"/>
    </row>
    <row r="5" spans="1:14" x14ac:dyDescent="0.2">
      <c r="A5" s="65"/>
      <c r="B5" s="65" t="s">
        <v>365</v>
      </c>
      <c r="C5" s="65" t="s">
        <v>126</v>
      </c>
      <c r="D5" s="65" t="s">
        <v>127</v>
      </c>
      <c r="E5" s="65" t="s">
        <v>128</v>
      </c>
      <c r="F5" s="65" t="s">
        <v>129</v>
      </c>
      <c r="G5" s="65" t="s">
        <v>44</v>
      </c>
      <c r="H5" s="65"/>
      <c r="I5" s="65"/>
      <c r="J5" s="65"/>
      <c r="K5" s="65"/>
      <c r="L5" s="65"/>
      <c r="M5" s="65"/>
      <c r="N5" s="65"/>
    </row>
    <row r="6" spans="1:14" x14ac:dyDescent="0.2">
      <c r="A6" s="65"/>
      <c r="B6" s="65" t="s">
        <v>3</v>
      </c>
      <c r="C6" s="65" t="s">
        <v>195</v>
      </c>
      <c r="D6" s="65" t="s">
        <v>195</v>
      </c>
      <c r="E6" s="65" t="s">
        <v>195</v>
      </c>
      <c r="F6" s="65" t="s">
        <v>195</v>
      </c>
      <c r="G6" s="65" t="s">
        <v>195</v>
      </c>
      <c r="H6" s="65"/>
      <c r="I6" s="65"/>
      <c r="J6" s="65"/>
      <c r="K6" s="65"/>
      <c r="L6" s="65"/>
      <c r="M6" s="65"/>
      <c r="N6" s="65"/>
    </row>
    <row r="7" spans="1:14" x14ac:dyDescent="0.2">
      <c r="A7" s="65"/>
      <c r="B7" s="9">
        <v>36161</v>
      </c>
      <c r="C7" s="65">
        <v>184</v>
      </c>
      <c r="D7" s="65">
        <v>1007</v>
      </c>
      <c r="E7" s="65">
        <v>2837</v>
      </c>
      <c r="F7" s="65">
        <v>9358</v>
      </c>
      <c r="G7" s="1">
        <v>13386</v>
      </c>
      <c r="H7" s="65"/>
      <c r="I7" s="65"/>
      <c r="J7" s="65"/>
      <c r="K7" s="65"/>
      <c r="L7" s="65"/>
      <c r="M7" s="65"/>
      <c r="N7" s="65"/>
    </row>
    <row r="8" spans="1:14" x14ac:dyDescent="0.2">
      <c r="A8" s="65"/>
      <c r="B8" s="9">
        <v>36192</v>
      </c>
      <c r="C8" s="65">
        <v>126</v>
      </c>
      <c r="D8" s="65">
        <v>1004</v>
      </c>
      <c r="E8" s="65">
        <v>2378</v>
      </c>
      <c r="F8" s="65">
        <v>9679</v>
      </c>
      <c r="G8" s="1">
        <v>13187</v>
      </c>
      <c r="H8" s="65"/>
      <c r="I8" s="65"/>
      <c r="J8" s="65"/>
      <c r="K8" s="65"/>
      <c r="L8" s="65"/>
      <c r="M8" s="65"/>
      <c r="N8" s="65"/>
    </row>
    <row r="9" spans="1:14" x14ac:dyDescent="0.2">
      <c r="A9" s="65"/>
      <c r="B9" s="9">
        <v>36220</v>
      </c>
      <c r="C9" s="65">
        <v>298</v>
      </c>
      <c r="D9" s="65">
        <v>1032</v>
      </c>
      <c r="E9" s="65">
        <v>2558</v>
      </c>
      <c r="F9" s="65">
        <v>11310</v>
      </c>
      <c r="G9" s="1">
        <v>15198</v>
      </c>
      <c r="H9" s="65"/>
      <c r="I9" s="65"/>
      <c r="J9" s="65"/>
      <c r="K9" s="65"/>
      <c r="L9" s="65"/>
      <c r="M9" s="65"/>
      <c r="N9" s="65"/>
    </row>
    <row r="10" spans="1:14" x14ac:dyDescent="0.2">
      <c r="A10" s="65"/>
      <c r="B10" s="9">
        <v>36251</v>
      </c>
      <c r="C10" s="65">
        <v>214</v>
      </c>
      <c r="D10" s="65">
        <v>1130</v>
      </c>
      <c r="E10" s="65">
        <v>2443</v>
      </c>
      <c r="F10" s="65">
        <v>10785</v>
      </c>
      <c r="G10" s="1">
        <v>14572</v>
      </c>
      <c r="H10" s="65"/>
      <c r="I10" s="65"/>
      <c r="J10" s="65"/>
      <c r="K10" s="65"/>
      <c r="L10" s="65"/>
      <c r="M10" s="65"/>
      <c r="N10" s="65"/>
    </row>
    <row r="11" spans="1:14" x14ac:dyDescent="0.2">
      <c r="A11" s="65"/>
      <c r="B11" s="9">
        <v>36281</v>
      </c>
      <c r="C11" s="65">
        <v>142</v>
      </c>
      <c r="D11" s="65">
        <v>1228</v>
      </c>
      <c r="E11" s="65">
        <v>2618</v>
      </c>
      <c r="F11" s="65">
        <v>11689</v>
      </c>
      <c r="G11" s="1">
        <v>15677</v>
      </c>
      <c r="H11" s="65"/>
      <c r="I11" s="65"/>
      <c r="J11" s="65"/>
      <c r="K11" s="65"/>
      <c r="L11" s="65"/>
      <c r="M11" s="65"/>
      <c r="N11" s="65"/>
    </row>
    <row r="12" spans="1:14" x14ac:dyDescent="0.2">
      <c r="A12" s="65"/>
      <c r="B12" s="9">
        <v>36312</v>
      </c>
      <c r="C12" s="65">
        <v>102</v>
      </c>
      <c r="D12" s="65">
        <v>1308</v>
      </c>
      <c r="E12" s="65">
        <v>2722</v>
      </c>
      <c r="F12" s="65">
        <v>13394</v>
      </c>
      <c r="G12" s="1">
        <v>17526</v>
      </c>
      <c r="H12" s="65"/>
      <c r="I12" s="65"/>
      <c r="J12" s="65"/>
      <c r="K12" s="65"/>
      <c r="L12" s="65"/>
      <c r="M12" s="65"/>
      <c r="N12" s="65"/>
    </row>
    <row r="13" spans="1:14" x14ac:dyDescent="0.2">
      <c r="A13" s="65"/>
      <c r="B13" s="9">
        <v>36342</v>
      </c>
      <c r="C13" s="65">
        <v>144</v>
      </c>
      <c r="D13" s="65">
        <v>1253</v>
      </c>
      <c r="E13" s="65">
        <v>2605</v>
      </c>
      <c r="F13" s="65">
        <v>15073</v>
      </c>
      <c r="G13" s="1">
        <v>19075</v>
      </c>
      <c r="H13" s="65"/>
      <c r="I13" s="65"/>
      <c r="J13" s="65"/>
      <c r="K13" s="1"/>
      <c r="L13" s="1"/>
      <c r="M13" s="2"/>
      <c r="N13" s="3"/>
    </row>
    <row r="14" spans="1:14" x14ac:dyDescent="0.2">
      <c r="A14" s="65"/>
      <c r="B14" s="9">
        <v>36373</v>
      </c>
      <c r="C14" s="65">
        <v>157</v>
      </c>
      <c r="D14" s="65">
        <v>812</v>
      </c>
      <c r="E14" s="65">
        <v>2187</v>
      </c>
      <c r="F14" s="65">
        <v>10327</v>
      </c>
      <c r="G14" s="1">
        <v>13483</v>
      </c>
      <c r="H14" s="65"/>
      <c r="I14" s="65"/>
      <c r="J14" s="65"/>
      <c r="K14" s="1"/>
      <c r="L14" s="1"/>
      <c r="M14" s="2"/>
      <c r="N14" s="3"/>
    </row>
    <row r="15" spans="1:14" x14ac:dyDescent="0.2">
      <c r="A15" s="65"/>
      <c r="B15" s="9">
        <v>36404</v>
      </c>
      <c r="C15" s="65">
        <v>150</v>
      </c>
      <c r="D15" s="65">
        <v>1465</v>
      </c>
      <c r="E15" s="65">
        <v>3029</v>
      </c>
      <c r="F15" s="65">
        <v>13219</v>
      </c>
      <c r="G15" s="1">
        <v>17863</v>
      </c>
      <c r="H15" s="65"/>
      <c r="I15" s="65"/>
      <c r="J15" s="65"/>
      <c r="K15" s="1"/>
      <c r="L15" s="1"/>
      <c r="M15" s="2"/>
      <c r="N15" s="3"/>
    </row>
    <row r="16" spans="1:14" x14ac:dyDescent="0.2">
      <c r="A16" s="65"/>
      <c r="B16" s="9">
        <v>36434</v>
      </c>
      <c r="C16" s="65">
        <v>143</v>
      </c>
      <c r="D16" s="65">
        <v>1211</v>
      </c>
      <c r="E16" s="65">
        <v>2526</v>
      </c>
      <c r="F16" s="65">
        <v>12495</v>
      </c>
      <c r="G16" s="1">
        <v>16375</v>
      </c>
      <c r="H16" s="65"/>
      <c r="I16" s="65"/>
      <c r="J16" s="65"/>
      <c r="K16" s="1"/>
      <c r="L16" s="1"/>
      <c r="M16" s="2"/>
      <c r="N16" s="3"/>
    </row>
    <row r="17" spans="2:14" x14ac:dyDescent="0.2">
      <c r="B17" s="9">
        <v>36465</v>
      </c>
      <c r="C17" s="65">
        <v>132</v>
      </c>
      <c r="D17" s="65">
        <v>1228</v>
      </c>
      <c r="E17" s="65">
        <v>2610</v>
      </c>
      <c r="F17" s="65">
        <v>11978</v>
      </c>
      <c r="G17" s="1">
        <v>15948</v>
      </c>
      <c r="H17" s="65"/>
      <c r="I17" s="65"/>
      <c r="J17" s="5"/>
      <c r="K17" s="6"/>
      <c r="L17" s="6"/>
      <c r="M17" s="11"/>
      <c r="N17" s="8"/>
    </row>
    <row r="18" spans="2:14" x14ac:dyDescent="0.2">
      <c r="B18" s="9">
        <v>36495</v>
      </c>
      <c r="C18" s="65">
        <v>141</v>
      </c>
      <c r="D18" s="65">
        <v>906</v>
      </c>
      <c r="E18" s="65">
        <v>1974</v>
      </c>
      <c r="F18" s="65">
        <v>11129</v>
      </c>
      <c r="G18" s="1">
        <v>14150</v>
      </c>
      <c r="H18" s="65"/>
      <c r="I18" s="65"/>
      <c r="J18" s="65"/>
      <c r="K18" s="65"/>
      <c r="L18" s="65"/>
      <c r="M18" s="2"/>
      <c r="N18" s="65"/>
    </row>
    <row r="19" spans="2:14" x14ac:dyDescent="0.2">
      <c r="B19" s="9">
        <v>36526</v>
      </c>
      <c r="C19" s="65">
        <v>216</v>
      </c>
      <c r="D19" s="65">
        <v>1099</v>
      </c>
      <c r="E19" s="65">
        <v>2673</v>
      </c>
      <c r="F19" s="65">
        <v>11343</v>
      </c>
      <c r="G19" s="1">
        <v>15331</v>
      </c>
      <c r="H19" s="65"/>
      <c r="I19" s="65"/>
      <c r="J19" s="65"/>
      <c r="K19" s="65"/>
      <c r="L19" s="65"/>
      <c r="M19" s="65"/>
      <c r="N19" s="65"/>
    </row>
    <row r="20" spans="2:14" x14ac:dyDescent="0.2">
      <c r="B20" s="9">
        <v>36557</v>
      </c>
      <c r="C20" s="65">
        <v>217</v>
      </c>
      <c r="D20" s="65">
        <v>1287</v>
      </c>
      <c r="E20" s="65">
        <v>3161</v>
      </c>
      <c r="F20" s="65">
        <v>10639</v>
      </c>
      <c r="G20" s="1">
        <v>15304</v>
      </c>
      <c r="H20" s="65"/>
      <c r="I20" s="65"/>
      <c r="J20" s="65"/>
      <c r="K20" s="65"/>
      <c r="L20" s="65"/>
      <c r="M20" s="65"/>
      <c r="N20" s="65"/>
    </row>
    <row r="21" spans="2:14" x14ac:dyDescent="0.2">
      <c r="B21" s="9">
        <v>36586</v>
      </c>
      <c r="C21" s="65">
        <v>246</v>
      </c>
      <c r="D21" s="65">
        <v>1440</v>
      </c>
      <c r="E21" s="65">
        <v>3355</v>
      </c>
      <c r="F21" s="65">
        <v>13310</v>
      </c>
      <c r="G21" s="1">
        <v>18351</v>
      </c>
      <c r="H21" s="65"/>
      <c r="I21" s="65"/>
      <c r="J21" s="65"/>
      <c r="K21" s="65"/>
      <c r="L21" s="65"/>
      <c r="M21" s="65"/>
      <c r="N21" s="65"/>
    </row>
    <row r="22" spans="2:14" x14ac:dyDescent="0.2">
      <c r="B22" s="9">
        <v>36617</v>
      </c>
      <c r="C22" s="65">
        <v>204</v>
      </c>
      <c r="D22" s="65">
        <v>1036</v>
      </c>
      <c r="E22" s="65">
        <v>2513</v>
      </c>
      <c r="F22" s="65">
        <v>10658</v>
      </c>
      <c r="G22" s="1">
        <v>14411</v>
      </c>
      <c r="H22" s="65"/>
      <c r="I22" s="65"/>
      <c r="J22" s="65"/>
      <c r="K22" s="65"/>
      <c r="L22" s="65"/>
      <c r="M22" s="65"/>
      <c r="N22" s="65"/>
    </row>
    <row r="23" spans="2:14" x14ac:dyDescent="0.2">
      <c r="B23" s="9">
        <v>36647</v>
      </c>
      <c r="C23" s="65">
        <v>233</v>
      </c>
      <c r="D23" s="65">
        <v>1307</v>
      </c>
      <c r="E23" s="65">
        <v>3108</v>
      </c>
      <c r="F23" s="65">
        <v>13225</v>
      </c>
      <c r="G23" s="1">
        <v>17873</v>
      </c>
      <c r="H23" s="65"/>
      <c r="I23" s="65"/>
      <c r="J23" s="65"/>
      <c r="K23" s="65"/>
      <c r="L23" s="65"/>
      <c r="M23" s="65"/>
      <c r="N23" s="65"/>
    </row>
    <row r="24" spans="2:14" x14ac:dyDescent="0.2">
      <c r="B24" s="9">
        <v>36678</v>
      </c>
      <c r="C24" s="65">
        <v>197</v>
      </c>
      <c r="D24" s="65">
        <v>1161</v>
      </c>
      <c r="E24" s="65">
        <v>3061</v>
      </c>
      <c r="F24" s="65">
        <v>12653</v>
      </c>
      <c r="G24" s="1">
        <v>17072</v>
      </c>
      <c r="H24" s="65"/>
      <c r="I24" s="65"/>
      <c r="J24" s="65"/>
      <c r="K24" s="65"/>
      <c r="L24" s="65"/>
      <c r="M24" s="65"/>
      <c r="N24" s="65"/>
    </row>
    <row r="25" spans="2:14" x14ac:dyDescent="0.2">
      <c r="B25" s="9">
        <v>36708</v>
      </c>
      <c r="C25" s="65">
        <v>184</v>
      </c>
      <c r="D25" s="65">
        <v>1160</v>
      </c>
      <c r="E25" s="65">
        <v>2724</v>
      </c>
      <c r="F25" s="65">
        <v>13667</v>
      </c>
      <c r="G25" s="1">
        <v>17735</v>
      </c>
      <c r="H25" s="65"/>
      <c r="I25" s="65"/>
      <c r="J25" s="65"/>
      <c r="K25" s="65"/>
      <c r="L25" s="65"/>
      <c r="M25" s="65"/>
      <c r="N25" s="65"/>
    </row>
    <row r="26" spans="2:14" x14ac:dyDescent="0.2">
      <c r="B26" s="9">
        <v>36739</v>
      </c>
      <c r="C26" s="65">
        <v>177</v>
      </c>
      <c r="D26" s="65">
        <v>984</v>
      </c>
      <c r="E26" s="65">
        <v>3025</v>
      </c>
      <c r="F26" s="65">
        <v>12294</v>
      </c>
      <c r="G26" s="1">
        <v>16480</v>
      </c>
      <c r="H26" s="65"/>
      <c r="I26" s="65"/>
      <c r="J26" s="65"/>
      <c r="K26" s="65"/>
      <c r="L26" s="65"/>
      <c r="M26" s="65"/>
      <c r="N26" s="65"/>
    </row>
    <row r="27" spans="2:14" x14ac:dyDescent="0.2">
      <c r="B27" s="9">
        <v>36770</v>
      </c>
      <c r="C27" s="65">
        <v>129</v>
      </c>
      <c r="D27" s="65">
        <v>1648</v>
      </c>
      <c r="E27" s="65">
        <v>3556</v>
      </c>
      <c r="F27" s="65">
        <v>12709</v>
      </c>
      <c r="G27" s="1">
        <v>18042</v>
      </c>
      <c r="H27" s="65"/>
      <c r="I27" s="65"/>
      <c r="J27" s="65"/>
      <c r="K27" s="65"/>
      <c r="L27" s="65"/>
      <c r="M27" s="65"/>
      <c r="N27" s="65"/>
    </row>
    <row r="28" spans="2:14" x14ac:dyDescent="0.2">
      <c r="B28" s="9">
        <v>36800</v>
      </c>
      <c r="C28" s="65">
        <v>150</v>
      </c>
      <c r="D28" s="65">
        <v>1201</v>
      </c>
      <c r="E28" s="65">
        <v>3074</v>
      </c>
      <c r="F28" s="65">
        <v>13649</v>
      </c>
      <c r="G28" s="1">
        <v>18074</v>
      </c>
      <c r="H28" s="65"/>
      <c r="I28" s="65"/>
      <c r="J28" s="65"/>
      <c r="K28" s="65"/>
      <c r="L28" s="65"/>
      <c r="M28" s="65"/>
      <c r="N28" s="65"/>
    </row>
    <row r="29" spans="2:14" x14ac:dyDescent="0.2">
      <c r="B29" s="9">
        <v>36831</v>
      </c>
      <c r="C29" s="65">
        <v>157</v>
      </c>
      <c r="D29" s="65">
        <v>1363</v>
      </c>
      <c r="E29" s="65">
        <v>3574</v>
      </c>
      <c r="F29" s="65">
        <v>13307</v>
      </c>
      <c r="G29" s="1">
        <v>18401</v>
      </c>
      <c r="H29" s="65"/>
      <c r="I29" s="65"/>
      <c r="J29" s="65"/>
      <c r="K29" s="65"/>
      <c r="L29" s="65"/>
      <c r="M29" s="65"/>
      <c r="N29" s="65"/>
    </row>
    <row r="30" spans="2:14" x14ac:dyDescent="0.2">
      <c r="B30" s="9">
        <v>36861</v>
      </c>
      <c r="C30" s="65">
        <v>141</v>
      </c>
      <c r="D30" s="65">
        <v>862</v>
      </c>
      <c r="E30" s="65">
        <v>2391</v>
      </c>
      <c r="F30" s="65">
        <v>10549</v>
      </c>
      <c r="G30" s="1">
        <v>13943</v>
      </c>
      <c r="H30" s="65"/>
      <c r="I30" s="65"/>
      <c r="J30" s="65"/>
      <c r="K30" s="65"/>
      <c r="L30" s="65"/>
      <c r="M30" s="65"/>
      <c r="N30" s="65"/>
    </row>
    <row r="31" spans="2:14" x14ac:dyDescent="0.2">
      <c r="B31" s="9">
        <v>36892</v>
      </c>
      <c r="C31" s="65">
        <v>280</v>
      </c>
      <c r="D31" s="65">
        <v>1243</v>
      </c>
      <c r="E31" s="65">
        <v>3747</v>
      </c>
      <c r="F31" s="65">
        <v>12724</v>
      </c>
      <c r="G31" s="1">
        <v>17994</v>
      </c>
      <c r="H31" s="65"/>
      <c r="I31" s="65"/>
      <c r="J31" s="65"/>
      <c r="K31" s="65"/>
      <c r="L31" s="65"/>
      <c r="M31" s="65"/>
      <c r="N31" s="65"/>
    </row>
    <row r="32" spans="2:14" x14ac:dyDescent="0.2">
      <c r="B32" s="9">
        <v>36923</v>
      </c>
      <c r="C32" s="65">
        <v>208</v>
      </c>
      <c r="D32" s="65">
        <v>973</v>
      </c>
      <c r="E32" s="65">
        <v>3674</v>
      </c>
      <c r="F32" s="65">
        <v>10365</v>
      </c>
      <c r="G32" s="1">
        <v>15220</v>
      </c>
      <c r="H32" s="65"/>
      <c r="I32" s="65"/>
      <c r="J32" s="65"/>
      <c r="K32" s="65"/>
      <c r="L32" s="65"/>
      <c r="M32" s="65"/>
      <c r="N32" s="65"/>
    </row>
    <row r="33" spans="2:7" x14ac:dyDescent="0.2">
      <c r="B33" s="9">
        <v>36951</v>
      </c>
      <c r="C33" s="65">
        <v>184</v>
      </c>
      <c r="D33" s="65">
        <v>1134</v>
      </c>
      <c r="E33" s="65">
        <v>3889</v>
      </c>
      <c r="F33" s="65">
        <v>12704</v>
      </c>
      <c r="G33" s="1">
        <v>17911</v>
      </c>
    </row>
    <row r="34" spans="2:7" x14ac:dyDescent="0.2">
      <c r="B34" s="9">
        <v>36982</v>
      </c>
      <c r="C34" s="65">
        <v>196</v>
      </c>
      <c r="D34" s="65">
        <v>980</v>
      </c>
      <c r="E34" s="65">
        <v>2837</v>
      </c>
      <c r="F34" s="65">
        <v>11964</v>
      </c>
      <c r="G34" s="1">
        <v>15977</v>
      </c>
    </row>
    <row r="35" spans="2:7" x14ac:dyDescent="0.2">
      <c r="B35" s="9">
        <v>37012</v>
      </c>
      <c r="C35" s="65">
        <v>208</v>
      </c>
      <c r="D35" s="65">
        <v>1355</v>
      </c>
      <c r="E35" s="65">
        <v>3956</v>
      </c>
      <c r="F35" s="65">
        <v>14144</v>
      </c>
      <c r="G35" s="1">
        <v>19663</v>
      </c>
    </row>
    <row r="36" spans="2:7" x14ac:dyDescent="0.2">
      <c r="B36" s="9">
        <v>37043</v>
      </c>
      <c r="C36" s="65">
        <v>188</v>
      </c>
      <c r="D36" s="65">
        <v>1191</v>
      </c>
      <c r="E36" s="65">
        <v>3601</v>
      </c>
      <c r="F36" s="65">
        <v>13283</v>
      </c>
      <c r="G36" s="1">
        <v>18263</v>
      </c>
    </row>
    <row r="37" spans="2:7" x14ac:dyDescent="0.2">
      <c r="B37" s="9">
        <v>37073</v>
      </c>
      <c r="C37" s="65">
        <v>151</v>
      </c>
      <c r="D37" s="65">
        <v>1117</v>
      </c>
      <c r="E37" s="65">
        <v>3371</v>
      </c>
      <c r="F37" s="65">
        <v>15608</v>
      </c>
      <c r="G37" s="1">
        <v>20247</v>
      </c>
    </row>
    <row r="38" spans="2:7" x14ac:dyDescent="0.2">
      <c r="B38" s="9">
        <v>37104</v>
      </c>
      <c r="C38" s="65">
        <v>133</v>
      </c>
      <c r="D38" s="65">
        <v>884</v>
      </c>
      <c r="E38" s="65">
        <v>2904</v>
      </c>
      <c r="F38" s="65">
        <v>12723</v>
      </c>
      <c r="G38" s="1">
        <v>16644</v>
      </c>
    </row>
    <row r="39" spans="2:7" x14ac:dyDescent="0.2">
      <c r="B39" s="9">
        <v>37135</v>
      </c>
      <c r="C39" s="65">
        <v>122</v>
      </c>
      <c r="D39" s="65">
        <v>1276</v>
      </c>
      <c r="E39" s="65">
        <v>4620</v>
      </c>
      <c r="F39" s="65">
        <v>13677</v>
      </c>
      <c r="G39" s="1">
        <v>19695</v>
      </c>
    </row>
    <row r="40" spans="2:7" x14ac:dyDescent="0.2">
      <c r="B40" s="9">
        <v>37165</v>
      </c>
      <c r="C40" s="65">
        <v>153</v>
      </c>
      <c r="D40" s="65">
        <v>1384</v>
      </c>
      <c r="E40" s="65">
        <v>3848</v>
      </c>
      <c r="F40" s="65">
        <v>15184</v>
      </c>
      <c r="G40" s="1">
        <v>20569</v>
      </c>
    </row>
    <row r="41" spans="2:7" x14ac:dyDescent="0.2">
      <c r="B41" s="9">
        <v>37196</v>
      </c>
      <c r="C41" s="65">
        <v>203</v>
      </c>
      <c r="D41" s="65">
        <v>1231</v>
      </c>
      <c r="E41" s="65">
        <v>3725</v>
      </c>
      <c r="F41" s="65">
        <v>14627</v>
      </c>
      <c r="G41" s="1">
        <v>19786</v>
      </c>
    </row>
    <row r="42" spans="2:7" x14ac:dyDescent="0.2">
      <c r="B42" s="9">
        <v>37226</v>
      </c>
      <c r="C42" s="65">
        <v>177</v>
      </c>
      <c r="D42" s="65">
        <v>845</v>
      </c>
      <c r="E42" s="65">
        <v>2582</v>
      </c>
      <c r="F42" s="65">
        <v>11323</v>
      </c>
      <c r="G42" s="1">
        <v>14927</v>
      </c>
    </row>
    <row r="43" spans="2:7" x14ac:dyDescent="0.2">
      <c r="B43" s="9">
        <v>37257</v>
      </c>
      <c r="C43" s="65">
        <v>260</v>
      </c>
      <c r="D43" s="65">
        <v>1257</v>
      </c>
      <c r="E43" s="65">
        <v>4303</v>
      </c>
      <c r="F43" s="65">
        <v>12876</v>
      </c>
      <c r="G43" s="1">
        <v>18696</v>
      </c>
    </row>
    <row r="44" spans="2:7" x14ac:dyDescent="0.2">
      <c r="B44" s="9">
        <v>37288</v>
      </c>
      <c r="C44" s="65">
        <v>194</v>
      </c>
      <c r="D44" s="65">
        <v>1150</v>
      </c>
      <c r="E44" s="65">
        <v>3880</v>
      </c>
      <c r="F44" s="65">
        <v>11095</v>
      </c>
      <c r="G44" s="1">
        <v>16319</v>
      </c>
    </row>
    <row r="45" spans="2:7" x14ac:dyDescent="0.2">
      <c r="B45" s="9">
        <v>37316</v>
      </c>
      <c r="C45" s="65">
        <v>283</v>
      </c>
      <c r="D45" s="65">
        <v>1201</v>
      </c>
      <c r="E45" s="65">
        <v>3546</v>
      </c>
      <c r="F45" s="65">
        <v>11497</v>
      </c>
      <c r="G45" s="1">
        <v>16527</v>
      </c>
    </row>
    <row r="46" spans="2:7" x14ac:dyDescent="0.2">
      <c r="B46" s="9">
        <v>37347</v>
      </c>
      <c r="C46" s="65">
        <v>190</v>
      </c>
      <c r="D46" s="65">
        <v>1322</v>
      </c>
      <c r="E46" s="65">
        <v>4038</v>
      </c>
      <c r="F46" s="65">
        <v>14382</v>
      </c>
      <c r="G46" s="1">
        <v>19932</v>
      </c>
    </row>
    <row r="47" spans="2:7" x14ac:dyDescent="0.2">
      <c r="B47" s="9">
        <v>37377</v>
      </c>
      <c r="C47" s="65">
        <v>215</v>
      </c>
      <c r="D47" s="65">
        <v>1345</v>
      </c>
      <c r="E47" s="65">
        <v>4215</v>
      </c>
      <c r="F47" s="65">
        <v>14546</v>
      </c>
      <c r="G47" s="1">
        <v>20321</v>
      </c>
    </row>
    <row r="48" spans="2:7" x14ac:dyDescent="0.2">
      <c r="B48" s="9">
        <v>37408</v>
      </c>
      <c r="C48" s="65">
        <v>268</v>
      </c>
      <c r="D48" s="65">
        <v>1187</v>
      </c>
      <c r="E48" s="65">
        <v>3576</v>
      </c>
      <c r="F48" s="65">
        <v>12605</v>
      </c>
      <c r="G48" s="1">
        <v>17636</v>
      </c>
    </row>
    <row r="49" spans="2:7" x14ac:dyDescent="0.2">
      <c r="B49" s="9">
        <v>37438</v>
      </c>
      <c r="C49" s="65">
        <v>219</v>
      </c>
      <c r="D49" s="65">
        <v>1309</v>
      </c>
      <c r="E49" s="65">
        <v>4623</v>
      </c>
      <c r="F49" s="65">
        <v>17097</v>
      </c>
      <c r="G49" s="1">
        <v>23248</v>
      </c>
    </row>
    <row r="50" spans="2:7" x14ac:dyDescent="0.2">
      <c r="B50" s="9">
        <v>37469</v>
      </c>
      <c r="C50" s="65">
        <v>210</v>
      </c>
      <c r="D50" s="65">
        <v>803</v>
      </c>
      <c r="E50" s="65">
        <v>3638</v>
      </c>
      <c r="F50" s="65">
        <v>11636</v>
      </c>
      <c r="G50" s="1">
        <v>16287</v>
      </c>
    </row>
    <row r="51" spans="2:7" x14ac:dyDescent="0.2">
      <c r="B51" s="9">
        <v>37500</v>
      </c>
      <c r="C51" s="65">
        <v>173</v>
      </c>
      <c r="D51" s="65">
        <v>1404</v>
      </c>
      <c r="E51" s="65">
        <v>4867</v>
      </c>
      <c r="F51" s="65">
        <v>14217</v>
      </c>
      <c r="G51" s="1">
        <v>20661</v>
      </c>
    </row>
    <row r="52" spans="2:7" x14ac:dyDescent="0.2">
      <c r="B52" s="9">
        <v>37530</v>
      </c>
      <c r="C52" s="65">
        <v>300</v>
      </c>
      <c r="D52" s="65">
        <v>1355</v>
      </c>
      <c r="E52" s="65">
        <v>5095</v>
      </c>
      <c r="F52" s="65">
        <v>16649</v>
      </c>
      <c r="G52" s="1">
        <v>23399</v>
      </c>
    </row>
    <row r="53" spans="2:7" x14ac:dyDescent="0.2">
      <c r="B53" s="9">
        <v>37561</v>
      </c>
      <c r="C53" s="65">
        <v>313</v>
      </c>
      <c r="D53" s="65">
        <v>1261</v>
      </c>
      <c r="E53" s="65">
        <v>3745</v>
      </c>
      <c r="F53" s="65">
        <v>13429</v>
      </c>
      <c r="G53" s="1">
        <v>18748</v>
      </c>
    </row>
    <row r="54" spans="2:7" x14ac:dyDescent="0.2">
      <c r="B54" s="9">
        <v>37591</v>
      </c>
      <c r="C54" s="65">
        <v>323</v>
      </c>
      <c r="D54" s="65">
        <v>736</v>
      </c>
      <c r="E54" s="65">
        <v>2707</v>
      </c>
      <c r="F54" s="65">
        <v>12009</v>
      </c>
      <c r="G54" s="1">
        <v>15775</v>
      </c>
    </row>
    <row r="55" spans="2:7" x14ac:dyDescent="0.2">
      <c r="B55" s="9">
        <v>37622</v>
      </c>
      <c r="C55" s="65">
        <v>489</v>
      </c>
      <c r="D55" s="65">
        <v>1195</v>
      </c>
      <c r="E55" s="65">
        <v>5543</v>
      </c>
      <c r="F55" s="65">
        <v>16233</v>
      </c>
      <c r="G55" s="1">
        <v>23460</v>
      </c>
    </row>
    <row r="56" spans="2:7" x14ac:dyDescent="0.2">
      <c r="B56" s="9">
        <v>37653</v>
      </c>
      <c r="C56" s="65">
        <v>416</v>
      </c>
      <c r="D56" s="65">
        <v>1016</v>
      </c>
      <c r="E56" s="65">
        <v>5143</v>
      </c>
      <c r="F56" s="65">
        <v>11243</v>
      </c>
      <c r="G56" s="1">
        <v>17818</v>
      </c>
    </row>
    <row r="57" spans="2:7" x14ac:dyDescent="0.2">
      <c r="B57" s="9">
        <v>37681</v>
      </c>
      <c r="C57" s="65">
        <v>537</v>
      </c>
      <c r="D57" s="65">
        <v>1074</v>
      </c>
      <c r="E57" s="65">
        <v>4532</v>
      </c>
      <c r="F57" s="65">
        <v>14277</v>
      </c>
      <c r="G57" s="1">
        <v>20420</v>
      </c>
    </row>
    <row r="58" spans="2:7" x14ac:dyDescent="0.2">
      <c r="B58" s="9">
        <v>37712</v>
      </c>
      <c r="C58" s="65">
        <v>522</v>
      </c>
      <c r="D58" s="65">
        <v>905</v>
      </c>
      <c r="E58" s="65">
        <v>4067</v>
      </c>
      <c r="F58" s="65">
        <v>13992</v>
      </c>
      <c r="G58" s="1">
        <v>19486</v>
      </c>
    </row>
    <row r="59" spans="2:7" x14ac:dyDescent="0.2">
      <c r="B59" s="9">
        <v>37742</v>
      </c>
      <c r="C59" s="65">
        <v>377</v>
      </c>
      <c r="D59" s="65">
        <v>1222</v>
      </c>
      <c r="E59" s="65">
        <v>4241</v>
      </c>
      <c r="F59" s="65">
        <v>16008</v>
      </c>
      <c r="G59" s="1">
        <v>21848</v>
      </c>
    </row>
    <row r="60" spans="2:7" x14ac:dyDescent="0.2">
      <c r="B60" s="9">
        <v>37773</v>
      </c>
      <c r="C60" s="65">
        <v>260</v>
      </c>
      <c r="D60" s="65">
        <v>1129</v>
      </c>
      <c r="E60" s="65">
        <v>3633</v>
      </c>
      <c r="F60" s="65">
        <v>14793</v>
      </c>
      <c r="G60" s="1">
        <v>19815</v>
      </c>
    </row>
    <row r="61" spans="2:7" x14ac:dyDescent="0.2">
      <c r="B61" s="9">
        <v>37803</v>
      </c>
      <c r="C61" s="65">
        <v>221</v>
      </c>
      <c r="D61" s="65">
        <v>1200</v>
      </c>
      <c r="E61" s="65">
        <v>4015</v>
      </c>
      <c r="F61" s="65">
        <v>16803</v>
      </c>
      <c r="G61" s="1">
        <v>22239</v>
      </c>
    </row>
    <row r="62" spans="2:7" x14ac:dyDescent="0.2">
      <c r="B62" s="9">
        <v>37834</v>
      </c>
      <c r="C62" s="65">
        <v>173</v>
      </c>
      <c r="D62" s="65">
        <v>606</v>
      </c>
      <c r="E62" s="65">
        <v>2665</v>
      </c>
      <c r="F62" s="65">
        <v>11503</v>
      </c>
      <c r="G62" s="1">
        <v>14947</v>
      </c>
    </row>
    <row r="63" spans="2:7" x14ac:dyDescent="0.2">
      <c r="B63" s="9">
        <v>37865</v>
      </c>
      <c r="C63" s="65">
        <v>188</v>
      </c>
      <c r="D63" s="65">
        <v>1084</v>
      </c>
      <c r="E63" s="65">
        <v>4701</v>
      </c>
      <c r="F63" s="65">
        <v>16948</v>
      </c>
      <c r="G63" s="1">
        <v>22921</v>
      </c>
    </row>
    <row r="64" spans="2:7" x14ac:dyDescent="0.2">
      <c r="B64" s="9">
        <v>37895</v>
      </c>
      <c r="C64" s="65">
        <v>289</v>
      </c>
      <c r="D64" s="65">
        <v>1105</v>
      </c>
      <c r="E64" s="65">
        <v>4428</v>
      </c>
      <c r="F64" s="65">
        <v>17410</v>
      </c>
      <c r="G64" s="1">
        <v>23232</v>
      </c>
    </row>
    <row r="65" spans="2:7" x14ac:dyDescent="0.2">
      <c r="B65" s="9">
        <v>37926</v>
      </c>
      <c r="C65" s="65">
        <v>373</v>
      </c>
      <c r="D65" s="65">
        <v>892</v>
      </c>
      <c r="E65" s="65">
        <v>3674</v>
      </c>
      <c r="F65" s="65">
        <v>15847</v>
      </c>
      <c r="G65" s="1">
        <v>20786</v>
      </c>
    </row>
    <row r="66" spans="2:7" x14ac:dyDescent="0.2">
      <c r="B66" s="9">
        <v>37956</v>
      </c>
      <c r="C66" s="65">
        <v>323</v>
      </c>
      <c r="D66" s="65">
        <v>720</v>
      </c>
      <c r="E66" s="65">
        <v>2449</v>
      </c>
      <c r="F66" s="65">
        <v>13533</v>
      </c>
      <c r="G66" s="1">
        <v>17025</v>
      </c>
    </row>
    <row r="67" spans="2:7" x14ac:dyDescent="0.2">
      <c r="B67" s="9">
        <v>37987</v>
      </c>
      <c r="C67" s="65">
        <v>390</v>
      </c>
      <c r="D67" s="65">
        <v>994</v>
      </c>
      <c r="E67" s="65">
        <v>5833</v>
      </c>
      <c r="F67" s="65">
        <v>15330</v>
      </c>
      <c r="G67" s="1">
        <v>22547</v>
      </c>
    </row>
    <row r="68" spans="2:7" x14ac:dyDescent="0.2">
      <c r="B68" s="9">
        <v>38018</v>
      </c>
      <c r="C68" s="65">
        <v>279</v>
      </c>
      <c r="D68" s="65">
        <v>893</v>
      </c>
      <c r="E68" s="65">
        <v>4635</v>
      </c>
      <c r="F68" s="65">
        <v>13693</v>
      </c>
      <c r="G68" s="1">
        <v>19500</v>
      </c>
    </row>
    <row r="69" spans="2:7" x14ac:dyDescent="0.2">
      <c r="B69" s="9">
        <v>38047</v>
      </c>
      <c r="C69" s="65">
        <v>390</v>
      </c>
      <c r="D69" s="65">
        <v>1080</v>
      </c>
      <c r="E69" s="65">
        <v>4566</v>
      </c>
      <c r="F69" s="65">
        <v>16130</v>
      </c>
      <c r="G69" s="1">
        <v>22166</v>
      </c>
    </row>
    <row r="70" spans="2:7" x14ac:dyDescent="0.2">
      <c r="B70" s="9">
        <v>38078</v>
      </c>
      <c r="C70" s="65">
        <v>273</v>
      </c>
      <c r="D70" s="65">
        <v>983</v>
      </c>
      <c r="E70" s="65">
        <v>3936</v>
      </c>
      <c r="F70" s="65">
        <v>15504</v>
      </c>
      <c r="G70" s="1">
        <v>20696</v>
      </c>
    </row>
    <row r="71" spans="2:7" x14ac:dyDescent="0.2">
      <c r="B71" s="9">
        <v>38108</v>
      </c>
      <c r="C71" s="65">
        <v>299</v>
      </c>
      <c r="D71" s="65">
        <v>1045</v>
      </c>
      <c r="E71" s="65">
        <v>4020</v>
      </c>
      <c r="F71" s="65">
        <v>14995</v>
      </c>
      <c r="G71" s="1">
        <v>20359</v>
      </c>
    </row>
    <row r="72" spans="2:7" x14ac:dyDescent="0.2">
      <c r="B72" s="9">
        <v>38139</v>
      </c>
      <c r="C72" s="65">
        <v>226</v>
      </c>
      <c r="D72" s="65">
        <v>1150</v>
      </c>
      <c r="E72" s="65">
        <v>4197</v>
      </c>
      <c r="F72" s="65">
        <v>16431</v>
      </c>
      <c r="G72" s="1">
        <v>22004</v>
      </c>
    </row>
    <row r="73" spans="2:7" x14ac:dyDescent="0.2">
      <c r="B73" s="9">
        <v>38169</v>
      </c>
      <c r="C73" s="1">
        <v>237</v>
      </c>
      <c r="D73" s="1">
        <v>1095</v>
      </c>
      <c r="E73" s="1">
        <v>3928</v>
      </c>
      <c r="F73" s="1">
        <v>19269</v>
      </c>
      <c r="G73" s="1">
        <v>24529</v>
      </c>
    </row>
    <row r="74" spans="2:7" x14ac:dyDescent="0.2">
      <c r="B74" s="9">
        <v>38200</v>
      </c>
      <c r="C74" s="1">
        <v>168</v>
      </c>
      <c r="D74" s="1">
        <v>674</v>
      </c>
      <c r="E74" s="1">
        <v>3001</v>
      </c>
      <c r="F74" s="1">
        <v>13833</v>
      </c>
      <c r="G74" s="1">
        <v>17676</v>
      </c>
    </row>
    <row r="75" spans="2:7" x14ac:dyDescent="0.2">
      <c r="B75" s="9">
        <v>38231</v>
      </c>
      <c r="C75" s="1">
        <v>226</v>
      </c>
      <c r="D75" s="1">
        <v>1090</v>
      </c>
      <c r="E75" s="1">
        <v>4893</v>
      </c>
      <c r="F75" s="1">
        <v>18394</v>
      </c>
      <c r="G75" s="1">
        <v>24603</v>
      </c>
    </row>
    <row r="76" spans="2:7" x14ac:dyDescent="0.2">
      <c r="B76" s="9">
        <v>38261</v>
      </c>
      <c r="C76" s="65">
        <v>455</v>
      </c>
      <c r="D76" s="1">
        <v>1037</v>
      </c>
      <c r="E76" s="1">
        <v>4282</v>
      </c>
      <c r="F76" s="1">
        <v>17590</v>
      </c>
      <c r="G76" s="1">
        <v>23364</v>
      </c>
    </row>
    <row r="77" spans="2:7" x14ac:dyDescent="0.2">
      <c r="B77" s="9">
        <v>38292</v>
      </c>
      <c r="C77" s="65">
        <v>442</v>
      </c>
      <c r="D77" s="1">
        <v>1119</v>
      </c>
      <c r="E77" s="1">
        <v>3977</v>
      </c>
      <c r="F77" s="1">
        <v>17358</v>
      </c>
      <c r="G77" s="1">
        <v>22896</v>
      </c>
    </row>
    <row r="78" spans="2:7" x14ac:dyDescent="0.2">
      <c r="B78" s="9">
        <v>38322</v>
      </c>
      <c r="C78" s="65">
        <v>274</v>
      </c>
      <c r="D78" s="65">
        <v>776</v>
      </c>
      <c r="E78" s="1">
        <v>3060</v>
      </c>
      <c r="F78" s="1">
        <v>14738</v>
      </c>
      <c r="G78" s="1">
        <v>18848</v>
      </c>
    </row>
    <row r="79" spans="2:7" x14ac:dyDescent="0.2">
      <c r="B79" s="79">
        <v>38353</v>
      </c>
      <c r="C79" s="65">
        <v>352</v>
      </c>
      <c r="D79" s="65">
        <v>745</v>
      </c>
      <c r="E79" s="1">
        <v>3461</v>
      </c>
      <c r="F79" s="1">
        <v>14421</v>
      </c>
      <c r="G79" s="1">
        <v>18979</v>
      </c>
    </row>
    <row r="80" spans="2:7" x14ac:dyDescent="0.2">
      <c r="B80" s="79">
        <v>38384</v>
      </c>
      <c r="C80" s="65">
        <v>507</v>
      </c>
      <c r="D80" s="65">
        <v>977</v>
      </c>
      <c r="E80" s="1">
        <v>4339</v>
      </c>
      <c r="F80" s="1">
        <v>14307</v>
      </c>
      <c r="G80" s="1">
        <v>20130</v>
      </c>
    </row>
    <row r="81" spans="2:13" x14ac:dyDescent="0.2">
      <c r="B81" s="79">
        <v>38412</v>
      </c>
      <c r="C81" s="65">
        <v>311</v>
      </c>
      <c r="D81" s="65">
        <v>1030</v>
      </c>
      <c r="E81" s="1">
        <v>4310</v>
      </c>
      <c r="F81" s="1">
        <v>15465</v>
      </c>
      <c r="G81" s="1">
        <v>21116</v>
      </c>
      <c r="H81" s="65"/>
      <c r="I81" s="65"/>
      <c r="J81" s="65"/>
      <c r="K81" s="65"/>
      <c r="L81" s="65"/>
      <c r="M81" s="65"/>
    </row>
    <row r="82" spans="2:13" x14ac:dyDescent="0.2">
      <c r="B82" s="79">
        <v>38443</v>
      </c>
      <c r="C82" s="65">
        <v>331</v>
      </c>
      <c r="D82" s="65">
        <v>940</v>
      </c>
      <c r="E82" s="1">
        <v>4441</v>
      </c>
      <c r="F82" s="1">
        <v>15496</v>
      </c>
      <c r="G82" s="1">
        <v>21208</v>
      </c>
      <c r="H82" s="65"/>
      <c r="I82" s="65"/>
      <c r="J82" s="65"/>
      <c r="K82" s="65"/>
      <c r="L82" s="65"/>
      <c r="M82" s="65"/>
    </row>
    <row r="83" spans="2:13" x14ac:dyDescent="0.2">
      <c r="B83" s="79">
        <v>38473</v>
      </c>
      <c r="C83" s="65">
        <v>327</v>
      </c>
      <c r="D83" s="65">
        <v>844</v>
      </c>
      <c r="E83" s="1">
        <v>4209</v>
      </c>
      <c r="F83" s="1">
        <v>17469</v>
      </c>
      <c r="G83" s="1">
        <v>22849</v>
      </c>
      <c r="H83" s="65"/>
      <c r="I83" s="65"/>
      <c r="J83" s="65"/>
      <c r="K83" s="65"/>
      <c r="L83" s="65"/>
      <c r="M83" s="65"/>
    </row>
    <row r="84" spans="2:13" x14ac:dyDescent="0.2">
      <c r="B84" s="79">
        <v>38504</v>
      </c>
      <c r="C84" s="65">
        <v>369</v>
      </c>
      <c r="D84" s="65">
        <v>979</v>
      </c>
      <c r="E84" s="1">
        <v>4311</v>
      </c>
      <c r="F84" s="1">
        <v>20235</v>
      </c>
      <c r="G84" s="1">
        <v>25894</v>
      </c>
      <c r="H84" s="65"/>
      <c r="I84" s="65"/>
      <c r="J84" s="65"/>
      <c r="K84" s="65"/>
      <c r="L84" s="65"/>
      <c r="M84" s="65"/>
    </row>
    <row r="85" spans="2:13" x14ac:dyDescent="0.2">
      <c r="B85" s="79">
        <v>38534</v>
      </c>
      <c r="C85" s="65">
        <v>220</v>
      </c>
      <c r="D85" s="65">
        <v>1020</v>
      </c>
      <c r="E85" s="1">
        <v>4113</v>
      </c>
      <c r="F85" s="1">
        <v>19799</v>
      </c>
      <c r="G85" s="1">
        <v>25152</v>
      </c>
      <c r="H85" s="65"/>
      <c r="I85" s="25"/>
      <c r="J85" s="25"/>
      <c r="K85" s="25"/>
      <c r="L85" s="25"/>
      <c r="M85" s="25"/>
    </row>
    <row r="86" spans="2:13" x14ac:dyDescent="0.2">
      <c r="B86" s="79">
        <v>38565</v>
      </c>
      <c r="C86" s="65">
        <v>206</v>
      </c>
      <c r="D86" s="65">
        <v>806</v>
      </c>
      <c r="E86" s="1">
        <v>3559</v>
      </c>
      <c r="F86" s="1">
        <v>16844</v>
      </c>
      <c r="G86" s="1">
        <v>21415</v>
      </c>
      <c r="H86" s="65"/>
      <c r="I86" s="33"/>
      <c r="J86" s="33"/>
      <c r="K86" s="33"/>
      <c r="L86" s="33"/>
      <c r="M86" s="33"/>
    </row>
    <row r="87" spans="2:13" x14ac:dyDescent="0.2">
      <c r="B87" s="79">
        <v>38596</v>
      </c>
      <c r="C87" s="65">
        <v>232</v>
      </c>
      <c r="D87" s="65">
        <v>1086</v>
      </c>
      <c r="E87" s="1">
        <v>4911</v>
      </c>
      <c r="F87" s="1">
        <v>21108</v>
      </c>
      <c r="G87" s="1">
        <v>27337</v>
      </c>
      <c r="H87" s="65"/>
      <c r="I87" s="33"/>
      <c r="J87" s="33"/>
      <c r="K87" s="33"/>
      <c r="L87" s="33"/>
      <c r="M87" s="33"/>
    </row>
    <row r="88" spans="2:13" x14ac:dyDescent="0.2">
      <c r="B88" s="79">
        <v>38626</v>
      </c>
      <c r="C88" s="65">
        <v>307</v>
      </c>
      <c r="D88" s="65">
        <v>1039</v>
      </c>
      <c r="E88" s="1">
        <v>4235</v>
      </c>
      <c r="F88" s="1">
        <v>19634</v>
      </c>
      <c r="G88" s="1">
        <v>25215</v>
      </c>
      <c r="H88" s="65"/>
      <c r="I88" s="33"/>
      <c r="J88" s="33"/>
      <c r="K88" s="33"/>
      <c r="L88" s="33"/>
      <c r="M88" s="33"/>
    </row>
    <row r="89" spans="2:13" x14ac:dyDescent="0.2">
      <c r="B89" s="79">
        <v>38657</v>
      </c>
      <c r="C89" s="65">
        <v>481</v>
      </c>
      <c r="D89" s="65">
        <v>977</v>
      </c>
      <c r="E89" s="1">
        <v>4047</v>
      </c>
      <c r="F89" s="1">
        <v>19362</v>
      </c>
      <c r="G89" s="1">
        <v>24867</v>
      </c>
      <c r="H89" s="65"/>
      <c r="I89" s="33"/>
      <c r="J89" s="33"/>
      <c r="K89" s="33"/>
      <c r="L89" s="33"/>
      <c r="M89" s="33"/>
    </row>
    <row r="90" spans="2:13" x14ac:dyDescent="0.2">
      <c r="B90" s="79">
        <v>38687</v>
      </c>
      <c r="C90" s="65">
        <v>273</v>
      </c>
      <c r="D90" s="65">
        <v>633</v>
      </c>
      <c r="E90" s="1">
        <v>2599</v>
      </c>
      <c r="F90" s="1">
        <v>16107</v>
      </c>
      <c r="G90" s="1">
        <v>19612</v>
      </c>
      <c r="H90" s="65"/>
      <c r="I90" s="65"/>
      <c r="J90" s="65"/>
      <c r="K90" s="65"/>
      <c r="L90" s="65"/>
      <c r="M90" s="65"/>
    </row>
    <row r="91" spans="2:13" x14ac:dyDescent="0.2">
      <c r="B91" s="79">
        <v>38718</v>
      </c>
      <c r="C91" s="33">
        <v>490</v>
      </c>
      <c r="D91" s="33">
        <v>874</v>
      </c>
      <c r="E91" s="33">
        <v>4320</v>
      </c>
      <c r="F91" s="33">
        <v>16181</v>
      </c>
      <c r="G91" s="33">
        <v>21865</v>
      </c>
      <c r="H91" s="65"/>
      <c r="I91" s="65"/>
      <c r="J91" s="65"/>
      <c r="K91" s="65"/>
      <c r="L91" s="65"/>
      <c r="M91" s="65"/>
    </row>
    <row r="92" spans="2:13" x14ac:dyDescent="0.2">
      <c r="B92" s="79">
        <v>38749</v>
      </c>
      <c r="C92" s="33">
        <v>413</v>
      </c>
      <c r="D92" s="33">
        <v>828</v>
      </c>
      <c r="E92" s="33">
        <v>4990</v>
      </c>
      <c r="F92" s="33">
        <v>14709</v>
      </c>
      <c r="G92" s="33">
        <v>20940</v>
      </c>
      <c r="H92" s="65"/>
      <c r="I92" s="65"/>
      <c r="J92" s="65"/>
      <c r="K92" s="65"/>
      <c r="L92" s="65"/>
      <c r="M92" s="65"/>
    </row>
    <row r="93" spans="2:13" x14ac:dyDescent="0.2">
      <c r="B93" s="79">
        <v>38777</v>
      </c>
      <c r="C93" s="33">
        <v>410</v>
      </c>
      <c r="D93" s="33">
        <v>1006</v>
      </c>
      <c r="E93" s="33">
        <v>4741</v>
      </c>
      <c r="F93" s="33">
        <v>18107</v>
      </c>
      <c r="G93" s="33">
        <v>24264</v>
      </c>
      <c r="H93" s="65"/>
      <c r="I93" s="65"/>
      <c r="J93" s="65"/>
      <c r="K93" s="65"/>
      <c r="L93" s="65"/>
      <c r="M93" s="65"/>
    </row>
    <row r="94" spans="2:13" s="34" customFormat="1" x14ac:dyDescent="0.2">
      <c r="B94" s="79">
        <v>38808</v>
      </c>
      <c r="C94" s="33">
        <v>297</v>
      </c>
      <c r="D94" s="33">
        <v>787</v>
      </c>
      <c r="E94" s="33">
        <v>3920</v>
      </c>
      <c r="F94" s="33">
        <v>16110</v>
      </c>
      <c r="G94" s="33">
        <v>21114</v>
      </c>
    </row>
    <row r="95" spans="2:13" s="34" customFormat="1" x14ac:dyDescent="0.2">
      <c r="B95" s="79">
        <v>38838</v>
      </c>
      <c r="C95" s="33">
        <v>347</v>
      </c>
      <c r="D95" s="33">
        <v>1067</v>
      </c>
      <c r="E95" s="33">
        <v>4837</v>
      </c>
      <c r="F95" s="33">
        <v>20055</v>
      </c>
      <c r="G95" s="33">
        <v>26306</v>
      </c>
    </row>
    <row r="96" spans="2:13" s="34" customFormat="1" x14ac:dyDescent="0.2">
      <c r="B96" s="79">
        <v>38869</v>
      </c>
      <c r="C96" s="33">
        <v>351</v>
      </c>
      <c r="D96" s="33">
        <v>875</v>
      </c>
      <c r="E96" s="33">
        <v>4526</v>
      </c>
      <c r="F96" s="33">
        <v>20837</v>
      </c>
      <c r="G96" s="33">
        <v>26589</v>
      </c>
    </row>
    <row r="97" spans="2:7" s="34" customFormat="1" x14ac:dyDescent="0.2">
      <c r="B97" s="79">
        <v>38899</v>
      </c>
      <c r="C97" s="33">
        <v>233</v>
      </c>
      <c r="D97" s="33">
        <v>1099</v>
      </c>
      <c r="E97" s="33">
        <v>3959</v>
      </c>
      <c r="F97" s="33">
        <v>20837</v>
      </c>
      <c r="G97" s="33">
        <v>26128</v>
      </c>
    </row>
    <row r="98" spans="2:7" s="34" customFormat="1" x14ac:dyDescent="0.2">
      <c r="B98" s="79">
        <v>38930</v>
      </c>
      <c r="C98" s="33">
        <f>252</f>
        <v>252</v>
      </c>
      <c r="D98" s="33">
        <v>779</v>
      </c>
      <c r="E98" s="33">
        <v>3423</v>
      </c>
      <c r="F98" s="33">
        <v>17510</v>
      </c>
      <c r="G98" s="33">
        <v>21964</v>
      </c>
    </row>
    <row r="99" spans="2:7" s="34" customFormat="1" x14ac:dyDescent="0.2">
      <c r="B99" s="79">
        <v>38961</v>
      </c>
      <c r="C99" s="33">
        <v>302</v>
      </c>
      <c r="D99" s="33">
        <v>1069</v>
      </c>
      <c r="E99" s="33">
        <v>5154</v>
      </c>
      <c r="F99" s="33">
        <v>20494</v>
      </c>
      <c r="G99" s="33">
        <v>27019</v>
      </c>
    </row>
    <row r="100" spans="2:7" s="34" customFormat="1" x14ac:dyDescent="0.2">
      <c r="B100" s="79">
        <v>38991</v>
      </c>
      <c r="C100" s="33">
        <v>341</v>
      </c>
      <c r="D100" s="33">
        <v>1080</v>
      </c>
      <c r="E100" s="33">
        <v>4423</v>
      </c>
      <c r="F100" s="33">
        <v>22553</v>
      </c>
      <c r="G100" s="33">
        <v>28397</v>
      </c>
    </row>
    <row r="101" spans="2:7" s="34" customFormat="1" x14ac:dyDescent="0.2">
      <c r="B101" s="79">
        <v>39022</v>
      </c>
      <c r="C101" s="33">
        <v>400</v>
      </c>
      <c r="D101" s="33">
        <v>1041</v>
      </c>
      <c r="E101" s="33">
        <v>4195</v>
      </c>
      <c r="F101" s="33">
        <v>20248</v>
      </c>
      <c r="G101" s="33">
        <v>25884</v>
      </c>
    </row>
    <row r="102" spans="2:7" s="34" customFormat="1" x14ac:dyDescent="0.2">
      <c r="B102" s="79">
        <v>39052</v>
      </c>
      <c r="C102" s="33">
        <v>332</v>
      </c>
      <c r="D102" s="33">
        <v>766</v>
      </c>
      <c r="E102" s="33">
        <v>2847</v>
      </c>
      <c r="F102" s="33">
        <v>18470</v>
      </c>
      <c r="G102" s="33">
        <v>22415</v>
      </c>
    </row>
    <row r="103" spans="2:7" s="34" customFormat="1" x14ac:dyDescent="0.2">
      <c r="B103" s="79">
        <v>39083</v>
      </c>
      <c r="C103" s="33">
        <v>416</v>
      </c>
      <c r="D103" s="33">
        <v>1050</v>
      </c>
      <c r="E103" s="33">
        <v>4476</v>
      </c>
      <c r="F103" s="33">
        <v>18242</v>
      </c>
      <c r="G103" s="33">
        <v>24184</v>
      </c>
    </row>
    <row r="104" spans="2:7" s="34" customFormat="1" x14ac:dyDescent="0.2">
      <c r="B104" s="79">
        <v>39114</v>
      </c>
      <c r="C104" s="33">
        <v>345</v>
      </c>
      <c r="D104" s="33">
        <v>834</v>
      </c>
      <c r="E104" s="33">
        <v>4198</v>
      </c>
      <c r="F104" s="33">
        <v>15657</v>
      </c>
      <c r="G104" s="33">
        <v>21034</v>
      </c>
    </row>
    <row r="105" spans="2:7" s="34" customFormat="1" x14ac:dyDescent="0.2">
      <c r="B105" s="79">
        <v>39142</v>
      </c>
      <c r="C105" s="33">
        <v>395</v>
      </c>
      <c r="D105" s="33">
        <v>865</v>
      </c>
      <c r="E105" s="33">
        <v>4296</v>
      </c>
      <c r="F105" s="33">
        <v>18205</v>
      </c>
      <c r="G105" s="33">
        <v>23761</v>
      </c>
    </row>
    <row r="106" spans="2:7" s="34" customFormat="1" x14ac:dyDescent="0.2">
      <c r="B106" s="79">
        <v>39173</v>
      </c>
      <c r="C106" s="33">
        <v>232</v>
      </c>
      <c r="D106" s="33">
        <v>1024</v>
      </c>
      <c r="E106" s="33">
        <v>3176</v>
      </c>
      <c r="F106" s="33">
        <v>17983</v>
      </c>
      <c r="G106" s="33">
        <v>22415</v>
      </c>
    </row>
    <row r="107" spans="2:7" s="34" customFormat="1" x14ac:dyDescent="0.2">
      <c r="B107" s="79">
        <v>39203</v>
      </c>
      <c r="C107" s="33">
        <v>251</v>
      </c>
      <c r="D107" s="33">
        <v>1047</v>
      </c>
      <c r="E107" s="33">
        <v>4179</v>
      </c>
      <c r="F107" s="33">
        <v>19492</v>
      </c>
      <c r="G107" s="33">
        <v>24969</v>
      </c>
    </row>
    <row r="108" spans="2:7" s="34" customFormat="1" x14ac:dyDescent="0.2">
      <c r="B108" s="79">
        <v>39234</v>
      </c>
      <c r="C108" s="33">
        <v>286</v>
      </c>
      <c r="D108" s="33">
        <v>930</v>
      </c>
      <c r="E108" s="33">
        <v>3804</v>
      </c>
      <c r="F108" s="33">
        <v>19854</v>
      </c>
      <c r="G108" s="33">
        <v>24874</v>
      </c>
    </row>
    <row r="109" spans="2:7" s="34" customFormat="1" x14ac:dyDescent="0.2">
      <c r="B109" s="79">
        <v>39264</v>
      </c>
      <c r="C109" s="33">
        <v>413</v>
      </c>
      <c r="D109" s="33">
        <v>1027</v>
      </c>
      <c r="E109" s="33">
        <v>3939</v>
      </c>
      <c r="F109" s="33">
        <v>22280</v>
      </c>
      <c r="G109" s="33">
        <v>27659</v>
      </c>
    </row>
    <row r="110" spans="2:7" s="34" customFormat="1" x14ac:dyDescent="0.2">
      <c r="B110" s="79">
        <v>39295</v>
      </c>
      <c r="C110" s="33">
        <v>227</v>
      </c>
      <c r="D110" s="33">
        <v>727</v>
      </c>
      <c r="E110" s="33">
        <v>3175</v>
      </c>
      <c r="F110" s="33">
        <v>15618</v>
      </c>
      <c r="G110" s="33">
        <v>19747</v>
      </c>
    </row>
    <row r="111" spans="2:7" s="34" customFormat="1" x14ac:dyDescent="0.2">
      <c r="B111" s="79">
        <v>39326</v>
      </c>
      <c r="C111" s="33">
        <v>243</v>
      </c>
      <c r="D111" s="33">
        <v>1124</v>
      </c>
      <c r="E111" s="33">
        <v>4068</v>
      </c>
      <c r="F111" s="33">
        <v>19786</v>
      </c>
      <c r="G111" s="33">
        <v>25221</v>
      </c>
    </row>
    <row r="112" spans="2:7" s="34" customFormat="1" x14ac:dyDescent="0.2">
      <c r="B112" s="79">
        <v>39356</v>
      </c>
      <c r="C112" s="33">
        <v>414</v>
      </c>
      <c r="D112" s="33">
        <v>1094</v>
      </c>
      <c r="E112" s="33">
        <v>4223</v>
      </c>
      <c r="F112" s="33">
        <v>24901</v>
      </c>
      <c r="G112" s="33">
        <v>30632</v>
      </c>
    </row>
    <row r="113" spans="2:7" s="34" customFormat="1" x14ac:dyDescent="0.2">
      <c r="B113" s="79">
        <v>39387</v>
      </c>
      <c r="C113" s="33">
        <v>384</v>
      </c>
      <c r="D113" s="33">
        <v>1012</v>
      </c>
      <c r="E113" s="33">
        <v>3532</v>
      </c>
      <c r="F113" s="33">
        <v>19122</v>
      </c>
      <c r="G113" s="33">
        <v>24050</v>
      </c>
    </row>
    <row r="114" spans="2:7" s="34" customFormat="1" x14ac:dyDescent="0.2">
      <c r="B114" s="79">
        <v>39417</v>
      </c>
      <c r="C114" s="33">
        <v>375</v>
      </c>
      <c r="D114" s="33">
        <v>615</v>
      </c>
      <c r="E114" s="33">
        <v>1845</v>
      </c>
      <c r="F114" s="33">
        <v>15890</v>
      </c>
      <c r="G114" s="33">
        <v>18725</v>
      </c>
    </row>
    <row r="115" spans="2:7" s="34" customFormat="1" x14ac:dyDescent="0.2">
      <c r="B115" s="79">
        <v>39448</v>
      </c>
      <c r="C115" s="33">
        <v>412</v>
      </c>
      <c r="D115" s="33">
        <v>935</v>
      </c>
      <c r="E115" s="33">
        <v>3583</v>
      </c>
      <c r="F115" s="33">
        <v>16817</v>
      </c>
      <c r="G115" s="33">
        <v>21747</v>
      </c>
    </row>
    <row r="116" spans="2:7" s="34" customFormat="1" x14ac:dyDescent="0.2">
      <c r="B116" s="79">
        <v>39479</v>
      </c>
      <c r="C116" s="33">
        <v>393</v>
      </c>
      <c r="D116" s="33">
        <v>830</v>
      </c>
      <c r="E116" s="33">
        <v>3467</v>
      </c>
      <c r="F116" s="33">
        <v>15813</v>
      </c>
      <c r="G116" s="33">
        <v>20503</v>
      </c>
    </row>
    <row r="117" spans="2:7" s="34" customFormat="1" x14ac:dyDescent="0.2">
      <c r="B117" s="79">
        <v>39508</v>
      </c>
      <c r="C117" s="33">
        <v>325</v>
      </c>
      <c r="D117" s="33">
        <v>806</v>
      </c>
      <c r="E117" s="33">
        <v>2883</v>
      </c>
      <c r="F117" s="33">
        <v>15578</v>
      </c>
      <c r="G117" s="33">
        <v>19592</v>
      </c>
    </row>
    <row r="118" spans="2:7" s="34" customFormat="1" x14ac:dyDescent="0.2">
      <c r="B118" s="79">
        <v>39539</v>
      </c>
      <c r="C118" s="33">
        <v>320</v>
      </c>
      <c r="D118" s="33">
        <v>880</v>
      </c>
      <c r="E118" s="33">
        <v>3515</v>
      </c>
      <c r="F118" s="33">
        <v>17035</v>
      </c>
      <c r="G118" s="33">
        <v>21750</v>
      </c>
    </row>
    <row r="119" spans="2:7" s="34" customFormat="1" x14ac:dyDescent="0.2">
      <c r="B119" s="79">
        <v>39569</v>
      </c>
      <c r="C119" s="33">
        <v>272</v>
      </c>
      <c r="D119" s="33">
        <v>715</v>
      </c>
      <c r="E119" s="33">
        <v>3264</v>
      </c>
      <c r="F119" s="33">
        <v>16626</v>
      </c>
      <c r="G119" s="33">
        <v>20877</v>
      </c>
    </row>
    <row r="120" spans="2:7" s="34" customFormat="1" x14ac:dyDescent="0.2">
      <c r="B120" s="79">
        <v>39600</v>
      </c>
      <c r="C120" s="33">
        <v>290</v>
      </c>
      <c r="D120" s="33">
        <v>679</v>
      </c>
      <c r="E120" s="33">
        <v>3033</v>
      </c>
      <c r="F120" s="33">
        <v>16873</v>
      </c>
      <c r="G120" s="33">
        <v>20875</v>
      </c>
    </row>
    <row r="121" spans="2:7" s="34" customFormat="1" x14ac:dyDescent="0.2">
      <c r="B121" s="79">
        <v>39630</v>
      </c>
      <c r="C121" s="33">
        <v>253</v>
      </c>
      <c r="D121" s="33">
        <v>834</v>
      </c>
      <c r="E121" s="33">
        <v>3183</v>
      </c>
      <c r="F121" s="33">
        <v>19034</v>
      </c>
      <c r="G121" s="33">
        <v>23304</v>
      </c>
    </row>
    <row r="122" spans="2:7" s="34" customFormat="1" x14ac:dyDescent="0.2">
      <c r="B122" s="79">
        <v>39661</v>
      </c>
      <c r="C122" s="33">
        <v>164</v>
      </c>
      <c r="D122" s="33">
        <v>598</v>
      </c>
      <c r="E122" s="33">
        <v>1914</v>
      </c>
      <c r="F122" s="33">
        <v>12972</v>
      </c>
      <c r="G122" s="33">
        <v>15648</v>
      </c>
    </row>
    <row r="123" spans="2:7" s="34" customFormat="1" x14ac:dyDescent="0.2">
      <c r="B123" s="79">
        <v>39692</v>
      </c>
      <c r="C123" s="33">
        <v>277</v>
      </c>
      <c r="D123" s="33">
        <v>849</v>
      </c>
      <c r="E123" s="33">
        <v>3337</v>
      </c>
      <c r="F123" s="33">
        <v>19232</v>
      </c>
      <c r="G123" s="33">
        <v>23695</v>
      </c>
    </row>
    <row r="124" spans="2:7" s="34" customFormat="1" x14ac:dyDescent="0.2">
      <c r="B124" s="79">
        <v>39722</v>
      </c>
      <c r="C124" s="33">
        <v>416</v>
      </c>
      <c r="D124" s="33">
        <v>687</v>
      </c>
      <c r="E124" s="33">
        <v>2722</v>
      </c>
      <c r="F124" s="33">
        <v>19201</v>
      </c>
      <c r="G124" s="33">
        <v>23026</v>
      </c>
    </row>
    <row r="125" spans="2:7" s="34" customFormat="1" x14ac:dyDescent="0.2">
      <c r="B125" s="79">
        <v>39753</v>
      </c>
      <c r="C125" s="33">
        <v>325</v>
      </c>
      <c r="D125" s="33">
        <v>653</v>
      </c>
      <c r="E125" s="33">
        <v>2291</v>
      </c>
      <c r="F125" s="33">
        <v>14366</v>
      </c>
      <c r="G125" s="33">
        <v>17635</v>
      </c>
    </row>
    <row r="126" spans="2:7" s="34" customFormat="1" x14ac:dyDescent="0.2">
      <c r="B126" s="79">
        <v>39783</v>
      </c>
      <c r="C126" s="33">
        <v>380</v>
      </c>
      <c r="D126" s="33">
        <v>530</v>
      </c>
      <c r="E126" s="33">
        <v>1547</v>
      </c>
      <c r="F126" s="33">
        <v>14809</v>
      </c>
      <c r="G126" s="33">
        <v>17266</v>
      </c>
    </row>
    <row r="127" spans="2:7" s="34" customFormat="1" x14ac:dyDescent="0.2">
      <c r="B127" s="79">
        <v>39814</v>
      </c>
      <c r="C127" s="21">
        <v>414</v>
      </c>
      <c r="D127" s="21">
        <v>772</v>
      </c>
      <c r="E127" s="21">
        <v>2682</v>
      </c>
      <c r="F127" s="21">
        <v>11243</v>
      </c>
      <c r="G127" s="21">
        <v>15111</v>
      </c>
    </row>
    <row r="128" spans="2:7" s="34" customFormat="1" x14ac:dyDescent="0.2">
      <c r="B128" s="79">
        <v>39845</v>
      </c>
      <c r="C128" s="21">
        <v>435</v>
      </c>
      <c r="D128" s="21">
        <v>614</v>
      </c>
      <c r="E128" s="21">
        <v>2542</v>
      </c>
      <c r="F128" s="21">
        <v>11320</v>
      </c>
      <c r="G128" s="21">
        <v>14911</v>
      </c>
    </row>
    <row r="129" spans="2:8" s="34" customFormat="1" x14ac:dyDescent="0.2">
      <c r="B129" s="79">
        <v>39873</v>
      </c>
      <c r="C129" s="21">
        <v>367</v>
      </c>
      <c r="D129" s="21">
        <v>655</v>
      </c>
      <c r="E129" s="21">
        <v>2489</v>
      </c>
      <c r="F129" s="21">
        <v>12624</v>
      </c>
      <c r="G129" s="21">
        <v>16135</v>
      </c>
    </row>
    <row r="130" spans="2:8" s="34" customFormat="1" x14ac:dyDescent="0.2">
      <c r="B130" s="79">
        <v>39904</v>
      </c>
      <c r="C130" s="21">
        <v>228</v>
      </c>
      <c r="D130" s="21">
        <v>865</v>
      </c>
      <c r="E130" s="21">
        <v>2248</v>
      </c>
      <c r="F130" s="21">
        <v>13226</v>
      </c>
      <c r="G130" s="21">
        <v>16567</v>
      </c>
    </row>
    <row r="131" spans="2:8" s="34" customFormat="1" x14ac:dyDescent="0.2">
      <c r="B131" s="79">
        <v>39934</v>
      </c>
      <c r="C131" s="21">
        <v>253</v>
      </c>
      <c r="D131" s="21">
        <v>874</v>
      </c>
      <c r="E131" s="21">
        <v>2356</v>
      </c>
      <c r="F131" s="21">
        <v>12459</v>
      </c>
      <c r="G131" s="21">
        <v>15942</v>
      </c>
      <c r="H131" s="33"/>
    </row>
    <row r="132" spans="2:8" s="34" customFormat="1" x14ac:dyDescent="0.2">
      <c r="B132" s="79">
        <v>39965</v>
      </c>
      <c r="C132" s="21">
        <v>240</v>
      </c>
      <c r="D132" s="21">
        <v>1126</v>
      </c>
      <c r="E132" s="21">
        <v>2402</v>
      </c>
      <c r="F132" s="21">
        <v>14773</v>
      </c>
      <c r="G132" s="21">
        <v>18541</v>
      </c>
      <c r="H132" s="33"/>
    </row>
    <row r="133" spans="2:8" s="34" customFormat="1" x14ac:dyDescent="0.2">
      <c r="B133" s="79">
        <v>39995</v>
      </c>
      <c r="C133" s="21">
        <v>165</v>
      </c>
      <c r="D133" s="21">
        <v>1238</v>
      </c>
      <c r="E133" s="21">
        <v>2502</v>
      </c>
      <c r="F133" s="21">
        <v>15568</v>
      </c>
      <c r="G133" s="21">
        <v>19473</v>
      </c>
      <c r="H133" s="33"/>
    </row>
    <row r="134" spans="2:8" s="34" customFormat="1" x14ac:dyDescent="0.2">
      <c r="B134" s="79">
        <v>40026</v>
      </c>
      <c r="C134" s="21">
        <v>147</v>
      </c>
      <c r="D134" s="21">
        <v>1027</v>
      </c>
      <c r="E134" s="21">
        <v>1689</v>
      </c>
      <c r="F134" s="21">
        <v>11477</v>
      </c>
      <c r="G134" s="21">
        <v>14340</v>
      </c>
      <c r="H134" s="33"/>
    </row>
    <row r="135" spans="2:8" s="34" customFormat="1" x14ac:dyDescent="0.2">
      <c r="B135" s="79">
        <v>40057</v>
      </c>
      <c r="C135" s="21">
        <v>265</v>
      </c>
      <c r="D135" s="21">
        <v>1245</v>
      </c>
      <c r="E135" s="21">
        <v>2493</v>
      </c>
      <c r="F135" s="21">
        <v>16624</v>
      </c>
      <c r="G135" s="21">
        <v>20627</v>
      </c>
      <c r="H135" s="33"/>
    </row>
    <row r="136" spans="2:8" s="34" customFormat="1" x14ac:dyDescent="0.2">
      <c r="B136" s="79">
        <v>40087</v>
      </c>
      <c r="C136" s="21">
        <v>358</v>
      </c>
      <c r="D136" s="21">
        <v>957</v>
      </c>
      <c r="E136" s="21">
        <v>2082</v>
      </c>
      <c r="F136" s="21">
        <v>17394</v>
      </c>
      <c r="G136" s="21">
        <v>20791</v>
      </c>
    </row>
    <row r="137" spans="2:8" s="34" customFormat="1" x14ac:dyDescent="0.2">
      <c r="B137" s="79">
        <v>40118</v>
      </c>
      <c r="C137" s="33">
        <v>388</v>
      </c>
      <c r="D137" s="33">
        <v>867</v>
      </c>
      <c r="E137" s="33">
        <v>1910</v>
      </c>
      <c r="F137" s="33">
        <v>15389</v>
      </c>
      <c r="G137" s="33">
        <v>18554</v>
      </c>
    </row>
    <row r="138" spans="2:8" s="34" customFormat="1" x14ac:dyDescent="0.2">
      <c r="B138" s="79">
        <v>40148</v>
      </c>
      <c r="C138" s="33">
        <v>395</v>
      </c>
      <c r="D138" s="33">
        <v>861</v>
      </c>
      <c r="E138" s="33">
        <v>1273</v>
      </c>
      <c r="F138" s="33">
        <v>14255</v>
      </c>
      <c r="G138" s="33">
        <v>16784</v>
      </c>
    </row>
    <row r="139" spans="2:8" s="34" customFormat="1" x14ac:dyDescent="0.2">
      <c r="B139" s="79">
        <v>40179</v>
      </c>
      <c r="C139" s="33">
        <v>495</v>
      </c>
      <c r="D139" s="33">
        <v>792</v>
      </c>
      <c r="E139" s="33">
        <v>1879</v>
      </c>
      <c r="F139" s="33">
        <v>11606</v>
      </c>
      <c r="G139" s="33">
        <v>14772</v>
      </c>
    </row>
    <row r="140" spans="2:8" s="34" customFormat="1" x14ac:dyDescent="0.2">
      <c r="B140" s="79">
        <v>40210</v>
      </c>
      <c r="C140" s="33">
        <v>496</v>
      </c>
      <c r="D140" s="33">
        <v>644</v>
      </c>
      <c r="E140" s="33">
        <v>1938</v>
      </c>
      <c r="F140" s="33">
        <v>13669</v>
      </c>
      <c r="G140" s="33">
        <v>16747</v>
      </c>
    </row>
    <row r="141" spans="2:8" s="34" customFormat="1" x14ac:dyDescent="0.2">
      <c r="B141" s="79">
        <v>40238</v>
      </c>
      <c r="C141" s="33">
        <v>501</v>
      </c>
      <c r="D141" s="33">
        <v>749</v>
      </c>
      <c r="E141" s="33">
        <v>2148</v>
      </c>
      <c r="F141" s="33">
        <v>14934</v>
      </c>
      <c r="G141" s="33">
        <v>18332</v>
      </c>
    </row>
    <row r="142" spans="2:8" s="34" customFormat="1" x14ac:dyDescent="0.2">
      <c r="B142" s="79">
        <v>40269</v>
      </c>
      <c r="C142" s="33">
        <v>325</v>
      </c>
      <c r="D142" s="33">
        <v>1001</v>
      </c>
      <c r="E142" s="33">
        <v>1959</v>
      </c>
      <c r="F142" s="33">
        <v>13443</v>
      </c>
      <c r="G142" s="33">
        <v>16728</v>
      </c>
    </row>
    <row r="143" spans="2:8" s="34" customFormat="1" x14ac:dyDescent="0.2">
      <c r="B143" s="79">
        <v>40299</v>
      </c>
      <c r="C143" s="33">
        <v>251</v>
      </c>
      <c r="D143" s="33">
        <v>772</v>
      </c>
      <c r="E143" s="33">
        <v>1860</v>
      </c>
      <c r="F143" s="33">
        <v>13536</v>
      </c>
      <c r="G143" s="33">
        <v>16419</v>
      </c>
    </row>
    <row r="144" spans="2:8" s="34" customFormat="1" x14ac:dyDescent="0.2">
      <c r="B144" s="79">
        <v>40330</v>
      </c>
      <c r="C144" s="33">
        <v>206</v>
      </c>
      <c r="D144" s="33">
        <v>1158</v>
      </c>
      <c r="E144" s="33">
        <v>1826</v>
      </c>
      <c r="F144" s="33">
        <v>15508</v>
      </c>
      <c r="G144" s="33">
        <v>18698</v>
      </c>
    </row>
    <row r="145" spans="2:7" s="34" customFormat="1" x14ac:dyDescent="0.2">
      <c r="B145" s="79">
        <v>40360</v>
      </c>
      <c r="C145" s="33">
        <v>144</v>
      </c>
      <c r="D145" s="33">
        <v>1157</v>
      </c>
      <c r="E145" s="33">
        <v>1955</v>
      </c>
      <c r="F145" s="33">
        <v>16050</v>
      </c>
      <c r="G145" s="33">
        <v>19306</v>
      </c>
    </row>
    <row r="146" spans="2:7" x14ac:dyDescent="0.2">
      <c r="B146" s="79">
        <v>40391</v>
      </c>
      <c r="C146" s="1">
        <v>125</v>
      </c>
      <c r="D146" s="1">
        <v>1183</v>
      </c>
      <c r="E146" s="1">
        <v>1538</v>
      </c>
      <c r="F146" s="1">
        <v>12282</v>
      </c>
      <c r="G146" s="1">
        <v>15128</v>
      </c>
    </row>
    <row r="147" spans="2:7" x14ac:dyDescent="0.2">
      <c r="B147" s="79">
        <v>40422</v>
      </c>
      <c r="C147" s="33">
        <v>206</v>
      </c>
      <c r="D147" s="33">
        <v>1159</v>
      </c>
      <c r="E147" s="33">
        <v>1906</v>
      </c>
      <c r="F147" s="33">
        <v>17207</v>
      </c>
      <c r="G147" s="33">
        <v>20478</v>
      </c>
    </row>
    <row r="148" spans="2:7" x14ac:dyDescent="0.2">
      <c r="B148" s="79">
        <v>40452</v>
      </c>
      <c r="C148" s="1">
        <v>374</v>
      </c>
      <c r="D148" s="1">
        <v>780</v>
      </c>
      <c r="E148" s="1">
        <v>1554</v>
      </c>
      <c r="F148" s="1">
        <v>16582</v>
      </c>
      <c r="G148" s="1">
        <v>19290</v>
      </c>
    </row>
    <row r="149" spans="2:7" x14ac:dyDescent="0.2">
      <c r="B149" s="79">
        <v>40483</v>
      </c>
      <c r="C149" s="1">
        <v>332</v>
      </c>
      <c r="D149" s="1">
        <v>860</v>
      </c>
      <c r="E149" s="1">
        <v>1618</v>
      </c>
      <c r="F149" s="1">
        <v>16229</v>
      </c>
      <c r="G149" s="1">
        <v>19039</v>
      </c>
    </row>
    <row r="150" spans="2:7" x14ac:dyDescent="0.2">
      <c r="B150" s="79">
        <v>40513</v>
      </c>
      <c r="C150" s="1">
        <v>357</v>
      </c>
      <c r="D150" s="1">
        <v>645</v>
      </c>
      <c r="E150" s="1">
        <v>1432</v>
      </c>
      <c r="F150" s="1">
        <v>13758</v>
      </c>
      <c r="G150" s="1">
        <v>16192</v>
      </c>
    </row>
    <row r="151" spans="2:7" x14ac:dyDescent="0.2">
      <c r="B151" s="79">
        <v>40544</v>
      </c>
      <c r="C151" s="1">
        <v>452</v>
      </c>
      <c r="D151" s="1">
        <v>740</v>
      </c>
      <c r="E151" s="1">
        <v>1717</v>
      </c>
      <c r="F151" s="1">
        <v>11616</v>
      </c>
      <c r="G151" s="1">
        <v>14525</v>
      </c>
    </row>
    <row r="152" spans="2:7" x14ac:dyDescent="0.2">
      <c r="B152" s="79">
        <v>40575</v>
      </c>
      <c r="C152" s="1">
        <v>375</v>
      </c>
      <c r="D152" s="1">
        <v>663</v>
      </c>
      <c r="E152" s="1">
        <v>1786</v>
      </c>
      <c r="F152" s="1">
        <v>11124</v>
      </c>
      <c r="G152" s="1">
        <v>13948</v>
      </c>
    </row>
    <row r="153" spans="2:7" x14ac:dyDescent="0.2">
      <c r="B153" s="79">
        <v>40603</v>
      </c>
      <c r="C153" s="65">
        <v>254</v>
      </c>
      <c r="D153" s="65">
        <v>802</v>
      </c>
      <c r="E153" s="1">
        <v>2028</v>
      </c>
      <c r="F153" s="1">
        <v>13673</v>
      </c>
      <c r="G153" s="1">
        <v>16757</v>
      </c>
    </row>
    <row r="154" spans="2:7" x14ac:dyDescent="0.2">
      <c r="B154" s="79">
        <v>40634</v>
      </c>
      <c r="C154" s="1">
        <v>180</v>
      </c>
      <c r="D154" s="1">
        <v>1023</v>
      </c>
      <c r="E154" s="1">
        <v>1514</v>
      </c>
      <c r="F154" s="1">
        <v>13435</v>
      </c>
      <c r="G154" s="1">
        <v>16152</v>
      </c>
    </row>
    <row r="155" spans="2:7" x14ac:dyDescent="0.2">
      <c r="B155" s="79">
        <v>40664</v>
      </c>
      <c r="C155" s="1">
        <v>190</v>
      </c>
      <c r="D155" s="1">
        <v>885</v>
      </c>
      <c r="E155" s="1">
        <v>1873</v>
      </c>
      <c r="F155" s="1">
        <v>14908</v>
      </c>
      <c r="G155" s="1">
        <v>17856</v>
      </c>
    </row>
    <row r="156" spans="2:7" x14ac:dyDescent="0.2">
      <c r="B156" s="79">
        <v>40695</v>
      </c>
      <c r="C156" s="1">
        <v>163</v>
      </c>
      <c r="D156" s="1">
        <v>1184</v>
      </c>
      <c r="E156" s="1">
        <v>1665</v>
      </c>
      <c r="F156" s="1">
        <v>15583</v>
      </c>
      <c r="G156" s="1">
        <v>18595</v>
      </c>
    </row>
    <row r="157" spans="2:7" x14ac:dyDescent="0.2">
      <c r="B157" s="79">
        <v>40725</v>
      </c>
      <c r="C157" s="1">
        <v>140</v>
      </c>
      <c r="D157" s="1">
        <v>1327</v>
      </c>
      <c r="E157" s="1">
        <v>1810</v>
      </c>
      <c r="F157" s="1">
        <v>17286</v>
      </c>
      <c r="G157" s="1">
        <v>20563</v>
      </c>
    </row>
    <row r="158" spans="2:7" x14ac:dyDescent="0.2">
      <c r="B158" s="79">
        <v>40756</v>
      </c>
      <c r="C158" s="1">
        <v>157</v>
      </c>
      <c r="D158" s="1">
        <v>1379</v>
      </c>
      <c r="E158" s="1">
        <v>1396</v>
      </c>
      <c r="F158" s="1">
        <v>12921</v>
      </c>
      <c r="G158" s="1">
        <v>15853</v>
      </c>
    </row>
    <row r="159" spans="2:7" x14ac:dyDescent="0.2">
      <c r="B159" s="79">
        <v>40787</v>
      </c>
      <c r="C159" s="1">
        <v>295</v>
      </c>
      <c r="D159" s="1">
        <v>1142</v>
      </c>
      <c r="E159" s="1">
        <v>1576</v>
      </c>
      <c r="F159" s="1">
        <v>17463</v>
      </c>
      <c r="G159" s="1">
        <v>20476</v>
      </c>
    </row>
    <row r="160" spans="2:7" x14ac:dyDescent="0.2">
      <c r="B160" s="79">
        <v>40817</v>
      </c>
      <c r="C160" s="1">
        <v>377</v>
      </c>
      <c r="D160" s="1">
        <v>920</v>
      </c>
      <c r="E160" s="1">
        <v>1411</v>
      </c>
      <c r="F160" s="1">
        <v>18051</v>
      </c>
      <c r="G160" s="1">
        <v>20759</v>
      </c>
    </row>
    <row r="161" spans="2:7" x14ac:dyDescent="0.2">
      <c r="B161" s="79">
        <v>40848</v>
      </c>
      <c r="C161" s="1">
        <v>460</v>
      </c>
      <c r="D161" s="1">
        <v>763</v>
      </c>
      <c r="E161" s="1">
        <v>1565</v>
      </c>
      <c r="F161" s="1">
        <v>17487</v>
      </c>
      <c r="G161" s="1">
        <v>20275</v>
      </c>
    </row>
    <row r="162" spans="2:7" x14ac:dyDescent="0.2">
      <c r="B162" s="79">
        <v>40878</v>
      </c>
      <c r="C162" s="1">
        <v>670</v>
      </c>
      <c r="D162" s="1">
        <v>968</v>
      </c>
      <c r="E162" s="1">
        <v>1056</v>
      </c>
      <c r="F162" s="1">
        <v>15189</v>
      </c>
      <c r="G162" s="1">
        <v>17883</v>
      </c>
    </row>
    <row r="163" spans="2:7" x14ac:dyDescent="0.2">
      <c r="B163" s="79">
        <v>40909</v>
      </c>
      <c r="C163" s="1">
        <v>739</v>
      </c>
      <c r="D163" s="1">
        <v>804</v>
      </c>
      <c r="E163" s="1">
        <v>1220</v>
      </c>
      <c r="F163" s="1">
        <v>14161</v>
      </c>
      <c r="G163" s="1">
        <v>16924</v>
      </c>
    </row>
    <row r="164" spans="2:7" x14ac:dyDescent="0.2">
      <c r="B164" s="79">
        <v>40940</v>
      </c>
      <c r="C164" s="1">
        <v>527</v>
      </c>
      <c r="D164" s="1">
        <v>878</v>
      </c>
      <c r="E164" s="1">
        <v>1344</v>
      </c>
      <c r="F164" s="1">
        <v>12603</v>
      </c>
      <c r="G164" s="1">
        <v>15352</v>
      </c>
    </row>
    <row r="165" spans="2:7" x14ac:dyDescent="0.2">
      <c r="B165" s="79">
        <v>40969</v>
      </c>
      <c r="C165" s="1">
        <v>413</v>
      </c>
      <c r="D165" s="1">
        <v>933</v>
      </c>
      <c r="E165" s="1">
        <v>1309</v>
      </c>
      <c r="F165" s="1">
        <v>14990</v>
      </c>
      <c r="G165" s="1">
        <v>17645</v>
      </c>
    </row>
    <row r="166" spans="2:7" x14ac:dyDescent="0.2">
      <c r="B166" s="79">
        <v>41000</v>
      </c>
      <c r="C166" s="1">
        <v>233</v>
      </c>
      <c r="D166" s="1">
        <v>1172</v>
      </c>
      <c r="E166" s="1">
        <v>1261</v>
      </c>
      <c r="F166" s="1">
        <v>13987</v>
      </c>
      <c r="G166" s="1">
        <v>16653</v>
      </c>
    </row>
    <row r="167" spans="2:7" x14ac:dyDescent="0.2">
      <c r="B167" s="79">
        <v>41030</v>
      </c>
      <c r="C167" s="1">
        <v>263</v>
      </c>
      <c r="D167" s="1">
        <v>955</v>
      </c>
      <c r="E167" s="1">
        <v>1355</v>
      </c>
      <c r="F167" s="1">
        <v>15525</v>
      </c>
      <c r="G167" s="1">
        <v>18098</v>
      </c>
    </row>
    <row r="168" spans="2:7" x14ac:dyDescent="0.2">
      <c r="B168" s="79">
        <v>41061</v>
      </c>
      <c r="C168" s="1">
        <v>199</v>
      </c>
      <c r="D168" s="1">
        <v>943</v>
      </c>
      <c r="E168" s="1">
        <v>1281</v>
      </c>
      <c r="F168" s="1">
        <v>14954</v>
      </c>
      <c r="G168" s="1">
        <v>17377</v>
      </c>
    </row>
    <row r="169" spans="2:7" x14ac:dyDescent="0.2">
      <c r="B169" s="79">
        <v>41091</v>
      </c>
      <c r="C169" s="1">
        <v>137</v>
      </c>
      <c r="D169" s="1">
        <v>1138</v>
      </c>
      <c r="E169" s="1">
        <v>1421</v>
      </c>
      <c r="F169" s="1">
        <v>16441</v>
      </c>
      <c r="G169" s="1">
        <v>19137</v>
      </c>
    </row>
    <row r="170" spans="2:7" x14ac:dyDescent="0.2">
      <c r="B170" s="79">
        <v>41122</v>
      </c>
      <c r="C170" s="1">
        <v>134</v>
      </c>
      <c r="D170" s="1">
        <v>1163</v>
      </c>
      <c r="E170" s="1">
        <v>1145</v>
      </c>
      <c r="F170" s="1">
        <v>13410</v>
      </c>
      <c r="G170" s="1">
        <f t="shared" ref="G170:G195" si="0">SUM(C170:F170)</f>
        <v>15852</v>
      </c>
    </row>
    <row r="171" spans="2:7" x14ac:dyDescent="0.2">
      <c r="B171" s="79">
        <v>41153</v>
      </c>
      <c r="C171" s="1">
        <v>190</v>
      </c>
      <c r="D171" s="1">
        <v>998</v>
      </c>
      <c r="E171" s="1">
        <v>1287</v>
      </c>
      <c r="F171" s="1">
        <v>16130</v>
      </c>
      <c r="G171" s="1">
        <f t="shared" si="0"/>
        <v>18605</v>
      </c>
    </row>
    <row r="172" spans="2:7" x14ac:dyDescent="0.2">
      <c r="B172" s="79">
        <v>41183</v>
      </c>
      <c r="C172" s="1">
        <v>420</v>
      </c>
      <c r="D172" s="1">
        <v>846</v>
      </c>
      <c r="E172" s="1">
        <v>1283</v>
      </c>
      <c r="F172" s="1">
        <v>17462</v>
      </c>
      <c r="G172" s="1">
        <f t="shared" si="0"/>
        <v>20011</v>
      </c>
    </row>
    <row r="173" spans="2:7" x14ac:dyDescent="0.2">
      <c r="B173" s="79">
        <v>41214</v>
      </c>
      <c r="C173" s="1">
        <v>395</v>
      </c>
      <c r="D173" s="1">
        <v>765</v>
      </c>
      <c r="E173" s="1">
        <v>1268</v>
      </c>
      <c r="F173" s="1">
        <v>13802</v>
      </c>
      <c r="G173" s="1">
        <f t="shared" si="0"/>
        <v>16230</v>
      </c>
    </row>
    <row r="174" spans="2:7" x14ac:dyDescent="0.2">
      <c r="B174" s="79">
        <v>41244</v>
      </c>
      <c r="C174" s="1">
        <v>609</v>
      </c>
      <c r="D174" s="1">
        <v>676</v>
      </c>
      <c r="E174" s="1">
        <v>1066</v>
      </c>
      <c r="F174" s="1">
        <v>12397</v>
      </c>
      <c r="G174" s="1">
        <f t="shared" si="0"/>
        <v>14748</v>
      </c>
    </row>
    <row r="175" spans="2:7" x14ac:dyDescent="0.2">
      <c r="B175" s="79">
        <v>41275</v>
      </c>
      <c r="C175" s="65">
        <v>652</v>
      </c>
      <c r="D175" s="65">
        <v>821</v>
      </c>
      <c r="E175" s="1">
        <v>1288</v>
      </c>
      <c r="F175" s="1">
        <v>12437</v>
      </c>
      <c r="G175" s="1">
        <f t="shared" si="0"/>
        <v>15198</v>
      </c>
    </row>
    <row r="176" spans="2:7" x14ac:dyDescent="0.2">
      <c r="B176" s="79">
        <v>41306</v>
      </c>
      <c r="C176" s="65">
        <v>553</v>
      </c>
      <c r="D176" s="65">
        <v>794</v>
      </c>
      <c r="E176" s="1">
        <v>1244</v>
      </c>
      <c r="F176" s="1">
        <v>10650</v>
      </c>
      <c r="G176" s="1">
        <f t="shared" si="0"/>
        <v>13241</v>
      </c>
    </row>
    <row r="177" spans="2:8" x14ac:dyDescent="0.2">
      <c r="B177" s="79">
        <v>41334</v>
      </c>
      <c r="C177" s="65">
        <v>212</v>
      </c>
      <c r="D177" s="65">
        <v>941</v>
      </c>
      <c r="E177" s="1">
        <v>1219</v>
      </c>
      <c r="F177" s="1">
        <v>12254</v>
      </c>
      <c r="G177" s="1">
        <f t="shared" si="0"/>
        <v>14626</v>
      </c>
      <c r="H177" s="65"/>
    </row>
    <row r="178" spans="2:8" x14ac:dyDescent="0.2">
      <c r="B178" s="80">
        <v>41365</v>
      </c>
      <c r="C178" s="1">
        <v>258</v>
      </c>
      <c r="D178" s="1">
        <v>741</v>
      </c>
      <c r="E178" s="1">
        <v>1631</v>
      </c>
      <c r="F178" s="1">
        <v>14169</v>
      </c>
      <c r="G178" s="1">
        <f t="shared" si="0"/>
        <v>16799</v>
      </c>
      <c r="H178" s="65"/>
    </row>
    <row r="179" spans="2:8" x14ac:dyDescent="0.2">
      <c r="B179" s="80">
        <v>41395</v>
      </c>
      <c r="C179" s="1">
        <v>189</v>
      </c>
      <c r="D179" s="1">
        <v>1019</v>
      </c>
      <c r="E179" s="1">
        <v>1506</v>
      </c>
      <c r="F179" s="1">
        <v>15802</v>
      </c>
      <c r="G179" s="1">
        <f t="shared" si="0"/>
        <v>18516</v>
      </c>
      <c r="H179" s="65"/>
    </row>
    <row r="180" spans="2:8" x14ac:dyDescent="0.2">
      <c r="B180" s="80">
        <v>41426</v>
      </c>
      <c r="C180" s="1">
        <v>188</v>
      </c>
      <c r="D180" s="1">
        <v>597</v>
      </c>
      <c r="E180" s="1">
        <v>1168</v>
      </c>
      <c r="F180" s="1">
        <v>15544</v>
      </c>
      <c r="G180" s="1">
        <f t="shared" si="0"/>
        <v>17497</v>
      </c>
      <c r="H180" s="65"/>
    </row>
    <row r="181" spans="2:8" x14ac:dyDescent="0.2">
      <c r="B181" s="80">
        <v>41456</v>
      </c>
      <c r="C181" s="1">
        <v>205</v>
      </c>
      <c r="D181" s="1">
        <v>932</v>
      </c>
      <c r="E181" s="1">
        <v>1473</v>
      </c>
      <c r="F181" s="1">
        <v>18041</v>
      </c>
      <c r="G181" s="1">
        <f t="shared" si="0"/>
        <v>20651</v>
      </c>
      <c r="H181" s="65"/>
    </row>
    <row r="182" spans="2:8" x14ac:dyDescent="0.2">
      <c r="B182" s="80">
        <v>41487</v>
      </c>
      <c r="C182" s="1">
        <v>131</v>
      </c>
      <c r="D182" s="1">
        <v>892</v>
      </c>
      <c r="E182" s="1">
        <v>1108</v>
      </c>
      <c r="F182" s="1">
        <v>14885</v>
      </c>
      <c r="G182" s="1">
        <f t="shared" si="0"/>
        <v>17016</v>
      </c>
      <c r="H182" s="65"/>
    </row>
    <row r="183" spans="2:8" x14ac:dyDescent="0.2">
      <c r="B183" s="80">
        <v>41518</v>
      </c>
      <c r="C183" s="1">
        <v>236</v>
      </c>
      <c r="D183" s="1">
        <v>884</v>
      </c>
      <c r="E183" s="1">
        <v>1551</v>
      </c>
      <c r="F183" s="1">
        <v>16784</v>
      </c>
      <c r="G183" s="1">
        <f t="shared" si="0"/>
        <v>19455</v>
      </c>
      <c r="H183" s="65"/>
    </row>
    <row r="184" spans="2:8" x14ac:dyDescent="0.2">
      <c r="B184" s="80">
        <v>41548</v>
      </c>
      <c r="C184" s="1">
        <v>444</v>
      </c>
      <c r="D184" s="1">
        <v>828</v>
      </c>
      <c r="E184" s="1">
        <v>1663</v>
      </c>
      <c r="F184" s="1">
        <v>17643</v>
      </c>
      <c r="G184" s="1">
        <f t="shared" si="0"/>
        <v>20578</v>
      </c>
      <c r="H184" s="65"/>
    </row>
    <row r="185" spans="2:8" x14ac:dyDescent="0.2">
      <c r="B185" s="80">
        <v>41579</v>
      </c>
      <c r="C185" s="1">
        <v>499</v>
      </c>
      <c r="D185" s="1">
        <v>796</v>
      </c>
      <c r="E185" s="1">
        <v>1480</v>
      </c>
      <c r="F185" s="1">
        <v>15943</v>
      </c>
      <c r="G185" s="1">
        <f t="shared" si="0"/>
        <v>18718</v>
      </c>
      <c r="H185" s="65"/>
    </row>
    <row r="186" spans="2:8" x14ac:dyDescent="0.2">
      <c r="B186" s="80">
        <v>41609</v>
      </c>
      <c r="C186" s="1">
        <v>734</v>
      </c>
      <c r="D186" s="1">
        <v>639</v>
      </c>
      <c r="E186" s="1">
        <v>1054</v>
      </c>
      <c r="F186" s="1">
        <v>13750</v>
      </c>
      <c r="G186" s="1">
        <f t="shared" si="0"/>
        <v>16177</v>
      </c>
      <c r="H186" s="65"/>
    </row>
    <row r="187" spans="2:8" x14ac:dyDescent="0.2">
      <c r="B187" s="80">
        <v>41640</v>
      </c>
      <c r="C187" s="1">
        <v>730</v>
      </c>
      <c r="D187" s="1">
        <v>910</v>
      </c>
      <c r="E187" s="1">
        <v>1345</v>
      </c>
      <c r="F187" s="1">
        <v>14184</v>
      </c>
      <c r="G187" s="1">
        <f t="shared" si="0"/>
        <v>17169</v>
      </c>
      <c r="H187" s="1"/>
    </row>
    <row r="188" spans="2:8" x14ac:dyDescent="0.2">
      <c r="B188" s="80">
        <v>41671</v>
      </c>
      <c r="C188" s="1">
        <v>683</v>
      </c>
      <c r="D188" s="1">
        <v>891</v>
      </c>
      <c r="E188" s="1">
        <v>1344</v>
      </c>
      <c r="F188" s="1">
        <v>12061</v>
      </c>
      <c r="G188" s="1">
        <f t="shared" si="0"/>
        <v>14979</v>
      </c>
      <c r="H188" s="1"/>
    </row>
    <row r="189" spans="2:8" x14ac:dyDescent="0.2">
      <c r="B189" s="80">
        <v>41699</v>
      </c>
      <c r="C189" s="1">
        <v>747</v>
      </c>
      <c r="D189" s="1">
        <v>1031</v>
      </c>
      <c r="E189" s="1">
        <v>1710</v>
      </c>
      <c r="F189" s="1">
        <v>13254</v>
      </c>
      <c r="G189" s="1">
        <f t="shared" si="0"/>
        <v>16742</v>
      </c>
      <c r="H189" s="1"/>
    </row>
    <row r="190" spans="2:8" x14ac:dyDescent="0.2">
      <c r="B190" s="80">
        <v>41730</v>
      </c>
      <c r="C190" s="1">
        <v>501</v>
      </c>
      <c r="D190" s="1">
        <v>1188</v>
      </c>
      <c r="E190" s="1">
        <v>1473</v>
      </c>
      <c r="F190" s="1">
        <v>15434</v>
      </c>
      <c r="G190" s="1">
        <f t="shared" si="0"/>
        <v>18596</v>
      </c>
      <c r="H190" s="1"/>
    </row>
    <row r="191" spans="2:8" x14ac:dyDescent="0.2">
      <c r="B191" s="80">
        <v>41760</v>
      </c>
      <c r="C191" s="65">
        <v>312</v>
      </c>
      <c r="D191" s="1">
        <v>1157</v>
      </c>
      <c r="E191" s="1">
        <v>1578</v>
      </c>
      <c r="F191" s="1">
        <v>15715</v>
      </c>
      <c r="G191" s="1">
        <f t="shared" si="0"/>
        <v>18762</v>
      </c>
      <c r="H191" s="1"/>
    </row>
    <row r="192" spans="2:8" x14ac:dyDescent="0.2">
      <c r="B192" s="80">
        <v>41791</v>
      </c>
      <c r="C192" s="65">
        <v>268</v>
      </c>
      <c r="D192" s="1">
        <v>1109</v>
      </c>
      <c r="E192" s="1">
        <v>1411</v>
      </c>
      <c r="F192" s="1">
        <v>16652</v>
      </c>
      <c r="G192" s="1">
        <f t="shared" si="0"/>
        <v>19440</v>
      </c>
      <c r="H192" s="1"/>
    </row>
    <row r="193" spans="2:8" x14ac:dyDescent="0.2">
      <c r="B193" s="80">
        <v>41821</v>
      </c>
      <c r="C193" s="1">
        <v>205</v>
      </c>
      <c r="D193" s="1">
        <v>1196</v>
      </c>
      <c r="E193" s="1">
        <v>1571</v>
      </c>
      <c r="F193" s="1">
        <v>18111</v>
      </c>
      <c r="G193" s="1">
        <f t="shared" si="0"/>
        <v>21083</v>
      </c>
      <c r="H193" s="1"/>
    </row>
    <row r="194" spans="2:8" x14ac:dyDescent="0.2">
      <c r="B194" s="80">
        <v>41852</v>
      </c>
      <c r="C194" s="1">
        <v>171</v>
      </c>
      <c r="D194" s="1">
        <v>1418</v>
      </c>
      <c r="E194" s="1">
        <v>1241</v>
      </c>
      <c r="F194" s="1">
        <v>12867</v>
      </c>
      <c r="G194" s="1">
        <f t="shared" si="0"/>
        <v>15697</v>
      </c>
      <c r="H194" s="1"/>
    </row>
    <row r="195" spans="2:8" x14ac:dyDescent="0.2">
      <c r="B195" s="80">
        <v>41883</v>
      </c>
      <c r="C195" s="1">
        <v>237</v>
      </c>
      <c r="D195" s="1">
        <v>1404</v>
      </c>
      <c r="E195" s="1">
        <v>1538</v>
      </c>
      <c r="F195" s="1">
        <v>17339</v>
      </c>
      <c r="G195" s="1">
        <f t="shared" si="0"/>
        <v>20518</v>
      </c>
      <c r="H195" s="1"/>
    </row>
    <row r="196" spans="2:8" x14ac:dyDescent="0.2">
      <c r="B196" s="80">
        <v>41913</v>
      </c>
      <c r="C196" s="1">
        <v>440</v>
      </c>
      <c r="D196" s="1">
        <v>1173</v>
      </c>
      <c r="E196" s="1">
        <v>1650</v>
      </c>
      <c r="F196" s="1">
        <v>18146</v>
      </c>
      <c r="G196" s="1">
        <v>21409</v>
      </c>
      <c r="H196" s="1"/>
    </row>
    <row r="197" spans="2:8" x14ac:dyDescent="0.2">
      <c r="B197" s="80">
        <v>41944</v>
      </c>
      <c r="C197" s="1">
        <v>440</v>
      </c>
      <c r="D197" s="1">
        <v>1286</v>
      </c>
      <c r="E197" s="1">
        <v>1673</v>
      </c>
      <c r="F197" s="1">
        <v>16543</v>
      </c>
      <c r="G197" s="1">
        <v>19942</v>
      </c>
      <c r="H197" s="1"/>
    </row>
    <row r="198" spans="2:8" x14ac:dyDescent="0.2">
      <c r="B198" s="80">
        <v>41974</v>
      </c>
      <c r="C198" s="1">
        <v>696</v>
      </c>
      <c r="D198" s="1">
        <v>1304</v>
      </c>
      <c r="E198" s="1">
        <v>1368</v>
      </c>
      <c r="F198" s="1">
        <v>14070</v>
      </c>
      <c r="G198" s="1">
        <v>17438</v>
      </c>
      <c r="H198" s="1"/>
    </row>
    <row r="199" spans="2:8" x14ac:dyDescent="0.2">
      <c r="B199" s="80">
        <v>42005</v>
      </c>
      <c r="C199" s="1">
        <v>740</v>
      </c>
      <c r="D199" s="1">
        <v>1270</v>
      </c>
      <c r="E199" s="1">
        <v>1651</v>
      </c>
      <c r="F199" s="1">
        <v>14633</v>
      </c>
      <c r="G199" s="1">
        <v>18294</v>
      </c>
      <c r="H199" s="1"/>
    </row>
    <row r="200" spans="2:8" x14ac:dyDescent="0.2">
      <c r="B200" s="80">
        <v>42036</v>
      </c>
      <c r="C200" s="1">
        <v>494</v>
      </c>
      <c r="D200" s="1">
        <v>1212</v>
      </c>
      <c r="E200" s="1">
        <v>1621</v>
      </c>
      <c r="F200" s="1">
        <v>15501</v>
      </c>
      <c r="G200" s="1">
        <v>18828</v>
      </c>
      <c r="H200" s="1"/>
    </row>
    <row r="201" spans="2:8" x14ac:dyDescent="0.2">
      <c r="B201" s="80">
        <v>42064</v>
      </c>
      <c r="C201" s="1">
        <v>371</v>
      </c>
      <c r="D201" s="1">
        <v>1380</v>
      </c>
      <c r="E201" s="1">
        <v>1637</v>
      </c>
      <c r="F201" s="1">
        <v>18746</v>
      </c>
      <c r="G201" s="1">
        <v>22134</v>
      </c>
      <c r="H201" s="1"/>
    </row>
    <row r="202" spans="2:8" x14ac:dyDescent="0.2">
      <c r="B202" s="80">
        <v>42095</v>
      </c>
      <c r="C202" s="1">
        <v>394</v>
      </c>
      <c r="D202" s="1">
        <v>1866</v>
      </c>
      <c r="E202" s="1">
        <v>1517</v>
      </c>
      <c r="F202" s="1">
        <v>16290</v>
      </c>
      <c r="G202" s="1">
        <v>20067</v>
      </c>
      <c r="H202" s="1"/>
    </row>
    <row r="203" spans="2:8" x14ac:dyDescent="0.2">
      <c r="B203" s="80">
        <v>42125</v>
      </c>
      <c r="C203" s="1">
        <v>355</v>
      </c>
      <c r="D203" s="1">
        <v>1117</v>
      </c>
      <c r="E203" s="1">
        <v>1691</v>
      </c>
      <c r="F203" s="1">
        <v>17144</v>
      </c>
      <c r="G203" s="1">
        <v>20307</v>
      </c>
      <c r="H203" s="1"/>
    </row>
    <row r="204" spans="2:8" x14ac:dyDescent="0.2">
      <c r="B204" s="80">
        <v>42156</v>
      </c>
      <c r="C204" s="1">
        <v>250</v>
      </c>
      <c r="D204" s="1">
        <v>1226</v>
      </c>
      <c r="E204" s="1">
        <v>1695</v>
      </c>
      <c r="F204" s="1">
        <v>18386</v>
      </c>
      <c r="G204" s="1">
        <v>21557</v>
      </c>
      <c r="H204" s="1"/>
    </row>
    <row r="205" spans="2:8" x14ac:dyDescent="0.2">
      <c r="B205" s="80">
        <v>42186</v>
      </c>
      <c r="C205" s="1">
        <v>172</v>
      </c>
      <c r="D205" s="1">
        <v>1583</v>
      </c>
      <c r="E205" s="1">
        <v>1723</v>
      </c>
      <c r="F205" s="1">
        <v>21176</v>
      </c>
      <c r="G205" s="1">
        <v>24654</v>
      </c>
      <c r="H205" s="1"/>
    </row>
    <row r="206" spans="2:8" x14ac:dyDescent="0.2">
      <c r="B206" s="80">
        <v>42217</v>
      </c>
      <c r="C206" s="1">
        <v>173</v>
      </c>
      <c r="D206" s="1">
        <v>1431</v>
      </c>
      <c r="E206" s="1">
        <v>1384</v>
      </c>
      <c r="F206" s="1">
        <v>16159</v>
      </c>
      <c r="G206" s="1">
        <v>19147</v>
      </c>
      <c r="H206" s="1"/>
    </row>
    <row r="207" spans="2:8" x14ac:dyDescent="0.2">
      <c r="B207" s="80">
        <v>42248</v>
      </c>
      <c r="C207" s="1">
        <v>236</v>
      </c>
      <c r="D207" s="1">
        <v>1302</v>
      </c>
      <c r="E207" s="1">
        <v>1853</v>
      </c>
      <c r="F207" s="1">
        <v>20524</v>
      </c>
      <c r="G207" s="1">
        <v>23915</v>
      </c>
      <c r="H207" s="1"/>
    </row>
    <row r="208" spans="2:8" x14ac:dyDescent="0.2">
      <c r="B208" s="80">
        <v>42278</v>
      </c>
      <c r="C208" s="1">
        <v>372</v>
      </c>
      <c r="D208" s="1">
        <v>1246</v>
      </c>
      <c r="E208" s="1">
        <v>1806</v>
      </c>
      <c r="F208" s="1">
        <v>21407</v>
      </c>
      <c r="G208" s="1">
        <v>24831</v>
      </c>
      <c r="H208" s="1"/>
    </row>
    <row r="209" spans="2:22" x14ac:dyDescent="0.2">
      <c r="B209" s="80">
        <v>42309</v>
      </c>
      <c r="C209" s="1">
        <v>678</v>
      </c>
      <c r="D209" s="1">
        <v>1346</v>
      </c>
      <c r="E209" s="1">
        <v>1852</v>
      </c>
      <c r="F209" s="1">
        <v>17789</v>
      </c>
      <c r="G209" s="1">
        <v>21665</v>
      </c>
      <c r="H209" s="1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</row>
    <row r="210" spans="2:22" x14ac:dyDescent="0.2">
      <c r="B210" s="80">
        <v>42339</v>
      </c>
      <c r="C210" s="1">
        <v>678</v>
      </c>
      <c r="D210" s="1">
        <v>1505</v>
      </c>
      <c r="E210" s="1">
        <v>1328</v>
      </c>
      <c r="F210" s="1">
        <v>19814</v>
      </c>
      <c r="G210" s="1">
        <v>23325</v>
      </c>
      <c r="H210" s="1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</row>
    <row r="211" spans="2:22" x14ac:dyDescent="0.2">
      <c r="B211" s="80">
        <v>42370</v>
      </c>
      <c r="C211" s="1">
        <v>606</v>
      </c>
      <c r="D211" s="1">
        <v>1401</v>
      </c>
      <c r="E211" s="1">
        <v>1743</v>
      </c>
      <c r="F211" s="1">
        <v>14689</v>
      </c>
      <c r="G211" s="1">
        <v>18439</v>
      </c>
      <c r="H211" s="1"/>
      <c r="I211" s="1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</row>
    <row r="212" spans="2:22" x14ac:dyDescent="0.2">
      <c r="B212" s="80">
        <v>42401</v>
      </c>
      <c r="C212" s="1">
        <v>525</v>
      </c>
      <c r="D212" s="1">
        <v>1366</v>
      </c>
      <c r="E212" s="1">
        <v>1602</v>
      </c>
      <c r="F212" s="1">
        <v>14921</v>
      </c>
      <c r="G212" s="1">
        <v>18414</v>
      </c>
      <c r="H212" s="1"/>
      <c r="I212" s="1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</row>
    <row r="213" spans="2:22" x14ac:dyDescent="0.2">
      <c r="B213" s="80">
        <v>42430</v>
      </c>
      <c r="C213" s="1">
        <v>383</v>
      </c>
      <c r="D213" s="1">
        <v>2372</v>
      </c>
      <c r="E213" s="1">
        <v>1748</v>
      </c>
      <c r="F213" s="1">
        <v>18016</v>
      </c>
      <c r="G213" s="1">
        <v>22519</v>
      </c>
      <c r="H213" s="1"/>
      <c r="I213" s="1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</row>
    <row r="214" spans="2:22" x14ac:dyDescent="0.2">
      <c r="B214" s="80">
        <v>42461</v>
      </c>
      <c r="C214" s="1">
        <v>269</v>
      </c>
      <c r="D214" s="1">
        <v>1260</v>
      </c>
      <c r="E214" s="1">
        <v>1638</v>
      </c>
      <c r="F214" s="1">
        <v>19587</v>
      </c>
      <c r="G214" s="1">
        <v>22754</v>
      </c>
      <c r="H214" s="1"/>
      <c r="I214" s="1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</row>
    <row r="215" spans="2:22" x14ac:dyDescent="0.2">
      <c r="B215" s="80">
        <v>42491</v>
      </c>
      <c r="C215" s="1">
        <v>183</v>
      </c>
      <c r="D215" s="1">
        <v>1223</v>
      </c>
      <c r="E215" s="1">
        <v>1749</v>
      </c>
      <c r="F215" s="1">
        <v>20068</v>
      </c>
      <c r="G215" s="1">
        <v>23223</v>
      </c>
      <c r="H215" s="1"/>
      <c r="I215" s="1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</row>
    <row r="216" spans="2:22" x14ac:dyDescent="0.2">
      <c r="B216" s="80">
        <v>42522</v>
      </c>
      <c r="C216" s="1">
        <v>284</v>
      </c>
      <c r="D216" s="1">
        <v>1677</v>
      </c>
      <c r="E216" s="1">
        <v>1674</v>
      </c>
      <c r="F216" s="1">
        <v>21362</v>
      </c>
      <c r="G216" s="1">
        <v>24997</v>
      </c>
      <c r="H216" s="1"/>
      <c r="I216" s="1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</row>
    <row r="217" spans="2:22" x14ac:dyDescent="0.2">
      <c r="B217" s="80">
        <v>42552</v>
      </c>
      <c r="C217" s="1">
        <v>163</v>
      </c>
      <c r="D217" s="1">
        <v>1847</v>
      </c>
      <c r="E217" s="1">
        <v>1648</v>
      </c>
      <c r="F217" s="1">
        <v>21474</v>
      </c>
      <c r="G217" s="1">
        <v>25132</v>
      </c>
      <c r="H217" s="1"/>
      <c r="I217" s="1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</row>
    <row r="218" spans="2:22" x14ac:dyDescent="0.2">
      <c r="B218" s="80">
        <v>42583</v>
      </c>
      <c r="C218" s="1">
        <v>159</v>
      </c>
      <c r="D218" s="1">
        <v>1879</v>
      </c>
      <c r="E218" s="1">
        <v>1501</v>
      </c>
      <c r="F218" s="1">
        <v>17736</v>
      </c>
      <c r="G218" s="1">
        <v>21275</v>
      </c>
      <c r="H218" s="1"/>
      <c r="I218" s="1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</row>
    <row r="219" spans="2:22" x14ac:dyDescent="0.2">
      <c r="B219" s="80">
        <v>42614</v>
      </c>
      <c r="C219" s="1">
        <v>187</v>
      </c>
      <c r="D219" s="1">
        <v>1539</v>
      </c>
      <c r="E219" s="1">
        <v>1785</v>
      </c>
      <c r="F219" s="1">
        <v>21533</v>
      </c>
      <c r="G219" s="1">
        <v>25044</v>
      </c>
      <c r="H219" s="1"/>
      <c r="I219" s="1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</row>
    <row r="220" spans="2:22" x14ac:dyDescent="0.2">
      <c r="B220" s="80">
        <v>42644</v>
      </c>
      <c r="C220" s="1">
        <v>356</v>
      </c>
      <c r="D220" s="1">
        <v>1431</v>
      </c>
      <c r="E220" s="1">
        <v>1721</v>
      </c>
      <c r="F220" s="1">
        <v>22349</v>
      </c>
      <c r="G220" s="1">
        <v>25857</v>
      </c>
      <c r="H220" s="1"/>
      <c r="I220" s="1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</row>
    <row r="221" spans="2:22" x14ac:dyDescent="0.2">
      <c r="B221" s="80">
        <v>42675</v>
      </c>
      <c r="C221" s="1">
        <v>378</v>
      </c>
      <c r="D221" s="1">
        <v>1793</v>
      </c>
      <c r="E221" s="1">
        <v>1926</v>
      </c>
      <c r="F221" s="1">
        <v>20428</v>
      </c>
      <c r="G221" s="1">
        <v>24525</v>
      </c>
      <c r="H221" s="1"/>
      <c r="I221" s="1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</row>
    <row r="222" spans="2:22" x14ac:dyDescent="0.2">
      <c r="B222" s="80">
        <v>42705</v>
      </c>
      <c r="C222" s="1">
        <v>826</v>
      </c>
      <c r="D222" s="1">
        <v>1234</v>
      </c>
      <c r="E222" s="1">
        <v>1701</v>
      </c>
      <c r="F222" s="1">
        <v>18501</v>
      </c>
      <c r="G222" s="1">
        <v>22262</v>
      </c>
      <c r="H222" s="1"/>
      <c r="I222" s="1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</row>
    <row r="223" spans="2:22" x14ac:dyDescent="0.2">
      <c r="B223" s="80">
        <v>42736</v>
      </c>
      <c r="C223" s="1">
        <v>676</v>
      </c>
      <c r="D223" s="1">
        <v>1673</v>
      </c>
      <c r="E223" s="1">
        <v>2043</v>
      </c>
      <c r="F223" s="1">
        <v>16469</v>
      </c>
      <c r="G223" s="1">
        <v>20861</v>
      </c>
      <c r="H223" s="1"/>
      <c r="I223" s="1"/>
      <c r="J223" s="65"/>
      <c r="K223" s="65"/>
      <c r="L223" s="65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x14ac:dyDescent="0.2">
      <c r="B224" s="80">
        <v>42767</v>
      </c>
      <c r="C224" s="1">
        <v>433</v>
      </c>
      <c r="D224" s="1">
        <v>1204</v>
      </c>
      <c r="E224" s="1">
        <v>1878</v>
      </c>
      <c r="F224" s="1">
        <v>16202</v>
      </c>
      <c r="G224" s="1">
        <v>19717</v>
      </c>
      <c r="H224" s="1"/>
      <c r="I224" s="1"/>
      <c r="J224" s="65"/>
      <c r="K224" s="65"/>
      <c r="L224" s="65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x14ac:dyDescent="0.2">
      <c r="B225" s="80">
        <v>42795</v>
      </c>
      <c r="C225" s="1">
        <v>397</v>
      </c>
      <c r="D225" s="1">
        <v>1354</v>
      </c>
      <c r="E225" s="1">
        <v>2212</v>
      </c>
      <c r="F225" s="1">
        <v>20870</v>
      </c>
      <c r="G225" s="1">
        <v>24833</v>
      </c>
      <c r="H225" s="1"/>
      <c r="I225" s="1"/>
      <c r="J225" s="65"/>
      <c r="K225" s="65"/>
      <c r="L225" s="65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x14ac:dyDescent="0.2">
      <c r="B226" s="80">
        <v>42826</v>
      </c>
      <c r="C226" s="1">
        <v>290</v>
      </c>
      <c r="D226" s="1">
        <v>1672</v>
      </c>
      <c r="E226" s="1">
        <v>1621</v>
      </c>
      <c r="F226" s="1">
        <v>19555</v>
      </c>
      <c r="G226" s="1">
        <v>23138</v>
      </c>
      <c r="H226" s="1"/>
      <c r="I226" s="1"/>
      <c r="J226" s="65"/>
      <c r="K226" s="65"/>
      <c r="L226" s="65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x14ac:dyDescent="0.2">
      <c r="B227" s="80">
        <v>42856</v>
      </c>
      <c r="C227" s="1">
        <v>290</v>
      </c>
      <c r="D227" s="1">
        <v>1493</v>
      </c>
      <c r="E227" s="1">
        <v>1892</v>
      </c>
      <c r="F227" s="1">
        <v>23260</v>
      </c>
      <c r="G227" s="1">
        <v>26935</v>
      </c>
      <c r="H227" s="1"/>
      <c r="I227" s="1"/>
      <c r="J227" s="65"/>
      <c r="K227" s="65"/>
      <c r="L227" s="65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x14ac:dyDescent="0.2">
      <c r="B228" s="80">
        <v>42887</v>
      </c>
      <c r="C228" s="1">
        <v>204</v>
      </c>
      <c r="D228" s="1">
        <v>1707</v>
      </c>
      <c r="E228" s="1">
        <v>1696</v>
      </c>
      <c r="F228" s="1">
        <v>23221</v>
      </c>
      <c r="G228" s="1">
        <v>26828</v>
      </c>
      <c r="H228" s="1"/>
      <c r="I228" s="1"/>
      <c r="J228" s="65"/>
      <c r="K228" s="65"/>
      <c r="L228" s="65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x14ac:dyDescent="0.2">
      <c r="B229" s="80">
        <v>42917</v>
      </c>
      <c r="C229" s="1">
        <v>193</v>
      </c>
      <c r="D229" s="1">
        <v>1783</v>
      </c>
      <c r="E229" s="1">
        <v>1727</v>
      </c>
      <c r="F229" s="1">
        <v>22880</v>
      </c>
      <c r="G229" s="1">
        <v>26583</v>
      </c>
      <c r="H229" s="1"/>
      <c r="I229" s="1"/>
      <c r="J229" s="65"/>
      <c r="K229" s="65"/>
      <c r="L229" s="65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x14ac:dyDescent="0.2">
      <c r="B230" s="80">
        <v>42948</v>
      </c>
      <c r="C230" s="1">
        <v>198</v>
      </c>
      <c r="D230" s="1">
        <v>2064</v>
      </c>
      <c r="E230" s="1">
        <v>1690</v>
      </c>
      <c r="F230" s="1">
        <v>19662</v>
      </c>
      <c r="G230" s="1">
        <v>23614</v>
      </c>
      <c r="H230" s="1"/>
      <c r="I230" s="1"/>
      <c r="J230" s="65"/>
      <c r="K230" s="65"/>
      <c r="L230" s="65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x14ac:dyDescent="0.2">
      <c r="B231" s="80">
        <v>42979</v>
      </c>
      <c r="C231" s="1">
        <v>181</v>
      </c>
      <c r="D231" s="1">
        <v>1978</v>
      </c>
      <c r="E231" s="1">
        <v>1856</v>
      </c>
      <c r="F231" s="1">
        <v>21985</v>
      </c>
      <c r="G231" s="1">
        <v>26000</v>
      </c>
      <c r="H231" s="1"/>
      <c r="I231" s="1"/>
      <c r="J231" s="65"/>
      <c r="K231" s="65"/>
      <c r="L231" s="65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x14ac:dyDescent="0.2">
      <c r="B232" s="80">
        <v>43009</v>
      </c>
      <c r="C232" s="1">
        <v>593</v>
      </c>
      <c r="D232" s="1">
        <v>1847</v>
      </c>
      <c r="E232" s="1">
        <v>1820</v>
      </c>
      <c r="F232" s="1">
        <v>25127</v>
      </c>
      <c r="G232" s="1">
        <v>29387</v>
      </c>
      <c r="H232" s="1"/>
      <c r="I232" s="1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</row>
    <row r="233" spans="2:22" x14ac:dyDescent="0.2">
      <c r="B233" s="80">
        <v>43040</v>
      </c>
      <c r="C233" s="1">
        <v>500</v>
      </c>
      <c r="D233" s="1">
        <v>1436</v>
      </c>
      <c r="E233" s="1">
        <v>1820</v>
      </c>
      <c r="F233" s="1">
        <v>21272</v>
      </c>
      <c r="G233" s="1">
        <v>25028</v>
      </c>
      <c r="H233" s="1"/>
      <c r="I233" s="1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</row>
    <row r="234" spans="2:22" x14ac:dyDescent="0.2">
      <c r="B234" s="80">
        <v>43070</v>
      </c>
      <c r="C234" s="1">
        <v>553</v>
      </c>
      <c r="D234" s="1">
        <v>1299</v>
      </c>
      <c r="E234" s="1">
        <v>1261</v>
      </c>
      <c r="F234" s="1">
        <v>19363</v>
      </c>
      <c r="G234" s="1">
        <v>22476</v>
      </c>
      <c r="H234" s="1"/>
      <c r="I234" s="1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</row>
    <row r="235" spans="2:22" x14ac:dyDescent="0.2">
      <c r="B235" s="80">
        <v>43101</v>
      </c>
      <c r="C235" s="1">
        <v>630</v>
      </c>
      <c r="D235" s="1">
        <v>1576</v>
      </c>
      <c r="E235" s="1">
        <v>1732</v>
      </c>
      <c r="F235" s="1">
        <v>19436</v>
      </c>
      <c r="G235" s="1">
        <v>23374</v>
      </c>
      <c r="H235" s="1"/>
      <c r="I235" s="1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</row>
    <row r="236" spans="2:22" x14ac:dyDescent="0.2">
      <c r="B236" s="80">
        <v>43132</v>
      </c>
      <c r="C236" s="1">
        <v>652</v>
      </c>
      <c r="D236" s="1">
        <v>1036</v>
      </c>
      <c r="E236" s="1">
        <v>1907</v>
      </c>
      <c r="F236" s="1">
        <v>18683</v>
      </c>
      <c r="G236" s="1">
        <v>22278</v>
      </c>
      <c r="H236" s="1"/>
      <c r="I236" s="1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</row>
    <row r="237" spans="2:22" x14ac:dyDescent="0.2">
      <c r="B237" s="80">
        <v>43160</v>
      </c>
      <c r="C237" s="1">
        <v>353</v>
      </c>
      <c r="D237" s="1">
        <v>1231</v>
      </c>
      <c r="E237" s="1">
        <v>1671</v>
      </c>
      <c r="F237" s="1">
        <v>20094</v>
      </c>
      <c r="G237" s="1">
        <v>23349</v>
      </c>
      <c r="H237" s="1"/>
      <c r="I237" s="1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</row>
    <row r="238" spans="2:22" x14ac:dyDescent="0.2">
      <c r="B238" s="80">
        <v>43191</v>
      </c>
      <c r="C238" s="1">
        <v>379</v>
      </c>
      <c r="D238" s="1">
        <v>1807</v>
      </c>
      <c r="E238" s="1">
        <v>2071</v>
      </c>
      <c r="F238" s="1">
        <v>23535</v>
      </c>
      <c r="G238" s="1">
        <v>27792</v>
      </c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</row>
    <row r="239" spans="2:22" x14ac:dyDescent="0.2">
      <c r="B239" s="80">
        <v>43221</v>
      </c>
      <c r="C239" s="1">
        <v>435</v>
      </c>
      <c r="D239" s="1">
        <v>1734</v>
      </c>
      <c r="E239" s="1">
        <v>2069</v>
      </c>
      <c r="F239" s="1">
        <v>26031</v>
      </c>
      <c r="G239" s="1">
        <v>30269</v>
      </c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</row>
    <row r="240" spans="2:22" x14ac:dyDescent="0.2">
      <c r="B240" s="80">
        <v>43252</v>
      </c>
      <c r="C240" s="1">
        <v>228</v>
      </c>
      <c r="D240" s="1">
        <v>2372</v>
      </c>
      <c r="E240" s="1">
        <v>1875</v>
      </c>
      <c r="F240" s="1">
        <v>26323</v>
      </c>
      <c r="G240" s="1">
        <v>30798</v>
      </c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</row>
    <row r="241" spans="2:24" x14ac:dyDescent="0.2">
      <c r="B241" s="80">
        <v>43282</v>
      </c>
      <c r="C241" s="1">
        <v>203</v>
      </c>
      <c r="D241" s="1">
        <v>2229</v>
      </c>
      <c r="E241" s="1">
        <v>1700</v>
      </c>
      <c r="F241" s="1">
        <v>25214</v>
      </c>
      <c r="G241" s="1">
        <v>29346</v>
      </c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</row>
    <row r="242" spans="2:24" x14ac:dyDescent="0.2">
      <c r="B242" s="80">
        <v>43313</v>
      </c>
      <c r="C242" s="1">
        <v>167</v>
      </c>
      <c r="D242" s="1">
        <v>2280</v>
      </c>
      <c r="E242" s="1">
        <v>1556</v>
      </c>
      <c r="F242" s="1">
        <v>19972</v>
      </c>
      <c r="G242" s="1">
        <v>23975</v>
      </c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</row>
    <row r="243" spans="2:24" x14ac:dyDescent="0.2">
      <c r="B243" s="80">
        <v>43344</v>
      </c>
      <c r="C243" s="65">
        <v>207</v>
      </c>
      <c r="D243" s="1">
        <v>1968</v>
      </c>
      <c r="E243" s="1">
        <v>1952</v>
      </c>
      <c r="F243" s="1">
        <v>23022</v>
      </c>
      <c r="G243" s="1">
        <v>27149</v>
      </c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</row>
    <row r="244" spans="2:24" x14ac:dyDescent="0.2">
      <c r="B244" s="80">
        <v>43374</v>
      </c>
      <c r="C244" s="1">
        <v>495</v>
      </c>
      <c r="D244" s="1">
        <v>1528</v>
      </c>
      <c r="E244" s="1">
        <v>2085</v>
      </c>
      <c r="F244" s="1">
        <v>28269</v>
      </c>
      <c r="G244" s="1">
        <v>32377</v>
      </c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</row>
    <row r="245" spans="2:24" x14ac:dyDescent="0.2">
      <c r="B245" s="80">
        <v>43405</v>
      </c>
      <c r="C245" s="1">
        <v>497</v>
      </c>
      <c r="D245" s="1">
        <v>1338</v>
      </c>
      <c r="E245" s="1">
        <v>2036</v>
      </c>
      <c r="F245" s="1">
        <v>22587</v>
      </c>
      <c r="G245" s="1">
        <v>26458</v>
      </c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</row>
    <row r="246" spans="2:24" x14ac:dyDescent="0.2">
      <c r="B246" s="80">
        <v>43435</v>
      </c>
      <c r="C246" s="1">
        <v>692</v>
      </c>
      <c r="D246" s="1">
        <v>1147</v>
      </c>
      <c r="E246" s="1">
        <v>1291</v>
      </c>
      <c r="F246" s="1">
        <v>20603</v>
      </c>
      <c r="G246" s="1">
        <v>23733</v>
      </c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</row>
    <row r="247" spans="2:24" x14ac:dyDescent="0.2">
      <c r="B247" s="80">
        <v>43466</v>
      </c>
      <c r="C247" s="1">
        <v>772</v>
      </c>
      <c r="D247" s="1">
        <v>1585</v>
      </c>
      <c r="E247" s="1">
        <v>2216</v>
      </c>
      <c r="F247" s="1">
        <v>20974</v>
      </c>
      <c r="G247" s="1">
        <f>SUM(C247:F247)</f>
        <v>25547</v>
      </c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</row>
    <row r="248" spans="2:24" x14ac:dyDescent="0.2">
      <c r="B248" s="80">
        <v>43497</v>
      </c>
      <c r="C248" s="65">
        <v>530</v>
      </c>
      <c r="D248" s="1">
        <v>1208</v>
      </c>
      <c r="E248" s="1">
        <v>1922</v>
      </c>
      <c r="F248" s="1">
        <v>18654</v>
      </c>
      <c r="G248" s="1">
        <f t="shared" ref="G248:G250" si="1">SUM(C248:F248)</f>
        <v>22314</v>
      </c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</row>
    <row r="249" spans="2:24" x14ac:dyDescent="0.2">
      <c r="B249" s="80">
        <v>43525</v>
      </c>
      <c r="C249" s="65">
        <v>488</v>
      </c>
      <c r="D249" s="1">
        <v>1484</v>
      </c>
      <c r="E249" s="1">
        <v>2056</v>
      </c>
      <c r="F249" s="1">
        <v>21275</v>
      </c>
      <c r="G249" s="1">
        <f t="shared" si="1"/>
        <v>25303</v>
      </c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</row>
    <row r="250" spans="2:24" x14ac:dyDescent="0.2">
      <c r="B250" s="80">
        <v>43556</v>
      </c>
      <c r="C250" s="65">
        <v>223</v>
      </c>
      <c r="D250" s="1">
        <v>1905</v>
      </c>
      <c r="E250" s="1">
        <v>1688</v>
      </c>
      <c r="F250" s="1">
        <v>22290</v>
      </c>
      <c r="G250" s="1">
        <f t="shared" si="1"/>
        <v>26106</v>
      </c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</row>
    <row r="251" spans="2:24" s="65" customFormat="1" x14ac:dyDescent="0.2">
      <c r="B251" s="80">
        <v>43586</v>
      </c>
      <c r="C251" s="1">
        <v>334</v>
      </c>
      <c r="D251" s="1">
        <v>2057</v>
      </c>
      <c r="E251" s="1">
        <v>1908</v>
      </c>
      <c r="F251" s="1">
        <v>25684</v>
      </c>
      <c r="G251" s="1">
        <v>29983</v>
      </c>
    </row>
    <row r="252" spans="2:24" x14ac:dyDescent="0.2">
      <c r="B252" s="80">
        <v>43617</v>
      </c>
      <c r="C252" s="1">
        <v>224</v>
      </c>
      <c r="D252" s="1">
        <v>1931</v>
      </c>
      <c r="E252" s="1">
        <v>1956</v>
      </c>
      <c r="F252" s="1">
        <v>25073</v>
      </c>
      <c r="G252" s="1">
        <v>29184</v>
      </c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</row>
    <row r="253" spans="2:24" x14ac:dyDescent="0.2">
      <c r="B253" s="80">
        <v>43647</v>
      </c>
      <c r="C253" s="1">
        <v>157</v>
      </c>
      <c r="D253" s="1">
        <v>2162</v>
      </c>
      <c r="E253" s="1">
        <v>2136</v>
      </c>
      <c r="F253" s="1">
        <v>27602</v>
      </c>
      <c r="G253" s="1">
        <v>32057</v>
      </c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</row>
    <row r="254" spans="2:24" x14ac:dyDescent="0.2">
      <c r="B254" s="80">
        <v>43678</v>
      </c>
      <c r="C254" s="1">
        <v>199</v>
      </c>
      <c r="D254" s="1">
        <v>1938</v>
      </c>
      <c r="E254" s="1">
        <v>1499</v>
      </c>
      <c r="F254" s="1">
        <v>19162</v>
      </c>
      <c r="G254" s="1">
        <v>22798</v>
      </c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>
        <v>26106</v>
      </c>
    </row>
    <row r="255" spans="2:24" x14ac:dyDescent="0.2">
      <c r="B255" s="80">
        <v>43709</v>
      </c>
      <c r="C255" s="1">
        <v>317</v>
      </c>
      <c r="D255" s="1">
        <v>1980</v>
      </c>
      <c r="E255" s="1">
        <v>2218</v>
      </c>
      <c r="F255" s="1">
        <v>25571</v>
      </c>
      <c r="G255" s="1">
        <v>30086</v>
      </c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>
        <v>29983</v>
      </c>
    </row>
    <row r="256" spans="2:24" x14ac:dyDescent="0.2">
      <c r="B256" s="80">
        <v>43739</v>
      </c>
      <c r="C256" s="1">
        <v>451</v>
      </c>
      <c r="D256" s="1">
        <v>1684</v>
      </c>
      <c r="E256" s="1">
        <v>2249</v>
      </c>
      <c r="F256" s="1">
        <v>30230</v>
      </c>
      <c r="G256" s="1">
        <v>34614</v>
      </c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>
        <v>29184</v>
      </c>
    </row>
    <row r="257" spans="2:7" x14ac:dyDescent="0.2">
      <c r="B257" s="80">
        <v>43770</v>
      </c>
      <c r="C257" s="1">
        <v>451</v>
      </c>
      <c r="D257" s="1">
        <v>1586</v>
      </c>
      <c r="E257" s="1">
        <v>1783</v>
      </c>
      <c r="F257" s="1">
        <v>23864</v>
      </c>
      <c r="G257" s="1">
        <v>27684</v>
      </c>
    </row>
    <row r="258" spans="2:7" x14ac:dyDescent="0.2">
      <c r="B258" s="80">
        <v>43800</v>
      </c>
      <c r="C258" s="1">
        <v>583</v>
      </c>
      <c r="D258" s="1">
        <v>1739</v>
      </c>
      <c r="E258" s="1">
        <v>1278</v>
      </c>
      <c r="F258" s="1">
        <v>20148</v>
      </c>
      <c r="G258" s="1">
        <v>23748</v>
      </c>
    </row>
    <row r="259" spans="2:7" x14ac:dyDescent="0.2">
      <c r="B259" s="80">
        <v>43831</v>
      </c>
      <c r="C259" s="1">
        <v>679</v>
      </c>
      <c r="D259" s="1">
        <v>1729</v>
      </c>
      <c r="E259" s="1">
        <v>2292</v>
      </c>
      <c r="F259" s="1">
        <v>20563</v>
      </c>
      <c r="G259" s="1">
        <f>SUM(C259:F259)</f>
        <v>25263</v>
      </c>
    </row>
    <row r="260" spans="2:7" x14ac:dyDescent="0.2">
      <c r="B260" s="80">
        <v>43862</v>
      </c>
      <c r="C260" s="1">
        <v>584</v>
      </c>
      <c r="D260" s="1">
        <v>1544</v>
      </c>
      <c r="E260" s="1">
        <v>1967</v>
      </c>
      <c r="F260" s="1">
        <v>19365</v>
      </c>
      <c r="G260" s="1">
        <f t="shared" ref="G260:G267" si="2">SUM(C260:F260)</f>
        <v>23460</v>
      </c>
    </row>
    <row r="261" spans="2:7" x14ac:dyDescent="0.2">
      <c r="B261" s="80">
        <v>43891</v>
      </c>
      <c r="C261" s="1">
        <v>303</v>
      </c>
      <c r="D261" s="1">
        <v>1337</v>
      </c>
      <c r="E261" s="1">
        <v>1411</v>
      </c>
      <c r="F261" s="1">
        <v>15825</v>
      </c>
      <c r="G261" s="1">
        <f t="shared" si="2"/>
        <v>18876</v>
      </c>
    </row>
    <row r="262" spans="2:7" x14ac:dyDescent="0.2">
      <c r="B262" s="80">
        <v>43922</v>
      </c>
      <c r="C262" s="1">
        <v>214</v>
      </c>
      <c r="D262" s="1">
        <v>768</v>
      </c>
      <c r="E262" s="1">
        <v>1737</v>
      </c>
      <c r="F262" s="1">
        <v>4875</v>
      </c>
      <c r="G262" s="1">
        <f t="shared" si="2"/>
        <v>7594</v>
      </c>
    </row>
    <row r="263" spans="2:7" x14ac:dyDescent="0.2">
      <c r="B263" s="80">
        <v>43952</v>
      </c>
      <c r="C263" s="1">
        <v>300</v>
      </c>
      <c r="D263" s="1">
        <v>1301</v>
      </c>
      <c r="E263" s="1">
        <v>1867</v>
      </c>
      <c r="F263" s="1">
        <v>6943</v>
      </c>
      <c r="G263" s="1">
        <f t="shared" si="2"/>
        <v>10411</v>
      </c>
    </row>
    <row r="264" spans="2:7" x14ac:dyDescent="0.2">
      <c r="B264" s="80">
        <v>43983</v>
      </c>
      <c r="C264" s="1">
        <v>228</v>
      </c>
      <c r="D264" s="1">
        <v>1534</v>
      </c>
      <c r="E264" s="1">
        <v>1815</v>
      </c>
      <c r="F264" s="1">
        <v>11183</v>
      </c>
      <c r="G264" s="1">
        <f t="shared" si="2"/>
        <v>14760</v>
      </c>
    </row>
    <row r="265" spans="2:7" x14ac:dyDescent="0.2">
      <c r="B265" s="80">
        <v>44013</v>
      </c>
      <c r="C265" s="1">
        <v>156</v>
      </c>
      <c r="D265" s="1">
        <v>1673</v>
      </c>
      <c r="E265" s="1">
        <v>1839</v>
      </c>
      <c r="F265" s="1">
        <v>16403</v>
      </c>
      <c r="G265" s="1">
        <f t="shared" si="2"/>
        <v>20071</v>
      </c>
    </row>
    <row r="266" spans="2:7" x14ac:dyDescent="0.2">
      <c r="B266" s="80">
        <v>44044</v>
      </c>
      <c r="C266">
        <v>120</v>
      </c>
      <c r="D266">
        <v>1258</v>
      </c>
      <c r="E266">
        <v>1384</v>
      </c>
      <c r="F266">
        <v>12495</v>
      </c>
      <c r="G266" s="1">
        <f t="shared" si="2"/>
        <v>15257</v>
      </c>
    </row>
    <row r="267" spans="2:7" x14ac:dyDescent="0.2">
      <c r="B267" s="80">
        <v>44075</v>
      </c>
      <c r="C267" s="1">
        <v>213</v>
      </c>
      <c r="D267" s="1">
        <v>1500</v>
      </c>
      <c r="E267" s="1">
        <v>1813</v>
      </c>
      <c r="F267" s="1">
        <v>18051</v>
      </c>
      <c r="G267" s="1">
        <f t="shared" si="2"/>
        <v>21577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8"/>
  <sheetViews>
    <sheetView workbookViewId="0">
      <pane xSplit="2" ySplit="8" topLeftCell="F49" activePane="bottomRight" state="frozen"/>
      <selection pane="topRight" activeCell="C42" sqref="C42:M42"/>
      <selection pane="bottomLeft" activeCell="C42" sqref="C42:M42"/>
      <selection pane="bottomRight" activeCell="C63" sqref="C63:M63"/>
    </sheetView>
  </sheetViews>
  <sheetFormatPr baseColWidth="10" defaultColWidth="11.42578125" defaultRowHeight="12.75" x14ac:dyDescent="0.2"/>
  <cols>
    <col min="1" max="1" width="29.85546875" customWidth="1"/>
    <col min="11" max="11" width="19.42578125" customWidth="1"/>
    <col min="24" max="24" width="20.7109375" customWidth="1"/>
    <col min="37" max="37" width="20.140625" customWidth="1"/>
    <col min="257" max="257" width="29.85546875" customWidth="1"/>
    <col min="267" max="267" width="19.42578125" customWidth="1"/>
    <col min="280" max="280" width="20.7109375" customWidth="1"/>
    <col min="293" max="293" width="20.140625" customWidth="1"/>
    <col min="513" max="513" width="29.85546875" customWidth="1"/>
    <col min="523" max="523" width="19.42578125" customWidth="1"/>
    <col min="536" max="536" width="20.7109375" customWidth="1"/>
    <col min="549" max="549" width="20.140625" customWidth="1"/>
    <col min="769" max="769" width="29.85546875" customWidth="1"/>
    <col min="779" max="779" width="19.42578125" customWidth="1"/>
    <col min="792" max="792" width="20.7109375" customWidth="1"/>
    <col min="805" max="805" width="20.140625" customWidth="1"/>
    <col min="1025" max="1025" width="29.85546875" customWidth="1"/>
    <col min="1035" max="1035" width="19.42578125" customWidth="1"/>
    <col min="1048" max="1048" width="20.7109375" customWidth="1"/>
    <col min="1061" max="1061" width="20.140625" customWidth="1"/>
    <col min="1281" max="1281" width="29.85546875" customWidth="1"/>
    <col min="1291" max="1291" width="19.42578125" customWidth="1"/>
    <col min="1304" max="1304" width="20.7109375" customWidth="1"/>
    <col min="1317" max="1317" width="20.140625" customWidth="1"/>
    <col min="1537" max="1537" width="29.85546875" customWidth="1"/>
    <col min="1547" max="1547" width="19.42578125" customWidth="1"/>
    <col min="1560" max="1560" width="20.7109375" customWidth="1"/>
    <col min="1573" max="1573" width="20.140625" customWidth="1"/>
    <col min="1793" max="1793" width="29.85546875" customWidth="1"/>
    <col min="1803" max="1803" width="19.42578125" customWidth="1"/>
    <col min="1816" max="1816" width="20.7109375" customWidth="1"/>
    <col min="1829" max="1829" width="20.140625" customWidth="1"/>
    <col min="2049" max="2049" width="29.85546875" customWidth="1"/>
    <col min="2059" max="2059" width="19.42578125" customWidth="1"/>
    <col min="2072" max="2072" width="20.7109375" customWidth="1"/>
    <col min="2085" max="2085" width="20.140625" customWidth="1"/>
    <col min="2305" max="2305" width="29.85546875" customWidth="1"/>
    <col min="2315" max="2315" width="19.42578125" customWidth="1"/>
    <col min="2328" max="2328" width="20.7109375" customWidth="1"/>
    <col min="2341" max="2341" width="20.140625" customWidth="1"/>
    <col min="2561" max="2561" width="29.85546875" customWidth="1"/>
    <col min="2571" max="2571" width="19.42578125" customWidth="1"/>
    <col min="2584" max="2584" width="20.7109375" customWidth="1"/>
    <col min="2597" max="2597" width="20.140625" customWidth="1"/>
    <col min="2817" max="2817" width="29.85546875" customWidth="1"/>
    <col min="2827" max="2827" width="19.42578125" customWidth="1"/>
    <col min="2840" max="2840" width="20.7109375" customWidth="1"/>
    <col min="2853" max="2853" width="20.140625" customWidth="1"/>
    <col min="3073" max="3073" width="29.85546875" customWidth="1"/>
    <col min="3083" max="3083" width="19.42578125" customWidth="1"/>
    <col min="3096" max="3096" width="20.7109375" customWidth="1"/>
    <col min="3109" max="3109" width="20.140625" customWidth="1"/>
    <col min="3329" max="3329" width="29.85546875" customWidth="1"/>
    <col min="3339" max="3339" width="19.42578125" customWidth="1"/>
    <col min="3352" max="3352" width="20.7109375" customWidth="1"/>
    <col min="3365" max="3365" width="20.140625" customWidth="1"/>
    <col min="3585" max="3585" width="29.85546875" customWidth="1"/>
    <col min="3595" max="3595" width="19.42578125" customWidth="1"/>
    <col min="3608" max="3608" width="20.7109375" customWidth="1"/>
    <col min="3621" max="3621" width="20.140625" customWidth="1"/>
    <col min="3841" max="3841" width="29.85546875" customWidth="1"/>
    <col min="3851" max="3851" width="19.42578125" customWidth="1"/>
    <col min="3864" max="3864" width="20.7109375" customWidth="1"/>
    <col min="3877" max="3877" width="20.140625" customWidth="1"/>
    <col min="4097" max="4097" width="29.85546875" customWidth="1"/>
    <col min="4107" max="4107" width="19.42578125" customWidth="1"/>
    <col min="4120" max="4120" width="20.7109375" customWidth="1"/>
    <col min="4133" max="4133" width="20.140625" customWidth="1"/>
    <col min="4353" max="4353" width="29.85546875" customWidth="1"/>
    <col min="4363" max="4363" width="19.42578125" customWidth="1"/>
    <col min="4376" max="4376" width="20.7109375" customWidth="1"/>
    <col min="4389" max="4389" width="20.140625" customWidth="1"/>
    <col min="4609" max="4609" width="29.85546875" customWidth="1"/>
    <col min="4619" max="4619" width="19.42578125" customWidth="1"/>
    <col min="4632" max="4632" width="20.7109375" customWidth="1"/>
    <col min="4645" max="4645" width="20.140625" customWidth="1"/>
    <col min="4865" max="4865" width="29.85546875" customWidth="1"/>
    <col min="4875" max="4875" width="19.42578125" customWidth="1"/>
    <col min="4888" max="4888" width="20.7109375" customWidth="1"/>
    <col min="4901" max="4901" width="20.140625" customWidth="1"/>
    <col min="5121" max="5121" width="29.85546875" customWidth="1"/>
    <col min="5131" max="5131" width="19.42578125" customWidth="1"/>
    <col min="5144" max="5144" width="20.7109375" customWidth="1"/>
    <col min="5157" max="5157" width="20.140625" customWidth="1"/>
    <col min="5377" max="5377" width="29.85546875" customWidth="1"/>
    <col min="5387" max="5387" width="19.42578125" customWidth="1"/>
    <col min="5400" max="5400" width="20.7109375" customWidth="1"/>
    <col min="5413" max="5413" width="20.140625" customWidth="1"/>
    <col min="5633" max="5633" width="29.85546875" customWidth="1"/>
    <col min="5643" max="5643" width="19.42578125" customWidth="1"/>
    <col min="5656" max="5656" width="20.7109375" customWidth="1"/>
    <col min="5669" max="5669" width="20.140625" customWidth="1"/>
    <col min="5889" max="5889" width="29.85546875" customWidth="1"/>
    <col min="5899" max="5899" width="19.42578125" customWidth="1"/>
    <col min="5912" max="5912" width="20.7109375" customWidth="1"/>
    <col min="5925" max="5925" width="20.140625" customWidth="1"/>
    <col min="6145" max="6145" width="29.85546875" customWidth="1"/>
    <col min="6155" max="6155" width="19.42578125" customWidth="1"/>
    <col min="6168" max="6168" width="20.7109375" customWidth="1"/>
    <col min="6181" max="6181" width="20.140625" customWidth="1"/>
    <col min="6401" max="6401" width="29.85546875" customWidth="1"/>
    <col min="6411" max="6411" width="19.42578125" customWidth="1"/>
    <col min="6424" max="6424" width="20.7109375" customWidth="1"/>
    <col min="6437" max="6437" width="20.140625" customWidth="1"/>
    <col min="6657" max="6657" width="29.85546875" customWidth="1"/>
    <col min="6667" max="6667" width="19.42578125" customWidth="1"/>
    <col min="6680" max="6680" width="20.7109375" customWidth="1"/>
    <col min="6693" max="6693" width="20.140625" customWidth="1"/>
    <col min="6913" max="6913" width="29.85546875" customWidth="1"/>
    <col min="6923" max="6923" width="19.42578125" customWidth="1"/>
    <col min="6936" max="6936" width="20.7109375" customWidth="1"/>
    <col min="6949" max="6949" width="20.140625" customWidth="1"/>
    <col min="7169" max="7169" width="29.85546875" customWidth="1"/>
    <col min="7179" max="7179" width="19.42578125" customWidth="1"/>
    <col min="7192" max="7192" width="20.7109375" customWidth="1"/>
    <col min="7205" max="7205" width="20.140625" customWidth="1"/>
    <col min="7425" max="7425" width="29.85546875" customWidth="1"/>
    <col min="7435" max="7435" width="19.42578125" customWidth="1"/>
    <col min="7448" max="7448" width="20.7109375" customWidth="1"/>
    <col min="7461" max="7461" width="20.140625" customWidth="1"/>
    <col min="7681" max="7681" width="29.85546875" customWidth="1"/>
    <col min="7691" max="7691" width="19.42578125" customWidth="1"/>
    <col min="7704" max="7704" width="20.7109375" customWidth="1"/>
    <col min="7717" max="7717" width="20.140625" customWidth="1"/>
    <col min="7937" max="7937" width="29.85546875" customWidth="1"/>
    <col min="7947" max="7947" width="19.42578125" customWidth="1"/>
    <col min="7960" max="7960" width="20.7109375" customWidth="1"/>
    <col min="7973" max="7973" width="20.140625" customWidth="1"/>
    <col min="8193" max="8193" width="29.85546875" customWidth="1"/>
    <col min="8203" max="8203" width="19.42578125" customWidth="1"/>
    <col min="8216" max="8216" width="20.7109375" customWidth="1"/>
    <col min="8229" max="8229" width="20.140625" customWidth="1"/>
    <col min="8449" max="8449" width="29.85546875" customWidth="1"/>
    <col min="8459" max="8459" width="19.42578125" customWidth="1"/>
    <col min="8472" max="8472" width="20.7109375" customWidth="1"/>
    <col min="8485" max="8485" width="20.140625" customWidth="1"/>
    <col min="8705" max="8705" width="29.85546875" customWidth="1"/>
    <col min="8715" max="8715" width="19.42578125" customWidth="1"/>
    <col min="8728" max="8728" width="20.7109375" customWidth="1"/>
    <col min="8741" max="8741" width="20.140625" customWidth="1"/>
    <col min="8961" max="8961" width="29.85546875" customWidth="1"/>
    <col min="8971" max="8971" width="19.42578125" customWidth="1"/>
    <col min="8984" max="8984" width="20.7109375" customWidth="1"/>
    <col min="8997" max="8997" width="20.140625" customWidth="1"/>
    <col min="9217" max="9217" width="29.85546875" customWidth="1"/>
    <col min="9227" max="9227" width="19.42578125" customWidth="1"/>
    <col min="9240" max="9240" width="20.7109375" customWidth="1"/>
    <col min="9253" max="9253" width="20.140625" customWidth="1"/>
    <col min="9473" max="9473" width="29.85546875" customWidth="1"/>
    <col min="9483" max="9483" width="19.42578125" customWidth="1"/>
    <col min="9496" max="9496" width="20.7109375" customWidth="1"/>
    <col min="9509" max="9509" width="20.140625" customWidth="1"/>
    <col min="9729" max="9729" width="29.85546875" customWidth="1"/>
    <col min="9739" max="9739" width="19.42578125" customWidth="1"/>
    <col min="9752" max="9752" width="20.7109375" customWidth="1"/>
    <col min="9765" max="9765" width="20.140625" customWidth="1"/>
    <col min="9985" max="9985" width="29.85546875" customWidth="1"/>
    <col min="9995" max="9995" width="19.42578125" customWidth="1"/>
    <col min="10008" max="10008" width="20.7109375" customWidth="1"/>
    <col min="10021" max="10021" width="20.140625" customWidth="1"/>
    <col min="10241" max="10241" width="29.85546875" customWidth="1"/>
    <col min="10251" max="10251" width="19.42578125" customWidth="1"/>
    <col min="10264" max="10264" width="20.7109375" customWidth="1"/>
    <col min="10277" max="10277" width="20.140625" customWidth="1"/>
    <col min="10497" max="10497" width="29.85546875" customWidth="1"/>
    <col min="10507" max="10507" width="19.42578125" customWidth="1"/>
    <col min="10520" max="10520" width="20.7109375" customWidth="1"/>
    <col min="10533" max="10533" width="20.140625" customWidth="1"/>
    <col min="10753" max="10753" width="29.85546875" customWidth="1"/>
    <col min="10763" max="10763" width="19.42578125" customWidth="1"/>
    <col min="10776" max="10776" width="20.7109375" customWidth="1"/>
    <col min="10789" max="10789" width="20.140625" customWidth="1"/>
    <col min="11009" max="11009" width="29.85546875" customWidth="1"/>
    <col min="11019" max="11019" width="19.42578125" customWidth="1"/>
    <col min="11032" max="11032" width="20.7109375" customWidth="1"/>
    <col min="11045" max="11045" width="20.140625" customWidth="1"/>
    <col min="11265" max="11265" width="29.85546875" customWidth="1"/>
    <col min="11275" max="11275" width="19.42578125" customWidth="1"/>
    <col min="11288" max="11288" width="20.7109375" customWidth="1"/>
    <col min="11301" max="11301" width="20.140625" customWidth="1"/>
    <col min="11521" max="11521" width="29.85546875" customWidth="1"/>
    <col min="11531" max="11531" width="19.42578125" customWidth="1"/>
    <col min="11544" max="11544" width="20.7109375" customWidth="1"/>
    <col min="11557" max="11557" width="20.140625" customWidth="1"/>
    <col min="11777" max="11777" width="29.85546875" customWidth="1"/>
    <col min="11787" max="11787" width="19.42578125" customWidth="1"/>
    <col min="11800" max="11800" width="20.7109375" customWidth="1"/>
    <col min="11813" max="11813" width="20.140625" customWidth="1"/>
    <col min="12033" max="12033" width="29.85546875" customWidth="1"/>
    <col min="12043" max="12043" width="19.42578125" customWidth="1"/>
    <col min="12056" max="12056" width="20.7109375" customWidth="1"/>
    <col min="12069" max="12069" width="20.140625" customWidth="1"/>
    <col min="12289" max="12289" width="29.85546875" customWidth="1"/>
    <col min="12299" max="12299" width="19.42578125" customWidth="1"/>
    <col min="12312" max="12312" width="20.7109375" customWidth="1"/>
    <col min="12325" max="12325" width="20.140625" customWidth="1"/>
    <col min="12545" max="12545" width="29.85546875" customWidth="1"/>
    <col min="12555" max="12555" width="19.42578125" customWidth="1"/>
    <col min="12568" max="12568" width="20.7109375" customWidth="1"/>
    <col min="12581" max="12581" width="20.140625" customWidth="1"/>
    <col min="12801" max="12801" width="29.85546875" customWidth="1"/>
    <col min="12811" max="12811" width="19.42578125" customWidth="1"/>
    <col min="12824" max="12824" width="20.7109375" customWidth="1"/>
    <col min="12837" max="12837" width="20.140625" customWidth="1"/>
    <col min="13057" max="13057" width="29.85546875" customWidth="1"/>
    <col min="13067" max="13067" width="19.42578125" customWidth="1"/>
    <col min="13080" max="13080" width="20.7109375" customWidth="1"/>
    <col min="13093" max="13093" width="20.140625" customWidth="1"/>
    <col min="13313" max="13313" width="29.85546875" customWidth="1"/>
    <col min="13323" max="13323" width="19.42578125" customWidth="1"/>
    <col min="13336" max="13336" width="20.7109375" customWidth="1"/>
    <col min="13349" max="13349" width="20.140625" customWidth="1"/>
    <col min="13569" max="13569" width="29.85546875" customWidth="1"/>
    <col min="13579" max="13579" width="19.42578125" customWidth="1"/>
    <col min="13592" max="13592" width="20.7109375" customWidth="1"/>
    <col min="13605" max="13605" width="20.140625" customWidth="1"/>
    <col min="13825" max="13825" width="29.85546875" customWidth="1"/>
    <col min="13835" max="13835" width="19.42578125" customWidth="1"/>
    <col min="13848" max="13848" width="20.7109375" customWidth="1"/>
    <col min="13861" max="13861" width="20.140625" customWidth="1"/>
    <col min="14081" max="14081" width="29.85546875" customWidth="1"/>
    <col min="14091" max="14091" width="19.42578125" customWidth="1"/>
    <col min="14104" max="14104" width="20.7109375" customWidth="1"/>
    <col min="14117" max="14117" width="20.140625" customWidth="1"/>
    <col min="14337" max="14337" width="29.85546875" customWidth="1"/>
    <col min="14347" max="14347" width="19.42578125" customWidth="1"/>
    <col min="14360" max="14360" width="20.7109375" customWidth="1"/>
    <col min="14373" max="14373" width="20.140625" customWidth="1"/>
    <col min="14593" max="14593" width="29.85546875" customWidth="1"/>
    <col min="14603" max="14603" width="19.42578125" customWidth="1"/>
    <col min="14616" max="14616" width="20.7109375" customWidth="1"/>
    <col min="14629" max="14629" width="20.140625" customWidth="1"/>
    <col min="14849" max="14849" width="29.85546875" customWidth="1"/>
    <col min="14859" max="14859" width="19.42578125" customWidth="1"/>
    <col min="14872" max="14872" width="20.7109375" customWidth="1"/>
    <col min="14885" max="14885" width="20.140625" customWidth="1"/>
    <col min="15105" max="15105" width="29.85546875" customWidth="1"/>
    <col min="15115" max="15115" width="19.42578125" customWidth="1"/>
    <col min="15128" max="15128" width="20.7109375" customWidth="1"/>
    <col min="15141" max="15141" width="20.140625" customWidth="1"/>
    <col min="15361" max="15361" width="29.85546875" customWidth="1"/>
    <col min="15371" max="15371" width="19.42578125" customWidth="1"/>
    <col min="15384" max="15384" width="20.7109375" customWidth="1"/>
    <col min="15397" max="15397" width="20.140625" customWidth="1"/>
    <col min="15617" max="15617" width="29.85546875" customWidth="1"/>
    <col min="15627" max="15627" width="19.42578125" customWidth="1"/>
    <col min="15640" max="15640" width="20.7109375" customWidth="1"/>
    <col min="15653" max="15653" width="20.140625" customWidth="1"/>
    <col min="15873" max="15873" width="29.85546875" customWidth="1"/>
    <col min="15883" max="15883" width="19.42578125" customWidth="1"/>
    <col min="15896" max="15896" width="20.7109375" customWidth="1"/>
    <col min="15909" max="15909" width="20.140625" customWidth="1"/>
    <col min="16129" max="16129" width="29.85546875" customWidth="1"/>
    <col min="16139" max="16139" width="19.42578125" customWidth="1"/>
    <col min="16152" max="16152" width="20.7109375" customWidth="1"/>
    <col min="16165" max="16165" width="20.140625" customWidth="1"/>
  </cols>
  <sheetData>
    <row r="1" spans="1:39" ht="25.5" x14ac:dyDescent="0.2">
      <c r="A1" s="86" t="s">
        <v>366</v>
      </c>
      <c r="B1" s="65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</row>
    <row r="2" spans="1:39" ht="25.5" x14ac:dyDescent="0.2">
      <c r="A2" s="78" t="s">
        <v>367</v>
      </c>
      <c r="B2" s="65"/>
      <c r="C2" s="5"/>
      <c r="D2" s="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</row>
    <row r="3" spans="1:39" x14ac:dyDescent="0.2">
      <c r="A3" s="86" t="s">
        <v>368</v>
      </c>
      <c r="B3" s="65"/>
      <c r="C3" s="25"/>
      <c r="D3" s="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</row>
    <row r="4" spans="1:39" ht="25.5" x14ac:dyDescent="0.2">
      <c r="A4" s="29" t="s">
        <v>369</v>
      </c>
      <c r="B4" s="65"/>
      <c r="C4" s="5"/>
      <c r="D4" s="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</row>
    <row r="6" spans="1:39" x14ac:dyDescent="0.2">
      <c r="A6" s="65"/>
      <c r="B6" s="47" t="s">
        <v>370</v>
      </c>
      <c r="C6" s="65"/>
      <c r="D6" s="65"/>
      <c r="E6" s="65"/>
      <c r="F6" s="48" t="s">
        <v>371</v>
      </c>
      <c r="G6" s="48"/>
      <c r="H6" s="65"/>
      <c r="I6" s="65"/>
      <c r="J6" s="65"/>
      <c r="K6" s="65"/>
      <c r="L6" s="65"/>
      <c r="M6" s="65"/>
      <c r="N6" s="65"/>
      <c r="O6" s="48" t="s">
        <v>372</v>
      </c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</row>
    <row r="7" spans="1:39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48" t="s">
        <v>373</v>
      </c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</row>
    <row r="8" spans="1:39" x14ac:dyDescent="0.2">
      <c r="A8" s="65"/>
      <c r="B8" s="65"/>
      <c r="C8" s="5" t="s">
        <v>374</v>
      </c>
      <c r="D8" s="5" t="s">
        <v>375</v>
      </c>
      <c r="E8" s="5" t="s">
        <v>376</v>
      </c>
      <c r="F8" s="5" t="s">
        <v>377</v>
      </c>
      <c r="G8" s="5" t="s">
        <v>378</v>
      </c>
      <c r="H8" s="5" t="s">
        <v>379</v>
      </c>
      <c r="I8" s="5" t="s">
        <v>142</v>
      </c>
      <c r="J8" s="5" t="s">
        <v>380</v>
      </c>
      <c r="K8" s="5" t="s">
        <v>381</v>
      </c>
      <c r="L8" s="5" t="s">
        <v>22</v>
      </c>
      <c r="M8" s="5" t="s">
        <v>23</v>
      </c>
      <c r="N8" s="65"/>
      <c r="O8" s="65"/>
      <c r="P8" s="5" t="s">
        <v>374</v>
      </c>
      <c r="Q8" s="5" t="s">
        <v>375</v>
      </c>
      <c r="R8" s="5" t="s">
        <v>376</v>
      </c>
      <c r="S8" s="5" t="s">
        <v>377</v>
      </c>
      <c r="T8" s="5" t="s">
        <v>378</v>
      </c>
      <c r="U8" s="5" t="s">
        <v>379</v>
      </c>
      <c r="V8" s="5" t="s">
        <v>142</v>
      </c>
      <c r="W8" s="5" t="s">
        <v>380</v>
      </c>
      <c r="X8" s="5" t="s">
        <v>381</v>
      </c>
      <c r="Y8" s="5" t="s">
        <v>22</v>
      </c>
      <c r="Z8" s="5" t="s">
        <v>23</v>
      </c>
      <c r="AA8" s="65"/>
      <c r="AB8" s="65"/>
      <c r="AC8" s="5" t="s">
        <v>374</v>
      </c>
      <c r="AD8" s="5" t="s">
        <v>375</v>
      </c>
      <c r="AE8" s="5" t="s">
        <v>376</v>
      </c>
      <c r="AF8" s="5" t="s">
        <v>377</v>
      </c>
      <c r="AG8" s="5" t="s">
        <v>378</v>
      </c>
      <c r="AH8" s="5" t="s">
        <v>379</v>
      </c>
      <c r="AI8" s="5" t="s">
        <v>142</v>
      </c>
      <c r="AJ8" s="5" t="s">
        <v>380</v>
      </c>
      <c r="AK8" s="5" t="s">
        <v>381</v>
      </c>
      <c r="AL8" s="5" t="s">
        <v>22</v>
      </c>
      <c r="AM8" s="5" t="s">
        <v>23</v>
      </c>
    </row>
    <row r="9" spans="1:39" x14ac:dyDescent="0.2">
      <c r="A9" s="65"/>
      <c r="B9" s="5">
        <v>1999</v>
      </c>
      <c r="C9" s="49">
        <v>74.400000000000006</v>
      </c>
      <c r="D9" s="49">
        <v>58.5</v>
      </c>
      <c r="E9" s="49">
        <v>128.69999999999999</v>
      </c>
      <c r="F9" s="49">
        <v>95.5</v>
      </c>
      <c r="G9" s="49">
        <v>60</v>
      </c>
      <c r="H9" s="49">
        <v>44</v>
      </c>
      <c r="I9" s="49">
        <v>218.6</v>
      </c>
      <c r="J9" s="49">
        <v>294.2</v>
      </c>
      <c r="K9" s="50">
        <v>515.42499999999995</v>
      </c>
      <c r="L9" s="50">
        <v>2941.625</v>
      </c>
      <c r="M9" s="50">
        <v>17412.05</v>
      </c>
      <c r="N9" s="65"/>
      <c r="O9" s="5">
        <v>1999</v>
      </c>
      <c r="P9" s="49">
        <v>43.6</v>
      </c>
      <c r="Q9" s="49">
        <v>32.799999999999997</v>
      </c>
      <c r="R9" s="49">
        <v>74.8</v>
      </c>
      <c r="S9" s="49">
        <v>56.3</v>
      </c>
      <c r="T9" s="49">
        <v>35.9</v>
      </c>
      <c r="U9" s="49">
        <v>26.4</v>
      </c>
      <c r="V9" s="49">
        <v>130.30000000000001</v>
      </c>
      <c r="W9" s="49">
        <v>173.8</v>
      </c>
      <c r="X9" s="50">
        <v>313.85000000000002</v>
      </c>
      <c r="Y9" s="50">
        <v>1833.1</v>
      </c>
      <c r="Z9" s="50">
        <v>10592.05</v>
      </c>
      <c r="AA9" s="65"/>
      <c r="AB9" s="5">
        <v>1999</v>
      </c>
      <c r="AC9" s="49">
        <v>30.8</v>
      </c>
      <c r="AD9" s="49">
        <v>25.6</v>
      </c>
      <c r="AE9" s="49">
        <v>54</v>
      </c>
      <c r="AF9" s="49">
        <v>39.299999999999997</v>
      </c>
      <c r="AG9" s="49">
        <v>24.1</v>
      </c>
      <c r="AH9" s="49">
        <v>17.5</v>
      </c>
      <c r="AI9" s="49">
        <v>88.3</v>
      </c>
      <c r="AJ9" s="49">
        <v>120.4</v>
      </c>
      <c r="AK9" s="50">
        <v>201.57499999999999</v>
      </c>
      <c r="AL9" s="50">
        <v>1108.5</v>
      </c>
      <c r="AM9" s="50">
        <v>6819.9750000000004</v>
      </c>
    </row>
    <row r="10" spans="1:39" x14ac:dyDescent="0.2">
      <c r="A10" s="65"/>
      <c r="B10" s="5">
        <v>2000</v>
      </c>
      <c r="C10" s="49">
        <v>74.099999999999994</v>
      </c>
      <c r="D10" s="49">
        <v>60.5</v>
      </c>
      <c r="E10" s="49">
        <v>126</v>
      </c>
      <c r="F10" s="49">
        <v>92</v>
      </c>
      <c r="G10" s="49">
        <v>65.400000000000006</v>
      </c>
      <c r="H10" s="49">
        <v>45.9</v>
      </c>
      <c r="I10" s="49">
        <v>207.5</v>
      </c>
      <c r="J10" s="49">
        <v>304.3</v>
      </c>
      <c r="K10" s="50">
        <v>518.45000000000005</v>
      </c>
      <c r="L10" s="50">
        <v>3011.6</v>
      </c>
      <c r="M10" s="50">
        <v>18002.275000000001</v>
      </c>
      <c r="N10" s="65"/>
      <c r="O10" s="5">
        <v>2000</v>
      </c>
      <c r="P10" s="49">
        <v>43.5</v>
      </c>
      <c r="Q10" s="49">
        <v>34.1</v>
      </c>
      <c r="R10" s="49">
        <v>73.900000000000006</v>
      </c>
      <c r="S10" s="49">
        <v>55.2</v>
      </c>
      <c r="T10" s="49">
        <v>38.200000000000003</v>
      </c>
      <c r="U10" s="49">
        <v>28</v>
      </c>
      <c r="V10" s="49">
        <v>126.7</v>
      </c>
      <c r="W10" s="49">
        <v>177.3</v>
      </c>
      <c r="X10" s="50">
        <v>321.02499999999998</v>
      </c>
      <c r="Y10" s="50">
        <v>1865.625</v>
      </c>
      <c r="Z10" s="50">
        <v>10858.575000000001</v>
      </c>
      <c r="AA10" s="65"/>
      <c r="AB10" s="5">
        <v>2000</v>
      </c>
      <c r="AC10" s="49">
        <v>30.6</v>
      </c>
      <c r="AD10" s="49">
        <v>26.4</v>
      </c>
      <c r="AE10" s="49">
        <v>52.1</v>
      </c>
      <c r="AF10" s="49">
        <v>36.700000000000003</v>
      </c>
      <c r="AG10" s="49">
        <v>27.2</v>
      </c>
      <c r="AH10" s="49">
        <v>17.899999999999999</v>
      </c>
      <c r="AI10" s="49">
        <v>80.7</v>
      </c>
      <c r="AJ10" s="49">
        <v>127</v>
      </c>
      <c r="AK10" s="50">
        <v>197.42500000000001</v>
      </c>
      <c r="AL10" s="50">
        <v>1145.9749999999999</v>
      </c>
      <c r="AM10" s="50">
        <v>7143.7250000000004</v>
      </c>
    </row>
    <row r="11" spans="1:39" x14ac:dyDescent="0.2">
      <c r="A11" s="65"/>
      <c r="B11" s="5">
        <v>2001</v>
      </c>
      <c r="C11" s="49">
        <v>72.2</v>
      </c>
      <c r="D11" s="49">
        <v>59.1</v>
      </c>
      <c r="E11" s="49">
        <v>124.7</v>
      </c>
      <c r="F11" s="49">
        <v>93.1</v>
      </c>
      <c r="G11" s="49">
        <v>56.9</v>
      </c>
      <c r="H11" s="49">
        <v>44.3</v>
      </c>
      <c r="I11" s="49">
        <v>201.4</v>
      </c>
      <c r="J11" s="49">
        <v>323.89999999999998</v>
      </c>
      <c r="K11" s="50">
        <v>514.22500000000002</v>
      </c>
      <c r="L11" s="50">
        <v>2966.85</v>
      </c>
      <c r="M11" s="50">
        <v>18050.7</v>
      </c>
      <c r="N11" s="65"/>
      <c r="O11" s="5">
        <v>2001</v>
      </c>
      <c r="P11" s="49">
        <v>43.5</v>
      </c>
      <c r="Q11" s="49">
        <v>33.5</v>
      </c>
      <c r="R11" s="49">
        <v>73.8</v>
      </c>
      <c r="S11" s="49">
        <v>55.2</v>
      </c>
      <c r="T11" s="49">
        <v>35.200000000000003</v>
      </c>
      <c r="U11" s="49">
        <v>26.5</v>
      </c>
      <c r="V11" s="49">
        <v>126.2</v>
      </c>
      <c r="W11" s="49">
        <v>188.7</v>
      </c>
      <c r="X11" s="50">
        <v>328.9</v>
      </c>
      <c r="Y11" s="50">
        <v>1866.6</v>
      </c>
      <c r="Z11" s="50">
        <v>10978.6</v>
      </c>
      <c r="AA11" s="65"/>
      <c r="AB11" s="5">
        <v>2001</v>
      </c>
      <c r="AC11" s="49">
        <v>28.7</v>
      </c>
      <c r="AD11" s="49">
        <v>25.6</v>
      </c>
      <c r="AE11" s="49">
        <v>51</v>
      </c>
      <c r="AF11" s="49">
        <v>37.9</v>
      </c>
      <c r="AG11" s="49">
        <v>21.7</v>
      </c>
      <c r="AH11" s="49">
        <v>17.8</v>
      </c>
      <c r="AI11" s="49">
        <v>75.2</v>
      </c>
      <c r="AJ11" s="49">
        <v>135.19999999999999</v>
      </c>
      <c r="AK11" s="50">
        <v>185.375</v>
      </c>
      <c r="AL11" s="50">
        <v>1100.2750000000001</v>
      </c>
      <c r="AM11" s="50">
        <v>7072.05</v>
      </c>
    </row>
    <row r="12" spans="1:39" x14ac:dyDescent="0.2">
      <c r="A12" s="65"/>
      <c r="B12" s="5">
        <v>2002</v>
      </c>
      <c r="C12" s="49">
        <v>72.099999999999994</v>
      </c>
      <c r="D12" s="49">
        <v>56.5</v>
      </c>
      <c r="E12" s="49">
        <v>130.80000000000001</v>
      </c>
      <c r="F12" s="49">
        <v>105.7</v>
      </c>
      <c r="G12" s="49">
        <v>63.4</v>
      </c>
      <c r="H12" s="49">
        <v>47.8</v>
      </c>
      <c r="I12" s="49">
        <v>209.3</v>
      </c>
      <c r="J12" s="49">
        <v>344.7</v>
      </c>
      <c r="K12" s="50">
        <v>563.42499999999995</v>
      </c>
      <c r="L12" s="50">
        <v>3165.55</v>
      </c>
      <c r="M12" s="50">
        <v>18961.225000000002</v>
      </c>
      <c r="N12" s="65"/>
      <c r="O12" s="5">
        <v>2002</v>
      </c>
      <c r="P12" s="49">
        <v>43.7</v>
      </c>
      <c r="Q12" s="49">
        <v>31.2</v>
      </c>
      <c r="R12" s="49">
        <v>75.900000000000006</v>
      </c>
      <c r="S12" s="49">
        <v>59.2</v>
      </c>
      <c r="T12" s="49">
        <v>37.9</v>
      </c>
      <c r="U12" s="49">
        <v>28.7</v>
      </c>
      <c r="V12" s="49">
        <v>124.6</v>
      </c>
      <c r="W12" s="49">
        <v>207.4</v>
      </c>
      <c r="X12" s="50">
        <v>351.55</v>
      </c>
      <c r="Y12" s="50">
        <v>1953.7750000000001</v>
      </c>
      <c r="Z12" s="50">
        <v>11349.9</v>
      </c>
      <c r="AA12" s="65"/>
      <c r="AB12" s="5">
        <v>2002</v>
      </c>
      <c r="AC12" s="49">
        <v>28.4</v>
      </c>
      <c r="AD12" s="49">
        <v>25.4</v>
      </c>
      <c r="AE12" s="49">
        <v>54.9</v>
      </c>
      <c r="AF12" s="49">
        <v>46.4</v>
      </c>
      <c r="AG12" s="49">
        <v>25.5</v>
      </c>
      <c r="AH12" s="49">
        <v>19.100000000000001</v>
      </c>
      <c r="AI12" s="49">
        <v>84.7</v>
      </c>
      <c r="AJ12" s="49">
        <v>137.30000000000001</v>
      </c>
      <c r="AK12" s="50">
        <v>211.875</v>
      </c>
      <c r="AL12" s="50">
        <v>1211.7249999999999</v>
      </c>
      <c r="AM12" s="50">
        <v>7611.3</v>
      </c>
    </row>
    <row r="13" spans="1:39" x14ac:dyDescent="0.2">
      <c r="A13" s="65"/>
      <c r="B13" s="5">
        <v>2003</v>
      </c>
      <c r="C13" s="49">
        <v>80.3</v>
      </c>
      <c r="D13" s="49">
        <v>51.7</v>
      </c>
      <c r="E13" s="49">
        <v>134.9</v>
      </c>
      <c r="F13" s="49">
        <v>106.7</v>
      </c>
      <c r="G13" s="49">
        <v>65.8</v>
      </c>
      <c r="H13" s="49">
        <v>51.9</v>
      </c>
      <c r="I13" s="49">
        <v>236.9</v>
      </c>
      <c r="J13" s="49">
        <v>326.8</v>
      </c>
      <c r="K13" s="50">
        <v>585.6</v>
      </c>
      <c r="L13" s="50">
        <v>3260.2249999999999</v>
      </c>
      <c r="M13" s="50">
        <v>19742.75</v>
      </c>
      <c r="N13" s="65"/>
      <c r="O13" s="5">
        <v>2003</v>
      </c>
      <c r="P13" s="49">
        <v>46.3</v>
      </c>
      <c r="Q13" s="49">
        <v>29.1</v>
      </c>
      <c r="R13" s="49">
        <v>79.900000000000006</v>
      </c>
      <c r="S13" s="49">
        <v>60</v>
      </c>
      <c r="T13" s="49">
        <v>37</v>
      </c>
      <c r="U13" s="49">
        <v>31.7</v>
      </c>
      <c r="V13" s="49">
        <v>132.69999999999999</v>
      </c>
      <c r="W13" s="49">
        <v>196.6</v>
      </c>
      <c r="X13" s="50">
        <v>357.67500000000001</v>
      </c>
      <c r="Y13" s="50">
        <v>1995.7</v>
      </c>
      <c r="Z13" s="50">
        <v>11710.075000000001</v>
      </c>
      <c r="AA13" s="65"/>
      <c r="AB13" s="5">
        <v>2003</v>
      </c>
      <c r="AC13" s="49">
        <v>34.1</v>
      </c>
      <c r="AD13" s="49">
        <v>22.6</v>
      </c>
      <c r="AE13" s="49">
        <v>55</v>
      </c>
      <c r="AF13" s="49">
        <v>46.7</v>
      </c>
      <c r="AG13" s="49">
        <v>28.9</v>
      </c>
      <c r="AH13" s="49">
        <v>20.2</v>
      </c>
      <c r="AI13" s="49">
        <v>104.1</v>
      </c>
      <c r="AJ13" s="49">
        <v>130.19999999999999</v>
      </c>
      <c r="AK13" s="50">
        <v>227.92500000000001</v>
      </c>
      <c r="AL13" s="50">
        <v>1264.55</v>
      </c>
      <c r="AM13" s="50">
        <v>8032.6749999999993</v>
      </c>
    </row>
    <row r="14" spans="1:39" x14ac:dyDescent="0.2">
      <c r="A14" s="65"/>
      <c r="B14" s="5">
        <v>2004</v>
      </c>
      <c r="C14" s="49">
        <v>80.3</v>
      </c>
      <c r="D14" s="49">
        <v>53.9</v>
      </c>
      <c r="E14" s="49">
        <v>151.1</v>
      </c>
      <c r="F14" s="49">
        <v>101.1</v>
      </c>
      <c r="G14" s="49">
        <v>64</v>
      </c>
      <c r="H14" s="49">
        <v>52.2</v>
      </c>
      <c r="I14" s="49">
        <v>241.1</v>
      </c>
      <c r="J14" s="49">
        <v>330.4</v>
      </c>
      <c r="K14" s="50">
        <v>613</v>
      </c>
      <c r="L14" s="50">
        <v>3360.9750000000004</v>
      </c>
      <c r="M14" s="50">
        <v>20375.775000000001</v>
      </c>
      <c r="N14" s="65"/>
      <c r="O14" s="5">
        <v>2004</v>
      </c>
      <c r="P14" s="49">
        <v>44.8</v>
      </c>
      <c r="Q14" s="49">
        <v>32.1</v>
      </c>
      <c r="R14" s="49">
        <v>90.8</v>
      </c>
      <c r="S14" s="49">
        <v>57.5</v>
      </c>
      <c r="T14" s="49">
        <v>36.799999999999997</v>
      </c>
      <c r="U14" s="49">
        <v>29.6</v>
      </c>
      <c r="V14" s="49">
        <v>138.30000000000001</v>
      </c>
      <c r="W14" s="49">
        <v>195.9</v>
      </c>
      <c r="X14" s="50">
        <v>373.625</v>
      </c>
      <c r="Y14" s="50">
        <v>2048.8000000000002</v>
      </c>
      <c r="Z14" s="50">
        <v>11977.25</v>
      </c>
      <c r="AA14" s="65"/>
      <c r="AB14" s="5">
        <v>2004</v>
      </c>
      <c r="AC14" s="49">
        <v>35.5</v>
      </c>
      <c r="AD14" s="49">
        <v>21.8</v>
      </c>
      <c r="AE14" s="49">
        <v>60.3</v>
      </c>
      <c r="AF14" s="49">
        <v>43.6</v>
      </c>
      <c r="AG14" s="49">
        <v>27.2</v>
      </c>
      <c r="AH14" s="49">
        <v>22.6</v>
      </c>
      <c r="AI14" s="49">
        <v>102.8</v>
      </c>
      <c r="AJ14" s="49">
        <v>134.5</v>
      </c>
      <c r="AK14" s="50">
        <v>239.4</v>
      </c>
      <c r="AL14" s="50">
        <v>1312.175</v>
      </c>
      <c r="AM14" s="50">
        <v>8398.5</v>
      </c>
    </row>
    <row r="15" spans="1:39" x14ac:dyDescent="0.2">
      <c r="A15" s="65"/>
      <c r="B15" s="5">
        <v>2005</v>
      </c>
      <c r="C15" s="49">
        <v>84.5</v>
      </c>
      <c r="D15" s="49">
        <v>52.5</v>
      </c>
      <c r="E15" s="49">
        <v>146.80000000000001</v>
      </c>
      <c r="F15" s="49">
        <v>109.1</v>
      </c>
      <c r="G15" s="49">
        <v>70.400000000000006</v>
      </c>
      <c r="H15" s="49">
        <v>55.6</v>
      </c>
      <c r="I15" s="49">
        <v>250.3</v>
      </c>
      <c r="J15" s="49">
        <v>334.1</v>
      </c>
      <c r="K15" s="50">
        <v>656</v>
      </c>
      <c r="L15" s="50">
        <v>3480.25</v>
      </c>
      <c r="M15" s="50">
        <v>21140.55</v>
      </c>
      <c r="N15" s="65"/>
      <c r="O15" s="5">
        <v>2005</v>
      </c>
      <c r="P15" s="49">
        <v>48.6</v>
      </c>
      <c r="Q15" s="49">
        <v>30.3</v>
      </c>
      <c r="R15" s="49">
        <v>87.3</v>
      </c>
      <c r="S15" s="49">
        <v>61.6</v>
      </c>
      <c r="T15" s="49">
        <v>40.6</v>
      </c>
      <c r="U15" s="49">
        <v>31.7</v>
      </c>
      <c r="V15" s="49">
        <v>140.69999999999999</v>
      </c>
      <c r="W15" s="49">
        <v>193.5</v>
      </c>
      <c r="X15" s="50">
        <v>387.22500000000002</v>
      </c>
      <c r="Y15" s="50">
        <v>2114.9749999999999</v>
      </c>
      <c r="Z15" s="50">
        <v>12366.974999999999</v>
      </c>
      <c r="AA15" s="65"/>
      <c r="AB15" s="5">
        <v>2005</v>
      </c>
      <c r="AC15" s="49">
        <v>36</v>
      </c>
      <c r="AD15" s="49">
        <v>22.2</v>
      </c>
      <c r="AE15" s="49">
        <v>59.4</v>
      </c>
      <c r="AF15" s="49">
        <v>47.5</v>
      </c>
      <c r="AG15" s="49">
        <v>29.8</v>
      </c>
      <c r="AH15" s="49">
        <v>23.9</v>
      </c>
      <c r="AI15" s="49">
        <v>109.5</v>
      </c>
      <c r="AJ15" s="49">
        <v>140.6</v>
      </c>
      <c r="AK15" s="50">
        <v>268.72500000000002</v>
      </c>
      <c r="AL15" s="50">
        <v>1365.25</v>
      </c>
      <c r="AM15" s="50">
        <v>8773.5750000000007</v>
      </c>
    </row>
    <row r="16" spans="1:39" x14ac:dyDescent="0.2">
      <c r="A16" s="65"/>
      <c r="B16" s="5">
        <v>2006</v>
      </c>
      <c r="C16" s="49">
        <v>94.6</v>
      </c>
      <c r="D16" s="49">
        <v>51</v>
      </c>
      <c r="E16" s="49">
        <v>157.5</v>
      </c>
      <c r="F16" s="49">
        <v>103.4</v>
      </c>
      <c r="G16" s="49">
        <v>70</v>
      </c>
      <c r="H16" s="49">
        <v>56.3</v>
      </c>
      <c r="I16" s="49">
        <v>271.10000000000002</v>
      </c>
      <c r="J16" s="49">
        <v>335.5</v>
      </c>
      <c r="K16" s="50">
        <v>680.7</v>
      </c>
      <c r="L16" s="50">
        <v>3591.85</v>
      </c>
      <c r="M16" s="50">
        <v>21779.975000000002</v>
      </c>
      <c r="N16" s="65"/>
      <c r="O16" s="5">
        <v>2006</v>
      </c>
      <c r="P16" s="49">
        <v>55</v>
      </c>
      <c r="Q16" s="49">
        <v>29.3</v>
      </c>
      <c r="R16" s="49">
        <v>88.9</v>
      </c>
      <c r="S16" s="49">
        <v>56.1</v>
      </c>
      <c r="T16" s="49">
        <v>42.1</v>
      </c>
      <c r="U16" s="49">
        <v>32.4</v>
      </c>
      <c r="V16" s="49">
        <v>154.30000000000001</v>
      </c>
      <c r="W16" s="49">
        <v>195.4</v>
      </c>
      <c r="X16" s="50">
        <v>403.97500000000002</v>
      </c>
      <c r="Y16" s="50">
        <v>2158.6999999999998</v>
      </c>
      <c r="Z16" s="50">
        <v>12609.075000000001</v>
      </c>
      <c r="AA16" s="65"/>
      <c r="AB16" s="5">
        <v>2006</v>
      </c>
      <c r="AC16" s="49">
        <v>39.6</v>
      </c>
      <c r="AD16" s="49">
        <v>21.7</v>
      </c>
      <c r="AE16" s="49">
        <v>68.7</v>
      </c>
      <c r="AF16" s="49">
        <v>47.3</v>
      </c>
      <c r="AG16" s="49">
        <v>27.9</v>
      </c>
      <c r="AH16" s="49">
        <v>23.9</v>
      </c>
      <c r="AI16" s="49">
        <v>116.8</v>
      </c>
      <c r="AJ16" s="49">
        <v>140.1</v>
      </c>
      <c r="AK16" s="50">
        <v>276.72500000000002</v>
      </c>
      <c r="AL16" s="50">
        <v>1433.15</v>
      </c>
      <c r="AM16" s="50">
        <v>9170.9</v>
      </c>
    </row>
    <row r="17" spans="2:39" x14ac:dyDescent="0.2">
      <c r="B17" s="5">
        <v>2007</v>
      </c>
      <c r="C17" s="49">
        <v>87.1</v>
      </c>
      <c r="D17" s="49">
        <v>55</v>
      </c>
      <c r="E17" s="49">
        <v>155</v>
      </c>
      <c r="F17" s="49">
        <v>98.2</v>
      </c>
      <c r="G17" s="49">
        <v>74.099999999999994</v>
      </c>
      <c r="H17" s="49">
        <v>55.3</v>
      </c>
      <c r="I17" s="49">
        <v>269</v>
      </c>
      <c r="J17" s="49">
        <v>334.5</v>
      </c>
      <c r="K17" s="50">
        <v>712.92499999999995</v>
      </c>
      <c r="L17" s="50">
        <v>3712.1750000000002</v>
      </c>
      <c r="M17" s="50">
        <v>22426.1</v>
      </c>
      <c r="N17" s="65"/>
      <c r="O17" s="5">
        <v>2007</v>
      </c>
      <c r="P17" s="49">
        <v>50.9</v>
      </c>
      <c r="Q17" s="49">
        <v>31.1</v>
      </c>
      <c r="R17" s="49">
        <v>88</v>
      </c>
      <c r="S17" s="49">
        <v>51.1</v>
      </c>
      <c r="T17" s="49">
        <v>44.4</v>
      </c>
      <c r="U17" s="49">
        <v>31.6</v>
      </c>
      <c r="V17" s="49">
        <v>151.80000000000001</v>
      </c>
      <c r="W17" s="49">
        <v>185.6</v>
      </c>
      <c r="X17" s="50">
        <v>415.42500000000001</v>
      </c>
      <c r="Y17" s="50">
        <v>2199.9499999999998</v>
      </c>
      <c r="Z17" s="50">
        <v>12893.8</v>
      </c>
      <c r="AA17" s="65"/>
      <c r="AB17" s="5">
        <v>2007</v>
      </c>
      <c r="AC17" s="49">
        <v>36.1</v>
      </c>
      <c r="AD17" s="49">
        <v>23.9</v>
      </c>
      <c r="AE17" s="49">
        <v>67</v>
      </c>
      <c r="AF17" s="49">
        <v>47.1</v>
      </c>
      <c r="AG17" s="49">
        <v>29.7</v>
      </c>
      <c r="AH17" s="49">
        <v>23.7</v>
      </c>
      <c r="AI17" s="49">
        <v>117.2</v>
      </c>
      <c r="AJ17" s="49">
        <v>148.80000000000001</v>
      </c>
      <c r="AK17" s="50">
        <v>297.47500000000002</v>
      </c>
      <c r="AL17" s="50">
        <v>1512.2</v>
      </c>
      <c r="AM17" s="50">
        <v>9532.25</v>
      </c>
    </row>
    <row r="18" spans="2:39" x14ac:dyDescent="0.2">
      <c r="B18" s="5">
        <v>2008</v>
      </c>
      <c r="C18" s="49">
        <v>83.2</v>
      </c>
      <c r="D18" s="49">
        <v>55.3</v>
      </c>
      <c r="E18" s="49">
        <v>160</v>
      </c>
      <c r="F18" s="49">
        <v>111.1</v>
      </c>
      <c r="G18" s="49">
        <v>77.3</v>
      </c>
      <c r="H18" s="49">
        <v>57.9</v>
      </c>
      <c r="I18" s="49">
        <v>271.7</v>
      </c>
      <c r="J18" s="49">
        <v>347</v>
      </c>
      <c r="K18" s="50">
        <v>737.1</v>
      </c>
      <c r="L18" s="50">
        <v>3841.95</v>
      </c>
      <c r="M18" s="50">
        <v>23065.55</v>
      </c>
      <c r="N18" s="65"/>
      <c r="O18" s="5">
        <v>2008</v>
      </c>
      <c r="P18" s="49">
        <v>47.4</v>
      </c>
      <c r="Q18" s="49">
        <v>27.7</v>
      </c>
      <c r="R18" s="49">
        <v>89.4</v>
      </c>
      <c r="S18" s="49">
        <v>58.9</v>
      </c>
      <c r="T18" s="49">
        <v>43.7</v>
      </c>
      <c r="U18" s="49">
        <v>32.799999999999997</v>
      </c>
      <c r="V18" s="49">
        <v>152.69999999999999</v>
      </c>
      <c r="W18" s="49">
        <v>191</v>
      </c>
      <c r="X18" s="50">
        <v>418.05</v>
      </c>
      <c r="Y18" s="50">
        <v>2243.1750000000002</v>
      </c>
      <c r="Z18" s="50">
        <v>13124.825000000001</v>
      </c>
      <c r="AA18" s="65"/>
      <c r="AB18" s="5">
        <v>2008</v>
      </c>
      <c r="AC18" s="49">
        <v>35.799999999999997</v>
      </c>
      <c r="AD18" s="49">
        <v>27.6</v>
      </c>
      <c r="AE18" s="49">
        <v>70.599999999999994</v>
      </c>
      <c r="AF18" s="49">
        <v>52.2</v>
      </c>
      <c r="AG18" s="49">
        <v>33.6</v>
      </c>
      <c r="AH18" s="49">
        <v>25.1</v>
      </c>
      <c r="AI18" s="49">
        <v>119</v>
      </c>
      <c r="AJ18" s="49">
        <v>156</v>
      </c>
      <c r="AK18" s="50">
        <v>319.05</v>
      </c>
      <c r="AL18" s="50">
        <v>1598.8</v>
      </c>
      <c r="AM18" s="50">
        <v>9940.7749999999996</v>
      </c>
    </row>
    <row r="19" spans="2:39" x14ac:dyDescent="0.2">
      <c r="B19" s="51">
        <v>2009</v>
      </c>
      <c r="C19" s="49">
        <v>89.9</v>
      </c>
      <c r="D19" s="49">
        <v>55.4</v>
      </c>
      <c r="E19" s="49">
        <v>159.19999999999999</v>
      </c>
      <c r="F19" s="49">
        <v>113.9</v>
      </c>
      <c r="G19" s="49">
        <v>74.7</v>
      </c>
      <c r="H19" s="49">
        <v>57.6</v>
      </c>
      <c r="I19" s="49">
        <v>267.10000000000002</v>
      </c>
      <c r="J19" s="49">
        <v>337.3</v>
      </c>
      <c r="K19" s="50">
        <v>754.35</v>
      </c>
      <c r="L19" s="50">
        <v>3922.375</v>
      </c>
      <c r="M19" s="50">
        <v>23260.400000000001</v>
      </c>
      <c r="N19" s="65"/>
      <c r="O19" s="5">
        <v>2009</v>
      </c>
      <c r="P19" s="49">
        <v>47.6</v>
      </c>
      <c r="Q19" s="49">
        <v>28.6</v>
      </c>
      <c r="R19" s="49">
        <v>85.2</v>
      </c>
      <c r="S19" s="49">
        <v>59.2</v>
      </c>
      <c r="T19" s="49">
        <v>41.7</v>
      </c>
      <c r="U19" s="49">
        <v>31.5</v>
      </c>
      <c r="V19" s="49">
        <v>143.5</v>
      </c>
      <c r="W19" s="49">
        <v>187.3</v>
      </c>
      <c r="X19" s="50">
        <v>425.75</v>
      </c>
      <c r="Y19" s="50">
        <v>2248.8000000000002</v>
      </c>
      <c r="Z19" s="50">
        <v>13032.675000000001</v>
      </c>
      <c r="AA19" s="65"/>
      <c r="AB19" s="5">
        <v>2009</v>
      </c>
      <c r="AC19" s="49">
        <v>42.3</v>
      </c>
      <c r="AD19" s="49">
        <v>26.8</v>
      </c>
      <c r="AE19" s="49">
        <v>73.900000000000006</v>
      </c>
      <c r="AF19" s="49">
        <v>54.8</v>
      </c>
      <c r="AG19" s="49">
        <v>33.1</v>
      </c>
      <c r="AH19" s="49">
        <v>26</v>
      </c>
      <c r="AI19" s="49">
        <v>123.6</v>
      </c>
      <c r="AJ19" s="49">
        <v>150</v>
      </c>
      <c r="AK19" s="50">
        <v>328.57499999999999</v>
      </c>
      <c r="AL19" s="50">
        <v>1673.575</v>
      </c>
      <c r="AM19" s="50">
        <v>10227.75</v>
      </c>
    </row>
    <row r="20" spans="2:39" x14ac:dyDescent="0.2">
      <c r="B20" s="51" t="s">
        <v>382</v>
      </c>
      <c r="C20" s="49">
        <v>85.2</v>
      </c>
      <c r="D20" s="49">
        <v>56.3</v>
      </c>
      <c r="E20" s="49">
        <v>160.9</v>
      </c>
      <c r="F20" s="49">
        <v>115.1</v>
      </c>
      <c r="G20" s="49">
        <v>75.400000000000006</v>
      </c>
      <c r="H20" s="49">
        <v>57.9</v>
      </c>
      <c r="I20" s="49">
        <v>269.60000000000002</v>
      </c>
      <c r="J20" s="49">
        <v>335.7</v>
      </c>
      <c r="K20" s="50">
        <v>763.2</v>
      </c>
      <c r="L20" s="50">
        <v>3936</v>
      </c>
      <c r="M20" s="50">
        <v>23225.4</v>
      </c>
      <c r="N20" s="65"/>
      <c r="O20" s="51" t="s">
        <v>382</v>
      </c>
      <c r="P20" s="49">
        <v>43.3</v>
      </c>
      <c r="Q20" s="49">
        <v>28.9</v>
      </c>
      <c r="R20" s="49">
        <v>83.1</v>
      </c>
      <c r="S20" s="49">
        <v>58.4</v>
      </c>
      <c r="T20" s="49">
        <v>41.9</v>
      </c>
      <c r="U20" s="49">
        <v>32</v>
      </c>
      <c r="V20" s="49">
        <v>143.80000000000001</v>
      </c>
      <c r="W20" s="49">
        <v>179.1</v>
      </c>
      <c r="X20" s="50">
        <v>428.5</v>
      </c>
      <c r="Y20" s="50">
        <v>2233.1999999999998</v>
      </c>
      <c r="Z20" s="50">
        <v>12954.6</v>
      </c>
      <c r="AA20" s="65"/>
      <c r="AB20" s="51" t="s">
        <v>382</v>
      </c>
      <c r="AC20" s="49">
        <v>41.8</v>
      </c>
      <c r="AD20" s="49">
        <v>27.4</v>
      </c>
      <c r="AE20" s="49">
        <v>77.8</v>
      </c>
      <c r="AF20" s="49">
        <v>56.6</v>
      </c>
      <c r="AG20" s="49">
        <v>33.5</v>
      </c>
      <c r="AH20" s="49">
        <v>25.9</v>
      </c>
      <c r="AI20" s="49">
        <v>125.8</v>
      </c>
      <c r="AJ20" s="49">
        <v>156.6</v>
      </c>
      <c r="AK20" s="50">
        <v>334.7</v>
      </c>
      <c r="AL20" s="50">
        <v>1702.8</v>
      </c>
      <c r="AM20" s="50">
        <v>10270.799999999999</v>
      </c>
    </row>
    <row r="21" spans="2:39" x14ac:dyDescent="0.2">
      <c r="B21" s="51" t="s">
        <v>383</v>
      </c>
      <c r="C21" s="49">
        <v>86.1</v>
      </c>
      <c r="D21" s="49">
        <v>53.9</v>
      </c>
      <c r="E21" s="49">
        <v>163</v>
      </c>
      <c r="F21" s="49">
        <v>115.9</v>
      </c>
      <c r="G21" s="49">
        <v>75.900000000000006</v>
      </c>
      <c r="H21" s="49">
        <v>59.2</v>
      </c>
      <c r="I21" s="49">
        <v>260.2</v>
      </c>
      <c r="J21" s="49">
        <v>339.1</v>
      </c>
      <c r="K21" s="49">
        <v>768</v>
      </c>
      <c r="L21" s="49">
        <v>3983.1</v>
      </c>
      <c r="M21" s="49">
        <v>23270.5</v>
      </c>
      <c r="N21" s="65"/>
      <c r="O21" s="51" t="s">
        <v>383</v>
      </c>
      <c r="P21" s="49">
        <v>45.2</v>
      </c>
      <c r="Q21" s="49">
        <v>29.4</v>
      </c>
      <c r="R21" s="49">
        <v>82.9</v>
      </c>
      <c r="S21" s="49">
        <v>60.5</v>
      </c>
      <c r="T21" s="49">
        <v>42</v>
      </c>
      <c r="U21" s="49">
        <v>31.5</v>
      </c>
      <c r="V21" s="49">
        <v>138.4</v>
      </c>
      <c r="W21" s="49">
        <v>183.3</v>
      </c>
      <c r="X21" s="50">
        <v>433.9</v>
      </c>
      <c r="Y21" s="50">
        <v>2247.9</v>
      </c>
      <c r="Z21" s="50">
        <v>12928.8</v>
      </c>
      <c r="AA21" s="65"/>
      <c r="AB21" s="51" t="s">
        <v>383</v>
      </c>
      <c r="AC21" s="49">
        <v>40.9</v>
      </c>
      <c r="AD21" s="49">
        <v>24.5</v>
      </c>
      <c r="AE21" s="49">
        <v>80.099999999999994</v>
      </c>
      <c r="AF21" s="49">
        <v>55.3</v>
      </c>
      <c r="AG21" s="49">
        <v>33.9</v>
      </c>
      <c r="AH21" s="49">
        <v>27.8</v>
      </c>
      <c r="AI21" s="49">
        <v>121.8</v>
      </c>
      <c r="AJ21" s="49">
        <v>155.80000000000001</v>
      </c>
      <c r="AK21" s="50">
        <v>334.1</v>
      </c>
      <c r="AL21" s="50">
        <v>1735.2</v>
      </c>
      <c r="AM21" s="50">
        <v>10341.799999999999</v>
      </c>
    </row>
    <row r="22" spans="2:39" x14ac:dyDescent="0.2">
      <c r="B22" s="51" t="s">
        <v>384</v>
      </c>
      <c r="C22" s="49">
        <v>91.8</v>
      </c>
      <c r="D22" s="49">
        <v>56.3</v>
      </c>
      <c r="E22" s="49">
        <v>162.30000000000001</v>
      </c>
      <c r="F22" s="49">
        <v>113.8</v>
      </c>
      <c r="G22" s="49">
        <v>79.8</v>
      </c>
      <c r="H22" s="49">
        <v>58.9</v>
      </c>
      <c r="I22" s="49">
        <v>257.7</v>
      </c>
      <c r="J22" s="49">
        <v>349.3</v>
      </c>
      <c r="K22" s="49">
        <v>772.4</v>
      </c>
      <c r="L22" s="49">
        <v>3982.8</v>
      </c>
      <c r="M22" s="49">
        <v>23406.400000000001</v>
      </c>
      <c r="N22" s="65"/>
      <c r="O22" s="51" t="s">
        <v>384</v>
      </c>
      <c r="P22" s="49">
        <v>47.8</v>
      </c>
      <c r="Q22" s="49">
        <v>30.8</v>
      </c>
      <c r="R22" s="49">
        <v>83.3</v>
      </c>
      <c r="S22" s="49">
        <v>59.2</v>
      </c>
      <c r="T22" s="49">
        <v>44.2</v>
      </c>
      <c r="U22" s="49">
        <v>31.5</v>
      </c>
      <c r="V22" s="49">
        <v>133.9</v>
      </c>
      <c r="W22" s="49">
        <v>189.6</v>
      </c>
      <c r="X22" s="49">
        <v>435.9</v>
      </c>
      <c r="Y22" s="49">
        <v>2252.3000000000002</v>
      </c>
      <c r="Z22" s="49">
        <v>13016</v>
      </c>
      <c r="AA22" s="65"/>
      <c r="AB22" s="51" t="s">
        <v>384</v>
      </c>
      <c r="AC22" s="49">
        <v>43.9</v>
      </c>
      <c r="AD22" s="49">
        <v>25.5</v>
      </c>
      <c r="AE22" s="49">
        <v>79</v>
      </c>
      <c r="AF22" s="49">
        <v>54.6</v>
      </c>
      <c r="AG22" s="49">
        <v>35.5</v>
      </c>
      <c r="AH22" s="49">
        <v>27.4</v>
      </c>
      <c r="AI22" s="49">
        <v>123.8</v>
      </c>
      <c r="AJ22" s="49">
        <v>159.69999999999999</v>
      </c>
      <c r="AK22" s="49">
        <v>336.6</v>
      </c>
      <c r="AL22" s="49">
        <v>1730.5</v>
      </c>
      <c r="AM22" s="49">
        <v>10390.4</v>
      </c>
    </row>
    <row r="23" spans="2:39" x14ac:dyDescent="0.2">
      <c r="B23" s="51" t="s">
        <v>385</v>
      </c>
      <c r="C23" s="49">
        <v>81.599999999999994</v>
      </c>
      <c r="D23" s="49">
        <v>58.2</v>
      </c>
      <c r="E23" s="49">
        <v>158.5</v>
      </c>
      <c r="F23" s="49">
        <v>110.6</v>
      </c>
      <c r="G23" s="49">
        <v>78.599999999999994</v>
      </c>
      <c r="H23" s="49">
        <v>59.5</v>
      </c>
      <c r="I23" s="49">
        <v>264</v>
      </c>
      <c r="J23" s="49">
        <v>341.6</v>
      </c>
      <c r="K23" s="50">
        <v>774.6</v>
      </c>
      <c r="L23" s="50">
        <v>3964.3</v>
      </c>
      <c r="M23" s="50">
        <v>23404.400000000001</v>
      </c>
      <c r="N23" s="65"/>
      <c r="O23" s="51" t="s">
        <v>385</v>
      </c>
      <c r="P23" s="49">
        <v>41.4</v>
      </c>
      <c r="Q23" s="49">
        <v>33.6</v>
      </c>
      <c r="R23" s="49">
        <v>80.5</v>
      </c>
      <c r="S23" s="49">
        <v>58.1</v>
      </c>
      <c r="T23" s="49">
        <v>42.8</v>
      </c>
      <c r="U23" s="49">
        <v>30.8</v>
      </c>
      <c r="V23" s="49">
        <v>136.6</v>
      </c>
      <c r="W23" s="49">
        <v>182.4</v>
      </c>
      <c r="X23" s="50">
        <v>431</v>
      </c>
      <c r="Y23" s="50">
        <v>2248.1</v>
      </c>
      <c r="Z23" s="50">
        <v>12999.3</v>
      </c>
      <c r="AA23" s="65"/>
      <c r="AB23" s="51" t="s">
        <v>385</v>
      </c>
      <c r="AC23" s="49">
        <v>40.200000000000003</v>
      </c>
      <c r="AD23" s="49">
        <v>24.6</v>
      </c>
      <c r="AE23" s="49">
        <v>77.900000000000006</v>
      </c>
      <c r="AF23" s="49">
        <v>52.6</v>
      </c>
      <c r="AG23" s="49">
        <v>35.799999999999997</v>
      </c>
      <c r="AH23" s="49">
        <v>28.7</v>
      </c>
      <c r="AI23" s="49">
        <v>127.5</v>
      </c>
      <c r="AJ23" s="49">
        <v>159.19999999999999</v>
      </c>
      <c r="AK23" s="50">
        <v>343.5</v>
      </c>
      <c r="AL23" s="50">
        <v>1716.3</v>
      </c>
      <c r="AM23" s="50">
        <v>10405</v>
      </c>
    </row>
    <row r="24" spans="2:39" x14ac:dyDescent="0.2">
      <c r="B24" s="51" t="s">
        <v>386</v>
      </c>
      <c r="C24" s="49">
        <v>78</v>
      </c>
      <c r="D24" s="49">
        <v>57.3</v>
      </c>
      <c r="E24" s="49">
        <v>159</v>
      </c>
      <c r="F24" s="49">
        <v>109.3</v>
      </c>
      <c r="G24" s="49">
        <v>75.7</v>
      </c>
      <c r="H24" s="49">
        <v>59.7</v>
      </c>
      <c r="I24" s="49">
        <v>263.89999999999998</v>
      </c>
      <c r="J24" s="49">
        <v>348</v>
      </c>
      <c r="K24" s="49">
        <v>764</v>
      </c>
      <c r="L24" s="49">
        <v>3985.6</v>
      </c>
      <c r="M24" s="49">
        <v>23377.1</v>
      </c>
      <c r="N24" s="65"/>
      <c r="O24" s="51" t="s">
        <v>386</v>
      </c>
      <c r="P24" s="49">
        <v>41.1</v>
      </c>
      <c r="Q24" s="49">
        <v>32.299999999999997</v>
      </c>
      <c r="R24" s="49">
        <v>82.4</v>
      </c>
      <c r="S24" s="49">
        <v>56.1</v>
      </c>
      <c r="T24" s="49">
        <v>39.5</v>
      </c>
      <c r="U24" s="49">
        <v>31.9</v>
      </c>
      <c r="V24" s="49">
        <v>137.5</v>
      </c>
      <c r="W24" s="49">
        <v>188.7</v>
      </c>
      <c r="X24" s="49">
        <v>427.3</v>
      </c>
      <c r="Y24" s="49">
        <v>2243</v>
      </c>
      <c r="Z24" s="49">
        <v>12893.6</v>
      </c>
      <c r="AA24" s="65"/>
      <c r="AB24" s="51" t="s">
        <v>386</v>
      </c>
      <c r="AC24" s="49">
        <v>36.9</v>
      </c>
      <c r="AD24" s="49">
        <v>25.1</v>
      </c>
      <c r="AE24" s="49">
        <v>76.599999999999994</v>
      </c>
      <c r="AF24" s="49">
        <v>53.2</v>
      </c>
      <c r="AG24" s="49">
        <v>36.200000000000003</v>
      </c>
      <c r="AH24" s="49">
        <v>27.8</v>
      </c>
      <c r="AI24" s="49">
        <v>126.4</v>
      </c>
      <c r="AJ24" s="49">
        <v>159.30000000000001</v>
      </c>
      <c r="AK24" s="49">
        <v>336.7</v>
      </c>
      <c r="AL24" s="49">
        <v>1742.6</v>
      </c>
      <c r="AM24" s="49">
        <v>10483.5</v>
      </c>
    </row>
    <row r="25" spans="2:39" x14ac:dyDescent="0.2">
      <c r="B25" s="51" t="s">
        <v>387</v>
      </c>
      <c r="C25" s="49">
        <v>81.2</v>
      </c>
      <c r="D25" s="49">
        <v>56.5</v>
      </c>
      <c r="E25" s="49">
        <v>159.9</v>
      </c>
      <c r="F25" s="49">
        <v>109.4</v>
      </c>
      <c r="G25" s="49">
        <v>78.400000000000006</v>
      </c>
      <c r="H25" s="49">
        <v>60.2</v>
      </c>
      <c r="I25" s="49">
        <v>255</v>
      </c>
      <c r="J25" s="49">
        <v>344.2</v>
      </c>
      <c r="K25" s="49">
        <v>771</v>
      </c>
      <c r="L25" s="49">
        <v>4010.1</v>
      </c>
      <c r="M25" s="49">
        <v>23347.3</v>
      </c>
      <c r="N25" s="65"/>
      <c r="O25" s="51" t="s">
        <v>387</v>
      </c>
      <c r="P25" s="49">
        <v>45.3</v>
      </c>
      <c r="Q25" s="49">
        <v>31.4</v>
      </c>
      <c r="R25" s="49">
        <v>82.4</v>
      </c>
      <c r="S25" s="49">
        <v>56.9</v>
      </c>
      <c r="T25" s="49">
        <v>41.4</v>
      </c>
      <c r="U25" s="49">
        <v>32.299999999999997</v>
      </c>
      <c r="V25" s="49">
        <v>135.9</v>
      </c>
      <c r="W25" s="49">
        <v>184.8</v>
      </c>
      <c r="X25" s="49">
        <v>426.3</v>
      </c>
      <c r="Y25" s="49">
        <v>2247</v>
      </c>
      <c r="Z25" s="49">
        <v>12841.7</v>
      </c>
      <c r="AA25" s="65"/>
      <c r="AB25" s="51" t="s">
        <v>387</v>
      </c>
      <c r="AC25" s="49">
        <v>35.9</v>
      </c>
      <c r="AD25" s="49">
        <v>25</v>
      </c>
      <c r="AE25" s="49">
        <v>77.5</v>
      </c>
      <c r="AF25" s="49">
        <v>52.5</v>
      </c>
      <c r="AG25" s="49">
        <v>37</v>
      </c>
      <c r="AH25" s="49">
        <v>27.9</v>
      </c>
      <c r="AI25" s="49">
        <v>119.1</v>
      </c>
      <c r="AJ25" s="49">
        <v>159.4</v>
      </c>
      <c r="AK25" s="49">
        <v>344.7</v>
      </c>
      <c r="AL25" s="49">
        <v>1763.1</v>
      </c>
      <c r="AM25" s="49">
        <v>10505.7</v>
      </c>
    </row>
    <row r="26" spans="2:39" x14ac:dyDescent="0.2">
      <c r="B26" s="51" t="s">
        <v>388</v>
      </c>
      <c r="C26" s="49">
        <v>83.4</v>
      </c>
      <c r="D26" s="49">
        <v>57.8</v>
      </c>
      <c r="E26" s="49">
        <v>166.1</v>
      </c>
      <c r="F26" s="49">
        <v>105.6</v>
      </c>
      <c r="G26" s="49">
        <v>79.099999999999994</v>
      </c>
      <c r="H26" s="49">
        <v>58.1</v>
      </c>
      <c r="I26" s="49">
        <v>249</v>
      </c>
      <c r="J26" s="49">
        <v>348.2</v>
      </c>
      <c r="K26" s="49">
        <v>755.6</v>
      </c>
      <c r="L26" s="49">
        <v>3984.2</v>
      </c>
      <c r="M26" s="49">
        <v>23466.2</v>
      </c>
      <c r="N26" s="65"/>
      <c r="O26" s="51" t="s">
        <v>388</v>
      </c>
      <c r="P26" s="49">
        <v>44.8</v>
      </c>
      <c r="Q26" s="49">
        <v>33.9</v>
      </c>
      <c r="R26" s="49">
        <v>87.2</v>
      </c>
      <c r="S26" s="49">
        <v>53.7</v>
      </c>
      <c r="T26" s="49">
        <v>40.5</v>
      </c>
      <c r="U26" s="49">
        <v>30.6</v>
      </c>
      <c r="V26" s="49">
        <v>132</v>
      </c>
      <c r="W26" s="49">
        <v>185.3</v>
      </c>
      <c r="X26" s="49">
        <v>416.9</v>
      </c>
      <c r="Y26" s="49">
        <v>2237.6999999999998</v>
      </c>
      <c r="Z26" s="49">
        <v>12853.6</v>
      </c>
      <c r="AA26" s="65"/>
      <c r="AB26" s="51" t="s">
        <v>388</v>
      </c>
      <c r="AC26" s="49">
        <v>38.6</v>
      </c>
      <c r="AD26" s="49">
        <v>23.9</v>
      </c>
      <c r="AE26" s="49">
        <v>78.900000000000006</v>
      </c>
      <c r="AF26" s="49">
        <v>51.9</v>
      </c>
      <c r="AG26" s="49">
        <v>38.5</v>
      </c>
      <c r="AH26" s="49">
        <v>27.5</v>
      </c>
      <c r="AI26" s="49">
        <v>116.9</v>
      </c>
      <c r="AJ26" s="49">
        <v>162.9</v>
      </c>
      <c r="AK26" s="49">
        <v>338.7</v>
      </c>
      <c r="AL26" s="49">
        <v>1746.5</v>
      </c>
      <c r="AM26" s="49">
        <v>10612.6</v>
      </c>
    </row>
    <row r="27" spans="2:39" x14ac:dyDescent="0.2">
      <c r="B27" s="51" t="s">
        <v>389</v>
      </c>
      <c r="C27" s="49">
        <v>87.5</v>
      </c>
      <c r="D27" s="49">
        <v>57.5</v>
      </c>
      <c r="E27" s="49">
        <v>162.69999999999999</v>
      </c>
      <c r="F27" s="49">
        <v>108.3</v>
      </c>
      <c r="G27" s="49">
        <v>78.400000000000006</v>
      </c>
      <c r="H27" s="49">
        <v>57.2</v>
      </c>
      <c r="I27" s="49">
        <v>261</v>
      </c>
      <c r="J27" s="49">
        <v>342.4</v>
      </c>
      <c r="K27" s="49">
        <v>761.4</v>
      </c>
      <c r="L27" s="49">
        <v>4001.6</v>
      </c>
      <c r="M27" s="49">
        <v>23482.5</v>
      </c>
      <c r="N27" s="65"/>
      <c r="O27" s="51" t="s">
        <v>389</v>
      </c>
      <c r="P27" s="49">
        <v>46.9</v>
      </c>
      <c r="Q27" s="49">
        <v>31.5</v>
      </c>
      <c r="R27" s="49">
        <v>88.3</v>
      </c>
      <c r="S27" s="49">
        <v>56.8</v>
      </c>
      <c r="T27" s="49">
        <v>41.7</v>
      </c>
      <c r="U27" s="49">
        <v>30</v>
      </c>
      <c r="V27" s="49">
        <v>136.1</v>
      </c>
      <c r="W27" s="49">
        <v>181.6</v>
      </c>
      <c r="X27" s="49">
        <v>418.9</v>
      </c>
      <c r="Y27" s="49">
        <v>2246.1</v>
      </c>
      <c r="Z27" s="49">
        <v>12900.2</v>
      </c>
      <c r="AA27" s="65"/>
      <c r="AB27" s="51" t="s">
        <v>389</v>
      </c>
      <c r="AC27" s="49">
        <v>40.6</v>
      </c>
      <c r="AD27" s="49">
        <v>26.1</v>
      </c>
      <c r="AE27" s="49">
        <v>74.5</v>
      </c>
      <c r="AF27" s="49">
        <v>51.5</v>
      </c>
      <c r="AG27" s="49">
        <v>36.700000000000003</v>
      </c>
      <c r="AH27" s="49">
        <v>27.2</v>
      </c>
      <c r="AI27" s="49">
        <v>124.9</v>
      </c>
      <c r="AJ27" s="49">
        <v>160.80000000000001</v>
      </c>
      <c r="AK27" s="49">
        <v>342.6</v>
      </c>
      <c r="AL27" s="49">
        <v>1755.5</v>
      </c>
      <c r="AM27" s="49">
        <v>10582.2</v>
      </c>
    </row>
    <row r="28" spans="2:39" x14ac:dyDescent="0.2">
      <c r="B28" s="51" t="s">
        <v>390</v>
      </c>
      <c r="C28" s="49">
        <v>78.900000000000006</v>
      </c>
      <c r="D28" s="49">
        <v>53.4</v>
      </c>
      <c r="E28" s="49">
        <v>167.7</v>
      </c>
      <c r="F28" s="49">
        <v>103.3</v>
      </c>
      <c r="G28" s="49">
        <v>77.3</v>
      </c>
      <c r="H28" s="49">
        <v>59.4</v>
      </c>
      <c r="I28" s="49">
        <v>261.89999999999998</v>
      </c>
      <c r="J28" s="49">
        <v>343.5</v>
      </c>
      <c r="K28" s="49">
        <v>774.2</v>
      </c>
      <c r="L28" s="49">
        <v>4021.9</v>
      </c>
      <c r="M28" s="49">
        <v>23440.3</v>
      </c>
      <c r="N28" s="65"/>
      <c r="O28" s="51" t="s">
        <v>390</v>
      </c>
      <c r="P28" s="49">
        <v>40.4</v>
      </c>
      <c r="Q28" s="49">
        <v>30.5</v>
      </c>
      <c r="R28" s="49">
        <v>91.5</v>
      </c>
      <c r="S28" s="49">
        <v>50.6</v>
      </c>
      <c r="T28" s="49">
        <v>40.9</v>
      </c>
      <c r="U28" s="49">
        <v>32.4</v>
      </c>
      <c r="V28" s="49">
        <v>136</v>
      </c>
      <c r="W28" s="49">
        <v>186.7</v>
      </c>
      <c r="X28" s="49">
        <v>427.8</v>
      </c>
      <c r="Y28" s="49">
        <v>2257</v>
      </c>
      <c r="Z28" s="49">
        <v>12838</v>
      </c>
      <c r="AA28" s="65"/>
      <c r="AB28" s="51" t="s">
        <v>390</v>
      </c>
      <c r="AC28" s="49">
        <v>38.5</v>
      </c>
      <c r="AD28" s="49">
        <v>22.9</v>
      </c>
      <c r="AE28" s="49">
        <v>76.2</v>
      </c>
      <c r="AF28" s="49">
        <v>52.7</v>
      </c>
      <c r="AG28" s="49">
        <v>36.4</v>
      </c>
      <c r="AH28" s="49">
        <v>26.9</v>
      </c>
      <c r="AI28" s="49">
        <v>125.9</v>
      </c>
      <c r="AJ28" s="49">
        <v>156.9</v>
      </c>
      <c r="AK28" s="49">
        <v>346.3</v>
      </c>
      <c r="AL28" s="49">
        <v>1764.9</v>
      </c>
      <c r="AM28" s="49">
        <v>10602.3</v>
      </c>
    </row>
    <row r="29" spans="2:39" x14ac:dyDescent="0.2">
      <c r="B29" s="51" t="s">
        <v>391</v>
      </c>
      <c r="C29" s="49">
        <v>81.3</v>
      </c>
      <c r="D29" s="49">
        <v>52.7</v>
      </c>
      <c r="E29" s="49">
        <v>166.8</v>
      </c>
      <c r="F29" s="49">
        <v>103</v>
      </c>
      <c r="G29" s="49">
        <v>73.7</v>
      </c>
      <c r="H29" s="49">
        <v>59.8</v>
      </c>
      <c r="I29" s="49">
        <v>262.10000000000002</v>
      </c>
      <c r="J29" s="49">
        <v>336.1</v>
      </c>
      <c r="K29" s="49">
        <v>778.7</v>
      </c>
      <c r="L29" s="49">
        <v>4031.8</v>
      </c>
      <c r="M29" s="49">
        <v>23433</v>
      </c>
      <c r="N29" s="65"/>
      <c r="O29" s="51" t="s">
        <v>391</v>
      </c>
      <c r="P29" s="49">
        <v>39.9</v>
      </c>
      <c r="Q29" s="49">
        <v>29.6</v>
      </c>
      <c r="R29" s="49">
        <v>89.9</v>
      </c>
      <c r="S29" s="49">
        <v>52.2</v>
      </c>
      <c r="T29" s="49">
        <v>40.6</v>
      </c>
      <c r="U29" s="49">
        <v>32.299999999999997</v>
      </c>
      <c r="V29" s="49">
        <v>134.19999999999999</v>
      </c>
      <c r="W29" s="49">
        <v>183.2</v>
      </c>
      <c r="X29" s="49">
        <v>418.9</v>
      </c>
      <c r="Y29" s="49">
        <v>2226.5</v>
      </c>
      <c r="Z29" s="49">
        <v>12740.6</v>
      </c>
      <c r="AA29" s="65"/>
      <c r="AB29" s="51" t="s">
        <v>391</v>
      </c>
      <c r="AC29" s="49">
        <v>41.4</v>
      </c>
      <c r="AD29" s="49">
        <v>23.1</v>
      </c>
      <c r="AE29" s="49">
        <v>77</v>
      </c>
      <c r="AF29" s="49">
        <v>50.8</v>
      </c>
      <c r="AG29" s="49">
        <v>33.1</v>
      </c>
      <c r="AH29" s="49">
        <v>27.5</v>
      </c>
      <c r="AI29" s="49">
        <v>127.9</v>
      </c>
      <c r="AJ29" s="49">
        <v>153</v>
      </c>
      <c r="AK29" s="49">
        <v>359.8</v>
      </c>
      <c r="AL29" s="49">
        <v>1805.3</v>
      </c>
      <c r="AM29" s="49">
        <v>10692.4</v>
      </c>
    </row>
    <row r="30" spans="2:39" x14ac:dyDescent="0.2">
      <c r="B30" s="51" t="s">
        <v>392</v>
      </c>
      <c r="C30" s="2">
        <v>78</v>
      </c>
      <c r="D30" s="2">
        <v>51.6</v>
      </c>
      <c r="E30" s="2">
        <v>163.5</v>
      </c>
      <c r="F30" s="2">
        <v>107.3</v>
      </c>
      <c r="G30" s="2">
        <v>76.5</v>
      </c>
      <c r="H30" s="2">
        <v>59.7</v>
      </c>
      <c r="I30" s="2">
        <v>266.8</v>
      </c>
      <c r="J30" s="2">
        <v>335</v>
      </c>
      <c r="K30" s="76">
        <v>788.7</v>
      </c>
      <c r="L30" s="87">
        <v>4045.5</v>
      </c>
      <c r="M30" s="49">
        <v>23489.5</v>
      </c>
      <c r="N30" s="65"/>
      <c r="O30" s="51" t="s">
        <v>392</v>
      </c>
      <c r="P30" s="49">
        <v>39.200000000000003</v>
      </c>
      <c r="Q30" s="49">
        <v>28.8</v>
      </c>
      <c r="R30" s="49">
        <v>89.3</v>
      </c>
      <c r="S30" s="49">
        <v>53.6</v>
      </c>
      <c r="T30" s="49">
        <v>44.1</v>
      </c>
      <c r="U30" s="49">
        <v>32.5</v>
      </c>
      <c r="V30" s="49">
        <v>137.69999999999999</v>
      </c>
      <c r="W30" s="49">
        <v>186</v>
      </c>
      <c r="X30" s="65">
        <v>423.1</v>
      </c>
      <c r="Y30" s="49">
        <v>2241.8000000000002</v>
      </c>
      <c r="Z30" s="49">
        <v>12787.6</v>
      </c>
      <c r="AA30" s="65"/>
      <c r="AB30" s="51" t="s">
        <v>392</v>
      </c>
      <c r="AC30" s="49">
        <v>38.799999999999997</v>
      </c>
      <c r="AD30" s="49">
        <v>22.8</v>
      </c>
      <c r="AE30" s="49">
        <v>74.3</v>
      </c>
      <c r="AF30" s="49">
        <v>53.7</v>
      </c>
      <c r="AG30" s="49">
        <v>32.299999999999997</v>
      </c>
      <c r="AH30" s="49">
        <v>27.2</v>
      </c>
      <c r="AI30" s="49">
        <v>129.1</v>
      </c>
      <c r="AJ30" s="49">
        <v>149</v>
      </c>
      <c r="AK30" s="2">
        <v>365.6</v>
      </c>
      <c r="AL30" s="49">
        <v>1803.7</v>
      </c>
      <c r="AM30" s="49">
        <v>10701.9</v>
      </c>
    </row>
    <row r="31" spans="2:39" x14ac:dyDescent="0.2">
      <c r="B31" s="51" t="s">
        <v>393</v>
      </c>
      <c r="C31" s="2">
        <v>79.400000000000006</v>
      </c>
      <c r="D31" s="2">
        <v>52.5</v>
      </c>
      <c r="E31" s="2">
        <v>163.80000000000001</v>
      </c>
      <c r="F31" s="2">
        <v>105.8</v>
      </c>
      <c r="G31" s="2">
        <v>76.3</v>
      </c>
      <c r="H31" s="2">
        <v>60.2</v>
      </c>
      <c r="I31" s="2">
        <v>271.89999999999998</v>
      </c>
      <c r="J31" s="2">
        <v>336.3</v>
      </c>
      <c r="K31" s="2">
        <v>786.6</v>
      </c>
      <c r="L31" s="87">
        <v>4052.1</v>
      </c>
      <c r="M31" s="87">
        <v>23491.9</v>
      </c>
      <c r="N31" s="65"/>
      <c r="O31" s="51" t="s">
        <v>393</v>
      </c>
      <c r="P31" s="49">
        <v>40.700000000000003</v>
      </c>
      <c r="Q31" s="49">
        <v>30.3</v>
      </c>
      <c r="R31" s="49">
        <v>88.6</v>
      </c>
      <c r="S31" s="49">
        <v>52.2</v>
      </c>
      <c r="T31" s="49">
        <v>40.6</v>
      </c>
      <c r="U31" s="49">
        <v>32.200000000000003</v>
      </c>
      <c r="V31" s="49">
        <v>138.19999999999999</v>
      </c>
      <c r="W31" s="49">
        <v>181.4</v>
      </c>
      <c r="X31" s="65">
        <v>420.8</v>
      </c>
      <c r="Y31" s="49">
        <v>2225.4</v>
      </c>
      <c r="Z31" s="49">
        <v>12782.4</v>
      </c>
      <c r="AA31" s="65"/>
      <c r="AB31" s="51" t="s">
        <v>393</v>
      </c>
      <c r="AC31" s="49">
        <v>38.700000000000003</v>
      </c>
      <c r="AD31" s="49">
        <v>22.2</v>
      </c>
      <c r="AE31" s="49">
        <v>75.2</v>
      </c>
      <c r="AF31" s="49">
        <v>53.6</v>
      </c>
      <c r="AG31" s="49">
        <v>35.700000000000003</v>
      </c>
      <c r="AH31" s="49">
        <v>27.9</v>
      </c>
      <c r="AI31" s="49">
        <v>133.69999999999999</v>
      </c>
      <c r="AJ31" s="49">
        <v>154.9</v>
      </c>
      <c r="AK31" s="65">
        <v>365.9</v>
      </c>
      <c r="AL31" s="49">
        <v>1826.6</v>
      </c>
      <c r="AM31" s="49">
        <v>10709.6</v>
      </c>
    </row>
    <row r="32" spans="2:39" x14ac:dyDescent="0.2">
      <c r="B32" s="51" t="s">
        <v>394</v>
      </c>
      <c r="C32" s="2">
        <v>77.099999999999994</v>
      </c>
      <c r="D32" s="2">
        <v>50.4</v>
      </c>
      <c r="E32" s="2">
        <v>160.1</v>
      </c>
      <c r="F32" s="2">
        <v>108.6</v>
      </c>
      <c r="G32" s="2">
        <v>75</v>
      </c>
      <c r="H32" s="2">
        <v>57.9</v>
      </c>
      <c r="I32" s="2">
        <v>270.89999999999998</v>
      </c>
      <c r="J32" s="2">
        <v>345.3</v>
      </c>
      <c r="K32" s="2">
        <v>778.6</v>
      </c>
      <c r="L32" s="87">
        <v>4051.2</v>
      </c>
      <c r="M32" s="87">
        <v>23360.400000000001</v>
      </c>
      <c r="N32" s="65"/>
      <c r="O32" s="51" t="s">
        <v>394</v>
      </c>
      <c r="P32" s="49">
        <v>41.8</v>
      </c>
      <c r="Q32" s="49">
        <v>28</v>
      </c>
      <c r="R32" s="49">
        <v>83.8</v>
      </c>
      <c r="S32" s="49">
        <v>54.5</v>
      </c>
      <c r="T32" s="49">
        <v>39.6</v>
      </c>
      <c r="U32" s="49">
        <v>30.7</v>
      </c>
      <c r="V32" s="49">
        <v>136.6</v>
      </c>
      <c r="W32" s="49">
        <v>185.2</v>
      </c>
      <c r="X32" s="65">
        <v>409.1</v>
      </c>
      <c r="Y32" s="49">
        <v>2211.9</v>
      </c>
      <c r="Z32" s="49">
        <v>12647.7</v>
      </c>
      <c r="AA32" s="65"/>
      <c r="AB32" s="51" t="s">
        <v>394</v>
      </c>
      <c r="AC32" s="49">
        <v>35.200000000000003</v>
      </c>
      <c r="AD32" s="49">
        <v>22.4</v>
      </c>
      <c r="AE32" s="49">
        <v>76.3</v>
      </c>
      <c r="AF32" s="49">
        <v>54.1</v>
      </c>
      <c r="AG32" s="49">
        <v>35.4</v>
      </c>
      <c r="AH32" s="49">
        <v>27.2</v>
      </c>
      <c r="AI32" s="49">
        <v>134.30000000000001</v>
      </c>
      <c r="AJ32" s="49">
        <v>160</v>
      </c>
      <c r="AK32" s="65">
        <v>369.6</v>
      </c>
      <c r="AL32" s="49">
        <v>1839.2</v>
      </c>
      <c r="AM32" s="49">
        <v>10712.7</v>
      </c>
    </row>
    <row r="33" spans="2:39" x14ac:dyDescent="0.2">
      <c r="B33" s="51" t="s">
        <v>395</v>
      </c>
      <c r="C33" s="2">
        <v>81</v>
      </c>
      <c r="D33" s="2">
        <v>47.3</v>
      </c>
      <c r="E33" s="2">
        <v>162.1</v>
      </c>
      <c r="F33" s="2">
        <v>109.2</v>
      </c>
      <c r="G33" s="2">
        <v>72.2</v>
      </c>
      <c r="H33" s="2">
        <v>63</v>
      </c>
      <c r="I33" s="2">
        <v>258.89999999999998</v>
      </c>
      <c r="J33" s="2">
        <v>343.2</v>
      </c>
      <c r="K33" s="2">
        <v>771</v>
      </c>
      <c r="L33" s="87">
        <v>4029.2</v>
      </c>
      <c r="M33" s="87">
        <v>23308.400000000001</v>
      </c>
      <c r="N33" s="65"/>
      <c r="O33" s="51" t="s">
        <v>395</v>
      </c>
      <c r="P33" s="49">
        <v>42.5</v>
      </c>
      <c r="Q33" s="49">
        <v>27.2</v>
      </c>
      <c r="R33" s="49">
        <v>85.1</v>
      </c>
      <c r="S33" s="49">
        <v>54.5</v>
      </c>
      <c r="T33" s="49">
        <v>39.5</v>
      </c>
      <c r="U33" s="49">
        <v>31.3</v>
      </c>
      <c r="V33" s="49">
        <v>133.80000000000001</v>
      </c>
      <c r="W33" s="49">
        <v>177.2</v>
      </c>
      <c r="X33" s="65">
        <v>409.6</v>
      </c>
      <c r="Y33" s="49">
        <v>2200.9</v>
      </c>
      <c r="Z33" s="49">
        <v>12596.6</v>
      </c>
      <c r="AA33" s="65"/>
      <c r="AB33" s="51" t="s">
        <v>395</v>
      </c>
      <c r="AC33" s="49">
        <v>38.5</v>
      </c>
      <c r="AD33" s="49">
        <v>20.100000000000001</v>
      </c>
      <c r="AE33" s="49">
        <v>77</v>
      </c>
      <c r="AF33" s="49">
        <v>54.7</v>
      </c>
      <c r="AG33" s="49">
        <v>32.799999999999997</v>
      </c>
      <c r="AH33" s="49">
        <v>31.8</v>
      </c>
      <c r="AI33" s="49">
        <v>125.1</v>
      </c>
      <c r="AJ33" s="49">
        <v>166</v>
      </c>
      <c r="AK33" s="65">
        <v>361.4</v>
      </c>
      <c r="AL33" s="49">
        <v>1828.3</v>
      </c>
      <c r="AM33" s="49">
        <v>10711.8</v>
      </c>
    </row>
    <row r="34" spans="2:39" x14ac:dyDescent="0.2">
      <c r="B34" s="51" t="s">
        <v>396</v>
      </c>
      <c r="C34" s="2">
        <v>75.2</v>
      </c>
      <c r="D34" s="2">
        <v>48</v>
      </c>
      <c r="E34" s="2">
        <v>163.1</v>
      </c>
      <c r="F34" s="2">
        <v>112.8</v>
      </c>
      <c r="G34" s="2">
        <v>74</v>
      </c>
      <c r="H34" s="2">
        <v>65.400000000000006</v>
      </c>
      <c r="I34" s="2">
        <v>266</v>
      </c>
      <c r="J34" s="2">
        <v>339.3</v>
      </c>
      <c r="K34" s="2">
        <v>783.1</v>
      </c>
      <c r="L34" s="87">
        <v>4057</v>
      </c>
      <c r="M34" s="87">
        <v>23207.9</v>
      </c>
      <c r="N34" s="65"/>
      <c r="O34" s="51" t="s">
        <v>396</v>
      </c>
      <c r="P34" s="49">
        <v>38.299999999999997</v>
      </c>
      <c r="Q34" s="49">
        <v>26.8</v>
      </c>
      <c r="R34" s="49">
        <v>87.3</v>
      </c>
      <c r="S34" s="49">
        <v>56.3</v>
      </c>
      <c r="T34" s="49">
        <v>40.4</v>
      </c>
      <c r="U34" s="49">
        <v>33.5</v>
      </c>
      <c r="V34" s="49">
        <v>140</v>
      </c>
      <c r="W34" s="49">
        <v>173.3</v>
      </c>
      <c r="X34" s="49">
        <v>418.7</v>
      </c>
      <c r="Y34" s="49">
        <v>2213.9</v>
      </c>
      <c r="Z34" s="49">
        <v>12527.6</v>
      </c>
      <c r="AA34" s="65"/>
      <c r="AB34" s="51" t="s">
        <v>396</v>
      </c>
      <c r="AC34" s="49">
        <v>36.9</v>
      </c>
      <c r="AD34" s="49">
        <v>21.2</v>
      </c>
      <c r="AE34" s="49">
        <v>75.7</v>
      </c>
      <c r="AF34" s="49">
        <v>56.4</v>
      </c>
      <c r="AG34" s="49">
        <v>33.6</v>
      </c>
      <c r="AH34" s="49">
        <v>31.9</v>
      </c>
      <c r="AI34" s="49">
        <v>126</v>
      </c>
      <c r="AJ34" s="49">
        <v>165.9</v>
      </c>
      <c r="AK34" s="65">
        <v>364.4</v>
      </c>
      <c r="AL34" s="49">
        <v>1843.1</v>
      </c>
      <c r="AM34" s="49">
        <v>10680.3</v>
      </c>
    </row>
    <row r="35" spans="2:39" x14ac:dyDescent="0.2">
      <c r="B35" s="51" t="s">
        <v>397</v>
      </c>
      <c r="C35" s="2">
        <v>77.2</v>
      </c>
      <c r="D35" s="2">
        <v>48.4</v>
      </c>
      <c r="E35" s="2">
        <v>159.9</v>
      </c>
      <c r="F35" s="2">
        <v>112.6</v>
      </c>
      <c r="G35" s="2">
        <v>74.2</v>
      </c>
      <c r="H35" s="2">
        <v>62.5</v>
      </c>
      <c r="I35" s="2">
        <v>263.10000000000002</v>
      </c>
      <c r="J35" s="2">
        <v>333.1</v>
      </c>
      <c r="K35" s="2">
        <v>780</v>
      </c>
      <c r="L35" s="87">
        <v>4008.5</v>
      </c>
      <c r="M35" s="87">
        <v>23173.4</v>
      </c>
      <c r="N35" s="65"/>
      <c r="O35" s="51" t="s">
        <v>397</v>
      </c>
      <c r="P35" s="49">
        <v>40.799999999999997</v>
      </c>
      <c r="Q35" s="49">
        <v>26.2</v>
      </c>
      <c r="R35" s="49">
        <v>86.2</v>
      </c>
      <c r="S35" s="49">
        <v>56.9</v>
      </c>
      <c r="T35" s="49">
        <v>39.4</v>
      </c>
      <c r="U35" s="49">
        <v>30.4</v>
      </c>
      <c r="V35" s="49">
        <v>146.9</v>
      </c>
      <c r="W35" s="49">
        <v>174.2</v>
      </c>
      <c r="X35" s="49">
        <v>420.5</v>
      </c>
      <c r="Y35" s="49">
        <v>2210.9</v>
      </c>
      <c r="Z35" s="49">
        <v>12545.6</v>
      </c>
      <c r="AA35" s="65"/>
      <c r="AB35" s="51" t="s">
        <v>397</v>
      </c>
      <c r="AC35" s="49">
        <v>36.4</v>
      </c>
      <c r="AD35" s="49">
        <v>22.2</v>
      </c>
      <c r="AE35" s="49">
        <v>73.7</v>
      </c>
      <c r="AF35" s="49">
        <v>55.7</v>
      </c>
      <c r="AG35" s="49">
        <v>34.799999999999997</v>
      </c>
      <c r="AH35" s="49">
        <v>32.1</v>
      </c>
      <c r="AI35" s="49">
        <v>116.1</v>
      </c>
      <c r="AJ35" s="49">
        <v>158.80000000000001</v>
      </c>
      <c r="AK35" s="65">
        <v>359.5</v>
      </c>
      <c r="AL35" s="49">
        <v>1797.6</v>
      </c>
      <c r="AM35" s="49">
        <v>10627.8</v>
      </c>
    </row>
    <row r="36" spans="2:39" x14ac:dyDescent="0.2">
      <c r="B36" s="51" t="s">
        <v>398</v>
      </c>
      <c r="C36" s="2">
        <v>82.2</v>
      </c>
      <c r="D36" s="2">
        <v>48.2</v>
      </c>
      <c r="E36" s="2">
        <v>158</v>
      </c>
      <c r="F36" s="2">
        <v>115.1</v>
      </c>
      <c r="G36" s="2">
        <v>67</v>
      </c>
      <c r="H36" s="2">
        <v>63</v>
      </c>
      <c r="I36" s="2">
        <v>259</v>
      </c>
      <c r="J36" s="2">
        <v>341.5</v>
      </c>
      <c r="K36" s="2">
        <v>780.5</v>
      </c>
      <c r="L36" s="87">
        <v>4033.5</v>
      </c>
      <c r="M36" s="87">
        <v>23070.9</v>
      </c>
      <c r="N36" s="65"/>
      <c r="O36" s="51" t="s">
        <v>398</v>
      </c>
      <c r="P36" s="49">
        <v>42.1</v>
      </c>
      <c r="Q36" s="49">
        <v>25.4</v>
      </c>
      <c r="R36" s="49">
        <v>84.7</v>
      </c>
      <c r="S36" s="49">
        <v>59.5</v>
      </c>
      <c r="T36" s="49">
        <v>37.1</v>
      </c>
      <c r="U36" s="49">
        <v>31.8</v>
      </c>
      <c r="V36" s="49">
        <v>139.1</v>
      </c>
      <c r="W36" s="49">
        <v>172.5</v>
      </c>
      <c r="X36" s="49">
        <v>425</v>
      </c>
      <c r="Y36" s="49">
        <v>2207.1999999999998</v>
      </c>
      <c r="Z36" s="49">
        <v>12415.6</v>
      </c>
      <c r="AA36" s="65"/>
      <c r="AB36" s="51" t="s">
        <v>398</v>
      </c>
      <c r="AC36" s="49">
        <v>40</v>
      </c>
      <c r="AD36" s="49">
        <v>22.8</v>
      </c>
      <c r="AE36" s="49">
        <v>73.3</v>
      </c>
      <c r="AF36" s="49">
        <v>55.6</v>
      </c>
      <c r="AG36" s="49">
        <v>29.9</v>
      </c>
      <c r="AH36" s="49">
        <v>31.1</v>
      </c>
      <c r="AI36" s="49">
        <v>119.9</v>
      </c>
      <c r="AJ36" s="49">
        <v>169</v>
      </c>
      <c r="AK36" s="65">
        <v>355.5</v>
      </c>
      <c r="AL36" s="49">
        <v>1826.4</v>
      </c>
      <c r="AM36" s="49">
        <v>10655.2</v>
      </c>
    </row>
    <row r="37" spans="2:39" x14ac:dyDescent="0.2">
      <c r="B37" s="51" t="s">
        <v>399</v>
      </c>
      <c r="C37" s="2">
        <v>85.4</v>
      </c>
      <c r="D37" s="2">
        <v>49.2</v>
      </c>
      <c r="E37" s="2">
        <v>156.5</v>
      </c>
      <c r="F37" s="2">
        <v>114.1</v>
      </c>
      <c r="G37" s="2">
        <v>64.099999999999994</v>
      </c>
      <c r="H37" s="2">
        <v>59.8</v>
      </c>
      <c r="I37" s="2">
        <v>260.3</v>
      </c>
      <c r="J37" s="2">
        <v>342.2</v>
      </c>
      <c r="K37" s="2">
        <v>782.5</v>
      </c>
      <c r="L37" s="87">
        <v>4016</v>
      </c>
      <c r="M37" s="87">
        <v>22883.9</v>
      </c>
      <c r="N37" s="65"/>
      <c r="O37" s="51" t="s">
        <v>399</v>
      </c>
      <c r="P37" s="49">
        <v>45.8</v>
      </c>
      <c r="Q37" s="49">
        <v>26.3</v>
      </c>
      <c r="R37" s="49">
        <v>84.6</v>
      </c>
      <c r="S37" s="49">
        <v>61.8</v>
      </c>
      <c r="T37" s="49">
        <v>36</v>
      </c>
      <c r="U37" s="49">
        <v>31.3</v>
      </c>
      <c r="V37" s="49">
        <v>143.9</v>
      </c>
      <c r="W37" s="49">
        <v>173</v>
      </c>
      <c r="X37" s="49">
        <v>423</v>
      </c>
      <c r="Y37" s="49">
        <v>2200</v>
      </c>
      <c r="Z37" s="49">
        <v>12282.1</v>
      </c>
      <c r="AA37" s="65"/>
      <c r="AB37" s="51" t="s">
        <v>399</v>
      </c>
      <c r="AC37" s="49">
        <v>39.6</v>
      </c>
      <c r="AD37" s="49">
        <v>22.8</v>
      </c>
      <c r="AE37" s="49">
        <v>71.8</v>
      </c>
      <c r="AF37" s="49">
        <v>52.3</v>
      </c>
      <c r="AG37" s="49">
        <v>28.1</v>
      </c>
      <c r="AH37" s="49">
        <v>28.5</v>
      </c>
      <c r="AI37" s="49">
        <v>116.4</v>
      </c>
      <c r="AJ37" s="49">
        <v>169.2</v>
      </c>
      <c r="AK37" s="65">
        <v>359.4</v>
      </c>
      <c r="AL37" s="49">
        <v>1816</v>
      </c>
      <c r="AM37" s="49">
        <v>10601.8</v>
      </c>
    </row>
    <row r="38" spans="2:39" x14ac:dyDescent="0.2">
      <c r="B38" s="51" t="s">
        <v>400</v>
      </c>
      <c r="C38" s="65">
        <v>93.9</v>
      </c>
      <c r="D38" s="65">
        <v>52.2</v>
      </c>
      <c r="E38" s="65">
        <v>156.30000000000001</v>
      </c>
      <c r="F38" s="65">
        <v>118.9</v>
      </c>
      <c r="G38" s="65">
        <v>71.900000000000006</v>
      </c>
      <c r="H38" s="65">
        <v>62.2</v>
      </c>
      <c r="I38" s="65">
        <v>262.10000000000002</v>
      </c>
      <c r="J38" s="65">
        <v>340.8</v>
      </c>
      <c r="K38" s="65">
        <v>793.4</v>
      </c>
      <c r="L38" s="87">
        <v>4031</v>
      </c>
      <c r="M38" s="87">
        <v>22975.9</v>
      </c>
      <c r="N38" s="65"/>
      <c r="O38" s="51" t="s">
        <v>400</v>
      </c>
      <c r="P38" s="65">
        <v>49.6</v>
      </c>
      <c r="Q38" s="65">
        <v>28.2</v>
      </c>
      <c r="R38" s="2">
        <v>84</v>
      </c>
      <c r="S38" s="2">
        <v>64.7</v>
      </c>
      <c r="T38" s="2">
        <v>39.299999999999997</v>
      </c>
      <c r="U38" s="2">
        <v>31.2</v>
      </c>
      <c r="V38" s="2">
        <v>144.6</v>
      </c>
      <c r="W38" s="2">
        <v>173</v>
      </c>
      <c r="X38" s="49">
        <v>427</v>
      </c>
      <c r="Y38" s="49">
        <v>2210.5</v>
      </c>
      <c r="Z38" s="49">
        <v>12373.2</v>
      </c>
      <c r="AA38" s="65"/>
      <c r="AB38" s="51" t="s">
        <v>400</v>
      </c>
      <c r="AC38" s="65">
        <v>44.2</v>
      </c>
      <c r="AD38" s="2">
        <v>24</v>
      </c>
      <c r="AE38" s="65">
        <v>72.400000000000006</v>
      </c>
      <c r="AF38" s="65">
        <v>54.2</v>
      </c>
      <c r="AG38" s="65">
        <v>32.6</v>
      </c>
      <c r="AH38" s="2">
        <v>31</v>
      </c>
      <c r="AI38" s="65">
        <v>117.5</v>
      </c>
      <c r="AJ38" s="65">
        <v>167.7</v>
      </c>
      <c r="AK38" s="65">
        <v>366.4</v>
      </c>
      <c r="AL38" s="49">
        <v>1820.4</v>
      </c>
      <c r="AM38" s="49">
        <v>10602.7</v>
      </c>
    </row>
    <row r="39" spans="2:39" x14ac:dyDescent="0.2">
      <c r="B39" s="51" t="s">
        <v>401</v>
      </c>
      <c r="C39" s="2">
        <v>96</v>
      </c>
      <c r="D39" s="65">
        <v>50.9</v>
      </c>
      <c r="E39" s="65">
        <v>153.69999999999999</v>
      </c>
      <c r="F39" s="65">
        <v>115.4</v>
      </c>
      <c r="G39" s="65">
        <v>67.400000000000006</v>
      </c>
      <c r="H39" s="65">
        <v>59.5</v>
      </c>
      <c r="I39" s="65">
        <v>258.3</v>
      </c>
      <c r="J39" s="65">
        <v>339.9</v>
      </c>
      <c r="K39" s="65">
        <v>802.7</v>
      </c>
      <c r="L39" s="87">
        <v>4030.1</v>
      </c>
      <c r="M39" s="87">
        <v>22931.7</v>
      </c>
      <c r="N39" s="65"/>
      <c r="O39" s="51" t="s">
        <v>401</v>
      </c>
      <c r="P39" s="2">
        <v>50</v>
      </c>
      <c r="Q39" s="2">
        <v>27.5</v>
      </c>
      <c r="R39" s="2">
        <v>82.8</v>
      </c>
      <c r="S39" s="2">
        <v>61.3</v>
      </c>
      <c r="T39" s="2">
        <v>36.9</v>
      </c>
      <c r="U39" s="2">
        <v>32.200000000000003</v>
      </c>
      <c r="V39" s="2">
        <v>143</v>
      </c>
      <c r="W39" s="2">
        <v>177.8</v>
      </c>
      <c r="X39" s="49">
        <v>434.6</v>
      </c>
      <c r="Y39" s="49">
        <v>2222</v>
      </c>
      <c r="Z39" s="49">
        <v>12399.3</v>
      </c>
      <c r="AA39" s="65"/>
      <c r="AB39" s="51" t="s">
        <v>401</v>
      </c>
      <c r="AC39" s="2">
        <v>46</v>
      </c>
      <c r="AD39" s="2">
        <v>23.4</v>
      </c>
      <c r="AE39" s="2">
        <v>70.900000000000006</v>
      </c>
      <c r="AF39" s="2">
        <v>54.1</v>
      </c>
      <c r="AG39" s="2">
        <v>30.5</v>
      </c>
      <c r="AH39" s="2">
        <v>27.3</v>
      </c>
      <c r="AI39" s="2">
        <v>115.3</v>
      </c>
      <c r="AJ39" s="2">
        <v>162.1</v>
      </c>
      <c r="AK39" s="65">
        <v>368.2</v>
      </c>
      <c r="AL39" s="49">
        <v>1808.1</v>
      </c>
      <c r="AM39" s="49">
        <v>10532.4</v>
      </c>
    </row>
    <row r="40" spans="2:39" x14ac:dyDescent="0.2">
      <c r="B40" s="51" t="s">
        <v>402</v>
      </c>
      <c r="C40" s="2">
        <v>97</v>
      </c>
      <c r="D40" s="2">
        <v>49</v>
      </c>
      <c r="E40" s="2">
        <v>159</v>
      </c>
      <c r="F40" s="2">
        <v>116.2</v>
      </c>
      <c r="G40" s="2">
        <v>69</v>
      </c>
      <c r="H40" s="2">
        <v>58.3</v>
      </c>
      <c r="I40" s="2">
        <v>247.6</v>
      </c>
      <c r="J40" s="2">
        <v>354.6</v>
      </c>
      <c r="K40" s="65">
        <v>816.8</v>
      </c>
      <c r="L40" s="87">
        <v>4077.6</v>
      </c>
      <c r="M40" s="87">
        <v>23026.799999999999</v>
      </c>
      <c r="N40" s="65"/>
      <c r="O40" s="51" t="s">
        <v>402</v>
      </c>
      <c r="P40" s="2">
        <v>51.2</v>
      </c>
      <c r="Q40" s="2">
        <v>27.7</v>
      </c>
      <c r="R40" s="2">
        <v>82.7</v>
      </c>
      <c r="S40" s="2">
        <v>63.1</v>
      </c>
      <c r="T40" s="2">
        <v>37.299999999999997</v>
      </c>
      <c r="U40" s="2">
        <v>32</v>
      </c>
      <c r="V40" s="2">
        <v>134.4</v>
      </c>
      <c r="W40" s="2">
        <v>184.1</v>
      </c>
      <c r="X40" s="49">
        <v>438.3</v>
      </c>
      <c r="Y40" s="49">
        <v>2229.1</v>
      </c>
      <c r="Z40" s="49">
        <v>12382</v>
      </c>
      <c r="AA40" s="65"/>
      <c r="AB40" s="51" t="s">
        <v>402</v>
      </c>
      <c r="AC40" s="2">
        <v>45.8</v>
      </c>
      <c r="AD40" s="2">
        <v>21.3</v>
      </c>
      <c r="AE40" s="2">
        <v>76.3</v>
      </c>
      <c r="AF40" s="2">
        <v>53</v>
      </c>
      <c r="AG40" s="2">
        <v>31.7</v>
      </c>
      <c r="AH40" s="2">
        <v>26.3</v>
      </c>
      <c r="AI40" s="2">
        <v>113.2</v>
      </c>
      <c r="AJ40" s="2">
        <v>170.5</v>
      </c>
      <c r="AK40" s="65">
        <v>378.4</v>
      </c>
      <c r="AL40" s="49">
        <v>1848.5</v>
      </c>
      <c r="AM40" s="49">
        <v>10644.9</v>
      </c>
    </row>
    <row r="41" spans="2:39" x14ac:dyDescent="0.2">
      <c r="B41" s="51" t="s">
        <v>403</v>
      </c>
      <c r="C41" s="2">
        <v>98.4</v>
      </c>
      <c r="D41" s="65">
        <v>48.5</v>
      </c>
      <c r="E41" s="65">
        <v>156.69999999999999</v>
      </c>
      <c r="F41" s="65">
        <v>118.4</v>
      </c>
      <c r="G41" s="2">
        <v>70</v>
      </c>
      <c r="H41" s="65">
        <v>60.6</v>
      </c>
      <c r="I41" s="65">
        <v>245.2</v>
      </c>
      <c r="J41" s="65">
        <v>349.2</v>
      </c>
      <c r="K41" s="2">
        <v>812</v>
      </c>
      <c r="L41" s="87">
        <v>4042.9</v>
      </c>
      <c r="M41" s="87">
        <v>22899.4</v>
      </c>
      <c r="N41" s="65"/>
      <c r="O41" s="51" t="s">
        <v>403</v>
      </c>
      <c r="P41" s="2">
        <v>53.9</v>
      </c>
      <c r="Q41" s="2">
        <v>25.4</v>
      </c>
      <c r="R41" s="2">
        <v>82.2</v>
      </c>
      <c r="S41" s="2">
        <v>66.2</v>
      </c>
      <c r="T41" s="2">
        <v>37.700000000000003</v>
      </c>
      <c r="U41" s="2">
        <v>33.4</v>
      </c>
      <c r="V41" s="2">
        <v>127.8</v>
      </c>
      <c r="W41" s="2">
        <v>177.3</v>
      </c>
      <c r="X41" s="49">
        <v>435.6</v>
      </c>
      <c r="Y41" s="49">
        <v>2210.3000000000002</v>
      </c>
      <c r="Z41" s="49">
        <v>12322.4</v>
      </c>
      <c r="AA41" s="65"/>
      <c r="AB41" s="51" t="s">
        <v>403</v>
      </c>
      <c r="AC41" s="2">
        <v>44.5</v>
      </c>
      <c r="AD41" s="2">
        <v>23.1</v>
      </c>
      <c r="AE41" s="2">
        <v>74.5</v>
      </c>
      <c r="AF41" s="2">
        <v>52.2</v>
      </c>
      <c r="AG41" s="2">
        <v>32.299999999999997</v>
      </c>
      <c r="AH41" s="2">
        <v>27.1</v>
      </c>
      <c r="AI41" s="2">
        <v>117.4</v>
      </c>
      <c r="AJ41" s="2">
        <v>171.9</v>
      </c>
      <c r="AK41" s="65">
        <v>376.4</v>
      </c>
      <c r="AL41" s="49">
        <v>1832.6</v>
      </c>
      <c r="AM41" s="49">
        <v>10577</v>
      </c>
    </row>
    <row r="42" spans="2:39" x14ac:dyDescent="0.2">
      <c r="B42" s="51" t="s">
        <v>404</v>
      </c>
      <c r="C42" s="2">
        <v>92.6</v>
      </c>
      <c r="D42" s="65">
        <v>47.9</v>
      </c>
      <c r="E42" s="2">
        <v>156</v>
      </c>
      <c r="F42" s="65">
        <v>119.6</v>
      </c>
      <c r="G42" s="65">
        <v>74.5</v>
      </c>
      <c r="H42" s="65">
        <v>59.8</v>
      </c>
      <c r="I42" s="65">
        <v>248.4</v>
      </c>
      <c r="J42" s="65">
        <v>343.1</v>
      </c>
      <c r="K42" s="2">
        <v>820.9</v>
      </c>
      <c r="L42" s="87">
        <v>4068.9</v>
      </c>
      <c r="M42" s="87">
        <v>23015.5</v>
      </c>
      <c r="N42" s="65"/>
      <c r="O42" s="51" t="s">
        <v>404</v>
      </c>
      <c r="P42" s="2">
        <v>52.9</v>
      </c>
      <c r="Q42" s="2">
        <v>26.9</v>
      </c>
      <c r="R42" s="2">
        <v>80.900000000000006</v>
      </c>
      <c r="S42" s="2">
        <v>66.3</v>
      </c>
      <c r="T42" s="2">
        <v>40.200000000000003</v>
      </c>
      <c r="U42" s="2">
        <v>32.799999999999997</v>
      </c>
      <c r="V42" s="2">
        <v>128.4</v>
      </c>
      <c r="W42" s="2">
        <v>176.6</v>
      </c>
      <c r="X42" s="49">
        <v>436.1</v>
      </c>
      <c r="Y42" s="49">
        <v>2216.9</v>
      </c>
      <c r="Z42" s="49">
        <v>12349.9</v>
      </c>
      <c r="AA42" s="65"/>
      <c r="AB42" s="51" t="s">
        <v>404</v>
      </c>
      <c r="AC42" s="2">
        <v>39.799999999999997</v>
      </c>
      <c r="AD42" s="2">
        <v>21</v>
      </c>
      <c r="AE42" s="2">
        <v>75.099999999999994</v>
      </c>
      <c r="AF42" s="2">
        <v>53.4</v>
      </c>
      <c r="AG42" s="2">
        <v>34.200000000000003</v>
      </c>
      <c r="AH42" s="2">
        <v>27</v>
      </c>
      <c r="AI42" s="2">
        <v>120</v>
      </c>
      <c r="AJ42" s="2">
        <v>166.5</v>
      </c>
      <c r="AK42" s="2">
        <v>384.8</v>
      </c>
      <c r="AL42" s="49">
        <v>1852.1</v>
      </c>
      <c r="AM42" s="49">
        <v>10665.7</v>
      </c>
    </row>
    <row r="43" spans="2:39" x14ac:dyDescent="0.2">
      <c r="B43" s="51" t="s">
        <v>405</v>
      </c>
      <c r="C43" s="2">
        <v>78.900000000000006</v>
      </c>
      <c r="D43" s="65">
        <v>49.5</v>
      </c>
      <c r="E43" s="65">
        <v>155.19999999999999</v>
      </c>
      <c r="F43" s="65">
        <v>120.5</v>
      </c>
      <c r="G43" s="65">
        <v>75.400000000000006</v>
      </c>
      <c r="H43" s="65">
        <v>60.5</v>
      </c>
      <c r="I43" s="65">
        <v>245.3</v>
      </c>
      <c r="J43" s="65">
        <v>342.6</v>
      </c>
      <c r="K43" s="2">
        <v>814.6</v>
      </c>
      <c r="L43" s="87">
        <v>4040</v>
      </c>
      <c r="M43" s="87">
        <v>22899.5</v>
      </c>
      <c r="N43" s="65"/>
      <c r="O43" s="51" t="s">
        <v>405</v>
      </c>
      <c r="P43" s="2">
        <v>43.4</v>
      </c>
      <c r="Q43" s="2">
        <v>25.6</v>
      </c>
      <c r="R43" s="2">
        <v>79.8</v>
      </c>
      <c r="S43" s="2">
        <v>65.7</v>
      </c>
      <c r="T43" s="2">
        <v>42.2</v>
      </c>
      <c r="U43" s="2">
        <v>31.3</v>
      </c>
      <c r="V43" s="2">
        <v>126.5</v>
      </c>
      <c r="W43" s="2">
        <v>176.5</v>
      </c>
      <c r="X43" s="87">
        <v>446</v>
      </c>
      <c r="Y43" s="87">
        <v>2211.3000000000002</v>
      </c>
      <c r="Z43" s="87">
        <v>12355.3</v>
      </c>
      <c r="AA43" s="65"/>
      <c r="AB43" s="51" t="s">
        <v>405</v>
      </c>
      <c r="AC43" s="2">
        <v>35.5</v>
      </c>
      <c r="AD43" s="2">
        <v>23.9</v>
      </c>
      <c r="AE43" s="2">
        <v>75.3</v>
      </c>
      <c r="AF43" s="2">
        <v>54.8</v>
      </c>
      <c r="AG43" s="2">
        <v>33.200000000000003</v>
      </c>
      <c r="AH43" s="2">
        <v>29.1</v>
      </c>
      <c r="AI43" s="2">
        <v>118.8</v>
      </c>
      <c r="AJ43" s="2">
        <v>166.1</v>
      </c>
      <c r="AK43" s="2">
        <v>368.6</v>
      </c>
      <c r="AL43" s="49">
        <v>1828.7</v>
      </c>
      <c r="AM43" s="49">
        <v>10544.2</v>
      </c>
    </row>
    <row r="44" spans="2:39" x14ac:dyDescent="0.2">
      <c r="B44" s="51" t="s">
        <v>406</v>
      </c>
      <c r="C44" s="2">
        <v>78.5</v>
      </c>
      <c r="D44" s="65">
        <v>51.3</v>
      </c>
      <c r="E44" s="65">
        <v>152.6</v>
      </c>
      <c r="F44" s="65">
        <v>116.9</v>
      </c>
      <c r="G44" s="65">
        <v>72.2</v>
      </c>
      <c r="H44" s="65">
        <v>59.4</v>
      </c>
      <c r="I44" s="65">
        <v>240.3</v>
      </c>
      <c r="J44" s="65">
        <v>354.1</v>
      </c>
      <c r="K44" s="2">
        <v>795</v>
      </c>
      <c r="L44" s="87">
        <v>4017.7</v>
      </c>
      <c r="M44" s="87">
        <v>22873.7</v>
      </c>
      <c r="N44" s="65"/>
      <c r="O44" s="51" t="s">
        <v>406</v>
      </c>
      <c r="P44" s="2">
        <v>43.4</v>
      </c>
      <c r="Q44" s="2">
        <v>28.1</v>
      </c>
      <c r="R44" s="2">
        <v>77.900000000000006</v>
      </c>
      <c r="S44" s="2">
        <v>62.6</v>
      </c>
      <c r="T44" s="2">
        <v>39.4</v>
      </c>
      <c r="U44" s="2">
        <v>31</v>
      </c>
      <c r="V44" s="2">
        <v>123.6</v>
      </c>
      <c r="W44" s="2">
        <v>180.9</v>
      </c>
      <c r="X44" s="87">
        <v>426</v>
      </c>
      <c r="Y44" s="87">
        <v>2191.3000000000002</v>
      </c>
      <c r="Z44" s="87">
        <v>12250.9</v>
      </c>
      <c r="AA44" s="65"/>
      <c r="AB44" s="51" t="s">
        <v>406</v>
      </c>
      <c r="AC44" s="2">
        <v>35.1</v>
      </c>
      <c r="AD44" s="2">
        <v>23.2</v>
      </c>
      <c r="AE44" s="2">
        <v>74.7</v>
      </c>
      <c r="AF44" s="2">
        <v>54.3</v>
      </c>
      <c r="AG44" s="2">
        <v>32.799999999999997</v>
      </c>
      <c r="AH44" s="2">
        <v>28.4</v>
      </c>
      <c r="AI44" s="2">
        <v>116.7</v>
      </c>
      <c r="AJ44" s="87">
        <v>173.2</v>
      </c>
      <c r="AK44" s="87">
        <v>369</v>
      </c>
      <c r="AL44" s="87">
        <v>1826.4</v>
      </c>
      <c r="AM44" s="87">
        <v>10622.8</v>
      </c>
    </row>
    <row r="45" spans="2:39" x14ac:dyDescent="0.2">
      <c r="B45" s="51" t="s">
        <v>407</v>
      </c>
      <c r="C45" s="2">
        <v>76.099999999999994</v>
      </c>
      <c r="D45" s="65">
        <v>50.6</v>
      </c>
      <c r="E45" s="65">
        <v>154.30000000000001</v>
      </c>
      <c r="F45" s="65">
        <v>110.9</v>
      </c>
      <c r="G45" s="65">
        <v>66.7</v>
      </c>
      <c r="H45" s="65">
        <v>59.1</v>
      </c>
      <c r="I45" s="65">
        <v>242.2</v>
      </c>
      <c r="J45" s="65">
        <v>340.9</v>
      </c>
      <c r="K45" s="2">
        <v>803.4</v>
      </c>
      <c r="L45" s="87">
        <v>4003.5</v>
      </c>
      <c r="M45" s="87">
        <v>22821</v>
      </c>
      <c r="N45" s="65"/>
      <c r="O45" s="51" t="s">
        <v>407</v>
      </c>
      <c r="P45" s="2">
        <v>42.5</v>
      </c>
      <c r="Q45" s="2">
        <v>27.7</v>
      </c>
      <c r="R45" s="2">
        <v>80.5</v>
      </c>
      <c r="S45" s="2">
        <v>58.9</v>
      </c>
      <c r="T45" s="2">
        <v>36.4</v>
      </c>
      <c r="U45" s="2">
        <v>29.9</v>
      </c>
      <c r="V45" s="2">
        <v>122.8</v>
      </c>
      <c r="W45" s="2">
        <v>175.5</v>
      </c>
      <c r="X45" s="87">
        <v>425.2</v>
      </c>
      <c r="Y45" s="87">
        <v>2187.3000000000002</v>
      </c>
      <c r="Z45" s="87">
        <v>12225.3</v>
      </c>
      <c r="AA45" s="65"/>
      <c r="AB45" s="51" t="s">
        <v>407</v>
      </c>
      <c r="AC45" s="2">
        <v>33.700000000000003</v>
      </c>
      <c r="AD45" s="2">
        <v>22.8</v>
      </c>
      <c r="AE45" s="2">
        <v>73.8</v>
      </c>
      <c r="AF45" s="2">
        <v>52</v>
      </c>
      <c r="AG45" s="2">
        <v>30.3</v>
      </c>
      <c r="AH45" s="2">
        <v>29.3</v>
      </c>
      <c r="AI45" s="2">
        <v>119.4</v>
      </c>
      <c r="AJ45" s="87">
        <v>165.4</v>
      </c>
      <c r="AK45" s="87">
        <v>378.2</v>
      </c>
      <c r="AL45" s="87">
        <v>1816.2</v>
      </c>
      <c r="AM45" s="87">
        <v>10595.7</v>
      </c>
    </row>
    <row r="46" spans="2:39" x14ac:dyDescent="0.2">
      <c r="B46" s="51" t="s">
        <v>408</v>
      </c>
      <c r="C46" s="2">
        <v>78.3</v>
      </c>
      <c r="D46" s="65">
        <v>51.5</v>
      </c>
      <c r="E46" s="65">
        <v>156.69999999999999</v>
      </c>
      <c r="F46" s="65">
        <v>107.9</v>
      </c>
      <c r="G46" s="2">
        <v>66</v>
      </c>
      <c r="H46" s="65">
        <v>55.1</v>
      </c>
      <c r="I46" s="65">
        <v>239.7</v>
      </c>
      <c r="J46" s="65">
        <v>343.2</v>
      </c>
      <c r="K46" s="2">
        <v>776.8</v>
      </c>
      <c r="L46" s="87">
        <v>3993.8</v>
      </c>
      <c r="M46" s="87">
        <v>22875.7</v>
      </c>
      <c r="N46" s="65"/>
      <c r="O46" s="51" t="s">
        <v>408</v>
      </c>
      <c r="P46" s="2">
        <v>40.700000000000003</v>
      </c>
      <c r="Q46" s="2">
        <v>28.4</v>
      </c>
      <c r="R46" s="2">
        <v>82.5</v>
      </c>
      <c r="S46" s="2">
        <v>57.4</v>
      </c>
      <c r="T46" s="2">
        <v>36.200000000000003</v>
      </c>
      <c r="U46" s="2">
        <v>29.1</v>
      </c>
      <c r="V46" s="2">
        <v>120.3</v>
      </c>
      <c r="W46" s="2">
        <v>177.5</v>
      </c>
      <c r="X46" s="87">
        <v>411.3</v>
      </c>
      <c r="Y46" s="87">
        <v>2180.1</v>
      </c>
      <c r="Z46" s="87">
        <v>12220.7</v>
      </c>
      <c r="AA46" s="65"/>
      <c r="AB46" s="51" t="s">
        <v>408</v>
      </c>
      <c r="AC46" s="2">
        <v>37.700000000000003</v>
      </c>
      <c r="AD46" s="2">
        <v>23.1</v>
      </c>
      <c r="AE46" s="2">
        <v>74.2</v>
      </c>
      <c r="AF46" s="2">
        <v>50.5</v>
      </c>
      <c r="AG46" s="2">
        <v>29.8</v>
      </c>
      <c r="AH46" s="2">
        <v>25.9</v>
      </c>
      <c r="AI46" s="2">
        <v>119.4</v>
      </c>
      <c r="AJ46" s="87">
        <v>165.7</v>
      </c>
      <c r="AK46" s="87">
        <v>365.4</v>
      </c>
      <c r="AL46" s="87">
        <v>1813.7</v>
      </c>
      <c r="AM46" s="87">
        <v>10654.9</v>
      </c>
    </row>
    <row r="47" spans="2:39" x14ac:dyDescent="0.2">
      <c r="B47" s="51" t="s">
        <v>409</v>
      </c>
      <c r="C47" s="2">
        <v>78.400000000000006</v>
      </c>
      <c r="D47" s="2">
        <v>55</v>
      </c>
      <c r="E47" s="65">
        <v>164.2</v>
      </c>
      <c r="F47" s="65">
        <v>107.1</v>
      </c>
      <c r="G47" s="2">
        <v>67.2</v>
      </c>
      <c r="H47" s="65">
        <v>54.4</v>
      </c>
      <c r="I47" s="65">
        <v>243.2</v>
      </c>
      <c r="J47" s="65">
        <v>338.9</v>
      </c>
      <c r="K47" s="2">
        <v>783.9</v>
      </c>
      <c r="L47" s="87">
        <v>3974.9</v>
      </c>
      <c r="M47" s="87">
        <v>22848.3</v>
      </c>
      <c r="N47" s="65"/>
      <c r="O47" s="51" t="s">
        <v>409</v>
      </c>
      <c r="P47" s="2">
        <v>41.8</v>
      </c>
      <c r="Q47" s="2">
        <v>27.9</v>
      </c>
      <c r="R47" s="2">
        <v>86</v>
      </c>
      <c r="S47" s="2">
        <v>56</v>
      </c>
      <c r="T47" s="2">
        <v>37.5</v>
      </c>
      <c r="U47" s="2">
        <v>29.2</v>
      </c>
      <c r="V47" s="2">
        <v>122.9</v>
      </c>
      <c r="W47" s="2">
        <v>174.8</v>
      </c>
      <c r="X47" s="87">
        <v>418.7</v>
      </c>
      <c r="Y47" s="87">
        <v>2176.1</v>
      </c>
      <c r="Z47" s="87">
        <v>12242.1</v>
      </c>
      <c r="AA47" s="65"/>
      <c r="AB47" s="51" t="s">
        <v>409</v>
      </c>
      <c r="AC47" s="2">
        <v>36.700000000000003</v>
      </c>
      <c r="AD47" s="2">
        <v>27.2</v>
      </c>
      <c r="AE47" s="2">
        <v>78.3</v>
      </c>
      <c r="AF47" s="2">
        <v>51.1</v>
      </c>
      <c r="AG47" s="2">
        <v>29.6</v>
      </c>
      <c r="AH47" s="2">
        <v>25.1</v>
      </c>
      <c r="AI47" s="2">
        <v>120.3</v>
      </c>
      <c r="AJ47" s="87">
        <v>164.1</v>
      </c>
      <c r="AK47" s="87">
        <v>365.2</v>
      </c>
      <c r="AL47" s="87">
        <v>1798.9</v>
      </c>
      <c r="AM47" s="87">
        <v>10606.2</v>
      </c>
    </row>
    <row r="48" spans="2:39" x14ac:dyDescent="0.2">
      <c r="B48" s="51" t="s">
        <v>410</v>
      </c>
      <c r="C48" s="65">
        <v>78.900000000000006</v>
      </c>
      <c r="D48" s="65">
        <v>55.9</v>
      </c>
      <c r="E48" s="65">
        <v>168.2</v>
      </c>
      <c r="F48" s="65">
        <v>108.1</v>
      </c>
      <c r="G48" s="65">
        <v>63.5</v>
      </c>
      <c r="H48" s="65">
        <v>57.7</v>
      </c>
      <c r="I48" s="65">
        <v>249.4</v>
      </c>
      <c r="J48" s="65">
        <v>353.9</v>
      </c>
      <c r="K48" s="87">
        <v>760.2</v>
      </c>
      <c r="L48" s="87">
        <v>3965.6</v>
      </c>
      <c r="M48" s="87">
        <v>22745.9</v>
      </c>
      <c r="N48" s="65"/>
      <c r="O48" s="51" t="s">
        <v>410</v>
      </c>
      <c r="P48" s="65">
        <v>39.5</v>
      </c>
      <c r="Q48" s="65">
        <v>28.2</v>
      </c>
      <c r="R48" s="65">
        <v>91.7</v>
      </c>
      <c r="S48" s="65">
        <v>54.4</v>
      </c>
      <c r="T48" s="65">
        <v>35.6</v>
      </c>
      <c r="U48" s="65">
        <v>31.6</v>
      </c>
      <c r="V48" s="65">
        <v>131.69999999999999</v>
      </c>
      <c r="W48" s="65">
        <v>183.9</v>
      </c>
      <c r="X48" s="49">
        <v>410.9</v>
      </c>
      <c r="Y48" s="49">
        <v>2183.8000000000002</v>
      </c>
      <c r="Z48" s="49">
        <v>12166.9</v>
      </c>
      <c r="AA48" s="65"/>
      <c r="AB48" s="51" t="s">
        <v>410</v>
      </c>
      <c r="AC48" s="65">
        <v>39.4</v>
      </c>
      <c r="AD48" s="65">
        <v>27.7</v>
      </c>
      <c r="AE48" s="65">
        <v>76.5</v>
      </c>
      <c r="AF48" s="65">
        <v>53.7</v>
      </c>
      <c r="AG48" s="65">
        <v>27.9</v>
      </c>
      <c r="AH48" s="65">
        <v>26.1</v>
      </c>
      <c r="AI48" s="65">
        <v>117.7</v>
      </c>
      <c r="AJ48" s="87">
        <v>170</v>
      </c>
      <c r="AK48" s="87">
        <v>349.4</v>
      </c>
      <c r="AL48" s="87">
        <v>1781.8</v>
      </c>
      <c r="AM48" s="87">
        <v>10578.9</v>
      </c>
    </row>
    <row r="49" spans="2:39" x14ac:dyDescent="0.2">
      <c r="B49" s="51" t="s">
        <v>411</v>
      </c>
      <c r="C49" s="2">
        <v>77.599999999999994</v>
      </c>
      <c r="D49" s="2">
        <v>54.5</v>
      </c>
      <c r="E49" s="2">
        <v>168.1</v>
      </c>
      <c r="F49" s="2">
        <v>111.4</v>
      </c>
      <c r="G49" s="2">
        <v>66</v>
      </c>
      <c r="H49" s="2">
        <v>57.5</v>
      </c>
      <c r="I49" s="2">
        <v>243.1</v>
      </c>
      <c r="J49" s="2">
        <v>354.5</v>
      </c>
      <c r="K49" s="87">
        <v>764.8</v>
      </c>
      <c r="L49" s="87">
        <v>3980.8</v>
      </c>
      <c r="M49" s="87">
        <v>22693.3</v>
      </c>
      <c r="N49" s="65"/>
      <c r="O49" s="51" t="s">
        <v>411</v>
      </c>
      <c r="P49" s="65">
        <v>41.3</v>
      </c>
      <c r="Q49" s="65">
        <v>28.4</v>
      </c>
      <c r="R49" s="65">
        <v>89.7</v>
      </c>
      <c r="S49" s="65">
        <v>58.8</v>
      </c>
      <c r="T49" s="65">
        <v>35.4</v>
      </c>
      <c r="U49" s="65">
        <v>30.5</v>
      </c>
      <c r="V49" s="65">
        <v>132.30000000000001</v>
      </c>
      <c r="W49" s="65">
        <v>182.1</v>
      </c>
      <c r="X49" s="49">
        <v>409.9</v>
      </c>
      <c r="Y49" s="49">
        <v>2186.6</v>
      </c>
      <c r="Z49" s="49">
        <v>12139.1</v>
      </c>
      <c r="AA49" s="65"/>
      <c r="AB49" s="51" t="s">
        <v>411</v>
      </c>
      <c r="AC49" s="65">
        <v>36.299999999999997</v>
      </c>
      <c r="AD49" s="65">
        <v>26.2</v>
      </c>
      <c r="AE49" s="65">
        <v>78.400000000000006</v>
      </c>
      <c r="AF49" s="65">
        <v>52.6</v>
      </c>
      <c r="AG49" s="65">
        <v>30.5</v>
      </c>
      <c r="AH49" s="65">
        <v>26.9</v>
      </c>
      <c r="AI49" s="65">
        <v>110.8</v>
      </c>
      <c r="AJ49" s="87">
        <v>172.4</v>
      </c>
      <c r="AK49" s="87">
        <v>354.9</v>
      </c>
      <c r="AL49" s="87">
        <v>1794.1</v>
      </c>
      <c r="AM49" s="87">
        <v>10554.2</v>
      </c>
    </row>
    <row r="50" spans="2:39" x14ac:dyDescent="0.2">
      <c r="B50" s="51" t="s">
        <v>412</v>
      </c>
      <c r="C50" s="2">
        <v>74.5</v>
      </c>
      <c r="D50" s="2">
        <v>54.4</v>
      </c>
      <c r="E50" s="2">
        <v>173.3</v>
      </c>
      <c r="F50" s="2">
        <v>112.7</v>
      </c>
      <c r="G50" s="2">
        <v>65.5</v>
      </c>
      <c r="H50" s="2">
        <v>61.5</v>
      </c>
      <c r="I50" s="2">
        <v>249.1</v>
      </c>
      <c r="J50" s="2">
        <v>343.4</v>
      </c>
      <c r="K50" s="87">
        <v>760.6</v>
      </c>
      <c r="L50" s="87">
        <v>3962.1</v>
      </c>
      <c r="M50" s="87">
        <v>22727.599999999999</v>
      </c>
      <c r="N50" s="65"/>
      <c r="O50" s="51" t="s">
        <v>412</v>
      </c>
      <c r="P50" s="65">
        <v>40.299999999999997</v>
      </c>
      <c r="Q50" s="65">
        <v>28.3</v>
      </c>
      <c r="R50" s="65">
        <v>93.3</v>
      </c>
      <c r="S50" s="65">
        <v>57.9</v>
      </c>
      <c r="T50" s="65">
        <v>34.700000000000003</v>
      </c>
      <c r="U50" s="65">
        <v>33.9</v>
      </c>
      <c r="V50" s="65">
        <v>135.9</v>
      </c>
      <c r="W50" s="65">
        <v>175.5</v>
      </c>
      <c r="X50" s="49">
        <v>407.2</v>
      </c>
      <c r="Y50" s="49">
        <v>2176.5</v>
      </c>
      <c r="Z50" s="49">
        <v>12158.3</v>
      </c>
      <c r="AA50" s="65"/>
      <c r="AB50" s="51" t="s">
        <v>412</v>
      </c>
      <c r="AC50" s="65">
        <v>34.200000000000003</v>
      </c>
      <c r="AD50" s="2">
        <v>26</v>
      </c>
      <c r="AE50" s="2">
        <v>80</v>
      </c>
      <c r="AF50" s="2">
        <v>54.8</v>
      </c>
      <c r="AG50" s="2">
        <v>30.8</v>
      </c>
      <c r="AH50" s="2">
        <v>27.6</v>
      </c>
      <c r="AI50" s="2">
        <v>113.2</v>
      </c>
      <c r="AJ50" s="88">
        <v>167.9</v>
      </c>
      <c r="AK50" s="87">
        <v>353.5</v>
      </c>
      <c r="AL50" s="87">
        <v>1785.6</v>
      </c>
      <c r="AM50" s="87">
        <v>10569.4</v>
      </c>
    </row>
    <row r="51" spans="2:39" s="61" customFormat="1" x14ac:dyDescent="0.2">
      <c r="B51" s="51" t="s">
        <v>413</v>
      </c>
      <c r="C51" s="2">
        <v>79.900000000000006</v>
      </c>
      <c r="D51" s="2">
        <v>56.2</v>
      </c>
      <c r="E51" s="2">
        <v>173.3</v>
      </c>
      <c r="F51" s="2">
        <v>112.5</v>
      </c>
      <c r="G51" s="2">
        <v>67.8</v>
      </c>
      <c r="H51" s="2">
        <v>61.4</v>
      </c>
      <c r="I51" s="2">
        <v>241.8</v>
      </c>
      <c r="J51" s="2">
        <v>348.7</v>
      </c>
      <c r="K51" s="87">
        <v>758.1</v>
      </c>
      <c r="L51" s="87">
        <v>3957.9</v>
      </c>
      <c r="M51" s="87">
        <v>22780.9</v>
      </c>
      <c r="N51" s="65"/>
      <c r="O51" s="51" t="s">
        <v>413</v>
      </c>
      <c r="P51" s="65">
        <v>43.3</v>
      </c>
      <c r="Q51" s="65">
        <v>28.4</v>
      </c>
      <c r="R51" s="65">
        <v>93.2</v>
      </c>
      <c r="S51" s="65">
        <v>59.9</v>
      </c>
      <c r="T51" s="65">
        <v>37.200000000000003</v>
      </c>
      <c r="U51" s="2">
        <v>34</v>
      </c>
      <c r="V51" s="65">
        <v>134.80000000000001</v>
      </c>
      <c r="W51" s="65">
        <v>179.7</v>
      </c>
      <c r="X51" s="49">
        <v>410.7</v>
      </c>
      <c r="Y51" s="49">
        <v>2178.6</v>
      </c>
      <c r="Z51" s="49">
        <v>12231.2</v>
      </c>
      <c r="AA51" s="65"/>
      <c r="AB51" s="51" t="s">
        <v>413</v>
      </c>
      <c r="AC51" s="65">
        <v>36.6</v>
      </c>
      <c r="AD51" s="2">
        <v>27.8</v>
      </c>
      <c r="AE51" s="2">
        <v>80.2</v>
      </c>
      <c r="AF51" s="2">
        <v>52.5</v>
      </c>
      <c r="AG51" s="2">
        <v>30.6</v>
      </c>
      <c r="AH51" s="2">
        <v>27.4</v>
      </c>
      <c r="AI51" s="2">
        <v>107</v>
      </c>
      <c r="AJ51" s="88">
        <v>169.1</v>
      </c>
      <c r="AK51" s="87">
        <v>347.4</v>
      </c>
      <c r="AL51" s="87">
        <v>1779.3</v>
      </c>
      <c r="AM51" s="87">
        <v>10549.8</v>
      </c>
    </row>
    <row r="52" spans="2:39" x14ac:dyDescent="0.2">
      <c r="B52" s="51" t="s">
        <v>414</v>
      </c>
      <c r="C52" s="2">
        <v>81.400000000000006</v>
      </c>
      <c r="D52" s="2">
        <v>56.4</v>
      </c>
      <c r="E52" s="2">
        <v>168.5</v>
      </c>
      <c r="F52" s="2">
        <v>111.8</v>
      </c>
      <c r="G52" s="2">
        <v>65.8</v>
      </c>
      <c r="H52" s="2">
        <v>59.6</v>
      </c>
      <c r="I52" s="2">
        <v>241.4</v>
      </c>
      <c r="J52" s="2">
        <v>337.4</v>
      </c>
      <c r="K52" s="65">
        <v>759.1</v>
      </c>
      <c r="L52" s="87">
        <v>3932.2</v>
      </c>
      <c r="M52" s="87">
        <v>22765</v>
      </c>
      <c r="N52" s="65"/>
      <c r="O52" s="51" t="s">
        <v>414</v>
      </c>
      <c r="P52" s="2">
        <v>43</v>
      </c>
      <c r="Q52" s="2">
        <v>27.7</v>
      </c>
      <c r="R52" s="2">
        <v>89.7</v>
      </c>
      <c r="S52" s="2">
        <v>59.2</v>
      </c>
      <c r="T52" s="2">
        <v>35.200000000000003</v>
      </c>
      <c r="U52" s="2">
        <v>30</v>
      </c>
      <c r="V52" s="2">
        <v>135.19999999999999</v>
      </c>
      <c r="W52" s="2">
        <v>172.5</v>
      </c>
      <c r="X52" s="49">
        <v>406.1</v>
      </c>
      <c r="Y52" s="49">
        <v>2162.1999999999998</v>
      </c>
      <c r="Z52" s="49">
        <v>12159.8</v>
      </c>
      <c r="AA52" s="65"/>
      <c r="AB52" s="51" t="s">
        <v>414</v>
      </c>
      <c r="AC52" s="2">
        <v>38.4</v>
      </c>
      <c r="AD52" s="2">
        <v>28.7</v>
      </c>
      <c r="AE52" s="2">
        <v>78.8</v>
      </c>
      <c r="AF52" s="2">
        <v>52.6</v>
      </c>
      <c r="AG52" s="2">
        <v>30.6</v>
      </c>
      <c r="AH52" s="2">
        <v>29.6</v>
      </c>
      <c r="AI52" s="2">
        <v>106.3</v>
      </c>
      <c r="AJ52" s="2">
        <v>165</v>
      </c>
      <c r="AK52" s="65">
        <v>352.9</v>
      </c>
      <c r="AL52" s="87">
        <v>1770</v>
      </c>
      <c r="AM52" s="87">
        <v>10605.2</v>
      </c>
    </row>
    <row r="53" spans="2:39" s="61" customFormat="1" x14ac:dyDescent="0.2">
      <c r="B53" s="51" t="s">
        <v>415</v>
      </c>
      <c r="C53" s="2">
        <v>75.599999999999994</v>
      </c>
      <c r="D53" s="2">
        <v>54.6</v>
      </c>
      <c r="E53" s="2">
        <v>160.19999999999999</v>
      </c>
      <c r="F53" s="2">
        <v>111.3</v>
      </c>
      <c r="G53" s="2">
        <v>69.900000000000006</v>
      </c>
      <c r="H53" s="2">
        <v>58.3</v>
      </c>
      <c r="I53" s="2">
        <v>243.3</v>
      </c>
      <c r="J53" s="2">
        <v>338.6</v>
      </c>
      <c r="K53" s="65">
        <v>765.5</v>
      </c>
      <c r="L53" s="87">
        <v>3943.4</v>
      </c>
      <c r="M53" s="87">
        <v>22670.3</v>
      </c>
      <c r="N53" s="65"/>
      <c r="O53" s="51" t="s">
        <v>415</v>
      </c>
      <c r="P53" s="2">
        <v>42</v>
      </c>
      <c r="Q53" s="2">
        <v>27.4</v>
      </c>
      <c r="R53" s="2">
        <v>83.7</v>
      </c>
      <c r="S53" s="2">
        <v>61.4</v>
      </c>
      <c r="T53" s="2">
        <v>36.1</v>
      </c>
      <c r="U53" s="2">
        <v>28.9</v>
      </c>
      <c r="V53" s="2">
        <v>132.80000000000001</v>
      </c>
      <c r="W53" s="2">
        <v>173.2</v>
      </c>
      <c r="X53" s="49">
        <v>415.6</v>
      </c>
      <c r="Y53" s="49">
        <v>2162.4</v>
      </c>
      <c r="Z53" s="49">
        <v>12124.8</v>
      </c>
      <c r="AA53" s="65"/>
      <c r="AB53" s="51" t="s">
        <v>415</v>
      </c>
      <c r="AC53" s="2">
        <v>33.6</v>
      </c>
      <c r="AD53" s="2">
        <v>27.2</v>
      </c>
      <c r="AE53" s="2">
        <v>76.400000000000006</v>
      </c>
      <c r="AF53" s="2">
        <v>49.9</v>
      </c>
      <c r="AG53" s="2">
        <v>33.9</v>
      </c>
      <c r="AH53" s="2">
        <v>29.4</v>
      </c>
      <c r="AI53" s="2">
        <v>110.5</v>
      </c>
      <c r="AJ53" s="2">
        <v>165.4</v>
      </c>
      <c r="AK53" s="65">
        <v>349.9</v>
      </c>
      <c r="AL53" s="87">
        <v>1781.1</v>
      </c>
      <c r="AM53" s="87">
        <v>10545.5</v>
      </c>
    </row>
    <row r="54" spans="2:39" s="61" customFormat="1" x14ac:dyDescent="0.2">
      <c r="B54" s="51" t="s">
        <v>416</v>
      </c>
      <c r="C54" s="2">
        <v>75.8</v>
      </c>
      <c r="D54" s="2">
        <v>51.9</v>
      </c>
      <c r="E54" s="2">
        <v>163.4</v>
      </c>
      <c r="F54" s="2">
        <v>111.2</v>
      </c>
      <c r="G54" s="2">
        <v>68.5</v>
      </c>
      <c r="H54" s="2">
        <v>61.3</v>
      </c>
      <c r="I54" s="2">
        <v>247.6</v>
      </c>
      <c r="J54" s="2">
        <v>338.8</v>
      </c>
      <c r="K54" s="65">
        <v>790.8</v>
      </c>
      <c r="L54" s="87">
        <v>3942.7</v>
      </c>
      <c r="M54" s="87">
        <v>22834.2</v>
      </c>
      <c r="N54" s="65"/>
      <c r="O54" s="51" t="s">
        <v>416</v>
      </c>
      <c r="P54" s="65">
        <v>42.7</v>
      </c>
      <c r="Q54" s="65">
        <v>25.8</v>
      </c>
      <c r="R54" s="65">
        <v>86.4</v>
      </c>
      <c r="S54" s="65">
        <v>59.8</v>
      </c>
      <c r="T54" s="65">
        <v>33.799999999999997</v>
      </c>
      <c r="U54" s="65">
        <v>31.2</v>
      </c>
      <c r="V54" s="65">
        <v>134.69999999999999</v>
      </c>
      <c r="W54" s="65">
        <v>172.7</v>
      </c>
      <c r="X54" s="49">
        <v>428.5</v>
      </c>
      <c r="Y54" s="49">
        <v>2162.4</v>
      </c>
      <c r="Z54" s="49">
        <v>12202.2</v>
      </c>
      <c r="AA54" s="65"/>
      <c r="AB54" s="51" t="s">
        <v>416</v>
      </c>
      <c r="AC54" s="65">
        <v>33.1</v>
      </c>
      <c r="AD54" s="65">
        <v>26.1</v>
      </c>
      <c r="AE54" s="2">
        <v>77</v>
      </c>
      <c r="AF54" s="2">
        <v>51.4</v>
      </c>
      <c r="AG54" s="2">
        <v>34.700000000000003</v>
      </c>
      <c r="AH54" s="2">
        <v>30.1</v>
      </c>
      <c r="AI54" s="65">
        <v>112.9</v>
      </c>
      <c r="AJ54" s="65">
        <v>166.1</v>
      </c>
      <c r="AK54" s="65">
        <v>362.4</v>
      </c>
      <c r="AL54" s="87">
        <v>1780.3</v>
      </c>
      <c r="AM54" s="87">
        <v>10631.9</v>
      </c>
    </row>
    <row r="55" spans="2:39" s="61" customFormat="1" x14ac:dyDescent="0.2">
      <c r="B55" s="51" t="s">
        <v>417</v>
      </c>
      <c r="C55" s="2">
        <v>84</v>
      </c>
      <c r="D55" s="2">
        <v>49.7</v>
      </c>
      <c r="E55" s="2">
        <v>158.9</v>
      </c>
      <c r="F55" s="2">
        <v>112.3</v>
      </c>
      <c r="G55" s="2">
        <v>64.8</v>
      </c>
      <c r="H55" s="2">
        <v>58</v>
      </c>
      <c r="I55" s="2">
        <v>252.6</v>
      </c>
      <c r="J55" s="2">
        <v>339.6</v>
      </c>
      <c r="K55" s="65">
        <v>783.5</v>
      </c>
      <c r="L55" s="87">
        <v>3930.9</v>
      </c>
      <c r="M55" s="87">
        <v>22854</v>
      </c>
      <c r="N55" s="65"/>
      <c r="O55" s="51" t="s">
        <v>417</v>
      </c>
      <c r="P55" s="65">
        <v>46.9</v>
      </c>
      <c r="Q55" s="65">
        <v>22.7</v>
      </c>
      <c r="R55" s="65">
        <v>83.2</v>
      </c>
      <c r="S55" s="65">
        <v>59.8</v>
      </c>
      <c r="T55" s="65">
        <v>33.9</v>
      </c>
      <c r="U55" s="65">
        <v>30.2</v>
      </c>
      <c r="V55" s="65">
        <v>134.9</v>
      </c>
      <c r="W55" s="65">
        <v>171.9</v>
      </c>
      <c r="X55" s="49">
        <v>430.5</v>
      </c>
      <c r="Y55" s="49">
        <v>2167.3000000000002</v>
      </c>
      <c r="Z55" s="49">
        <v>12272</v>
      </c>
      <c r="AA55" s="65"/>
      <c r="AB55" s="51" t="s">
        <v>417</v>
      </c>
      <c r="AC55" s="65">
        <v>37.1</v>
      </c>
      <c r="AD55" s="65">
        <v>26.9</v>
      </c>
      <c r="AE55" s="2">
        <v>75.599999999999994</v>
      </c>
      <c r="AF55" s="2">
        <v>52.5</v>
      </c>
      <c r="AG55" s="2">
        <v>31</v>
      </c>
      <c r="AH55" s="2">
        <v>27.8</v>
      </c>
      <c r="AI55" s="65">
        <v>117.8</v>
      </c>
      <c r="AJ55" s="65">
        <v>167.7</v>
      </c>
      <c r="AK55" s="65">
        <v>353.1</v>
      </c>
      <c r="AL55" s="87">
        <v>1763.6</v>
      </c>
      <c r="AM55" s="87">
        <v>10582</v>
      </c>
    </row>
    <row r="56" spans="2:39" s="65" customFormat="1" x14ac:dyDescent="0.2">
      <c r="B56" s="51" t="s">
        <v>418</v>
      </c>
      <c r="C56" s="2">
        <v>86</v>
      </c>
      <c r="D56" s="2">
        <v>46.8</v>
      </c>
      <c r="E56" s="2">
        <v>164.2</v>
      </c>
      <c r="F56" s="2">
        <v>114.3</v>
      </c>
      <c r="G56" s="2">
        <v>62.8</v>
      </c>
      <c r="H56" s="2">
        <v>57.6</v>
      </c>
      <c r="I56" s="2">
        <v>247.5</v>
      </c>
      <c r="J56" s="2">
        <v>343.9</v>
      </c>
      <c r="K56" s="65">
        <v>779.5</v>
      </c>
      <c r="L56" s="87">
        <v>3924.6</v>
      </c>
      <c r="M56" s="87">
        <v>22868.799999999999</v>
      </c>
      <c r="O56" s="51" t="s">
        <v>418</v>
      </c>
      <c r="P56" s="2">
        <v>45.8</v>
      </c>
      <c r="Q56" s="2">
        <v>23.4</v>
      </c>
      <c r="R56" s="2">
        <v>82.9</v>
      </c>
      <c r="S56" s="2">
        <v>58.9</v>
      </c>
      <c r="T56" s="2">
        <v>34.5</v>
      </c>
      <c r="U56" s="2">
        <v>29.3</v>
      </c>
      <c r="V56" s="2">
        <v>129.80000000000001</v>
      </c>
      <c r="W56" s="2">
        <v>173</v>
      </c>
      <c r="X56" s="49">
        <v>432</v>
      </c>
      <c r="Y56" s="49">
        <v>2170.1</v>
      </c>
      <c r="Z56" s="49">
        <v>12227.2</v>
      </c>
      <c r="AB56" s="51" t="s">
        <v>418</v>
      </c>
      <c r="AC56" s="65">
        <v>40.200000000000003</v>
      </c>
      <c r="AD56" s="65">
        <v>23.5</v>
      </c>
      <c r="AE56" s="2">
        <v>81.2</v>
      </c>
      <c r="AF56" s="2">
        <v>55.4</v>
      </c>
      <c r="AG56" s="2">
        <v>28.2</v>
      </c>
      <c r="AH56" s="2">
        <v>28.2</v>
      </c>
      <c r="AI56" s="65">
        <v>117.7</v>
      </c>
      <c r="AJ56" s="65">
        <v>170.8</v>
      </c>
      <c r="AK56" s="65">
        <v>347.5</v>
      </c>
      <c r="AL56" s="87">
        <v>1754.5</v>
      </c>
      <c r="AM56" s="87">
        <v>10641.6</v>
      </c>
    </row>
    <row r="57" spans="2:39" s="65" customFormat="1" x14ac:dyDescent="0.2">
      <c r="B57" s="51" t="s">
        <v>419</v>
      </c>
      <c r="C57" s="65">
        <v>81.3</v>
      </c>
      <c r="D57" s="65">
        <v>46.7</v>
      </c>
      <c r="E57" s="65">
        <v>169.2</v>
      </c>
      <c r="F57" s="65">
        <v>110.6</v>
      </c>
      <c r="G57" s="2">
        <v>63</v>
      </c>
      <c r="H57" s="65">
        <v>56.1</v>
      </c>
      <c r="I57" s="65">
        <v>254.5</v>
      </c>
      <c r="J57" s="65">
        <v>345.9</v>
      </c>
      <c r="K57" s="69">
        <v>784.3</v>
      </c>
      <c r="L57" s="69">
        <v>3935.6</v>
      </c>
      <c r="M57" s="69">
        <v>22825.4</v>
      </c>
      <c r="N57" s="51"/>
      <c r="O57" s="51" t="s">
        <v>419</v>
      </c>
      <c r="P57" s="65">
        <v>44.1</v>
      </c>
      <c r="Q57" s="65">
        <v>23.5</v>
      </c>
      <c r="R57" s="65">
        <v>85.7</v>
      </c>
      <c r="S57" s="65">
        <v>55.5</v>
      </c>
      <c r="T57" s="65">
        <v>32.1</v>
      </c>
      <c r="U57" s="65">
        <v>29.4</v>
      </c>
      <c r="V57" s="65">
        <v>130.9</v>
      </c>
      <c r="W57" s="65">
        <v>174.2</v>
      </c>
      <c r="X57" s="69">
        <v>421.9</v>
      </c>
      <c r="Y57" s="69">
        <v>2145.8000000000002</v>
      </c>
      <c r="Z57" s="69">
        <v>12169.6</v>
      </c>
      <c r="AB57" s="51" t="s">
        <v>419</v>
      </c>
      <c r="AC57" s="65">
        <v>37.200000000000003</v>
      </c>
      <c r="AD57" s="65">
        <v>23.3</v>
      </c>
      <c r="AE57" s="2">
        <v>83.5</v>
      </c>
      <c r="AF57" s="2">
        <v>55.2</v>
      </c>
      <c r="AG57" s="2">
        <v>30.9</v>
      </c>
      <c r="AH57" s="2">
        <v>26.7</v>
      </c>
      <c r="AI57" s="65">
        <v>123.7</v>
      </c>
      <c r="AJ57" s="65">
        <v>171.7</v>
      </c>
      <c r="AK57" s="69">
        <v>362.4</v>
      </c>
      <c r="AL57" s="69">
        <v>1789.9</v>
      </c>
      <c r="AM57" s="69">
        <v>10655.8</v>
      </c>
    </row>
    <row r="58" spans="2:39" s="65" customFormat="1" x14ac:dyDescent="0.2">
      <c r="B58" s="51" t="s">
        <v>420</v>
      </c>
      <c r="C58" s="2">
        <v>81.900000000000006</v>
      </c>
      <c r="D58" s="2">
        <v>46.8</v>
      </c>
      <c r="E58" s="2">
        <v>169.5</v>
      </c>
      <c r="F58" s="2">
        <v>113.2</v>
      </c>
      <c r="G58" s="2">
        <v>60.7</v>
      </c>
      <c r="H58" s="2">
        <v>61.3</v>
      </c>
      <c r="I58" s="2">
        <v>260.3</v>
      </c>
      <c r="J58" s="2">
        <v>346.8</v>
      </c>
      <c r="K58" s="2">
        <v>785.6</v>
      </c>
      <c r="L58" s="69">
        <v>3971.4</v>
      </c>
      <c r="M58" s="69">
        <v>23035.5</v>
      </c>
      <c r="O58" s="51" t="s">
        <v>420</v>
      </c>
      <c r="P58" s="2">
        <v>46.3</v>
      </c>
      <c r="Q58" s="2">
        <v>22</v>
      </c>
      <c r="R58" s="2">
        <v>86</v>
      </c>
      <c r="S58" s="2">
        <v>56.7</v>
      </c>
      <c r="T58" s="2">
        <v>32.4</v>
      </c>
      <c r="U58" s="2">
        <v>32.5</v>
      </c>
      <c r="V58" s="2">
        <v>134.5</v>
      </c>
      <c r="W58" s="2">
        <v>176.1</v>
      </c>
      <c r="X58" s="49">
        <v>422.8</v>
      </c>
      <c r="Y58" s="49">
        <v>2167.5</v>
      </c>
      <c r="Z58" s="49">
        <v>12284.3</v>
      </c>
      <c r="AB58" s="51" t="s">
        <v>420</v>
      </c>
      <c r="AC58" s="65">
        <v>35.6</v>
      </c>
      <c r="AD58" s="65">
        <v>24.8</v>
      </c>
      <c r="AE58" s="2">
        <v>83.5</v>
      </c>
      <c r="AF58" s="2">
        <v>56.5</v>
      </c>
      <c r="AG58" s="2">
        <v>28.3</v>
      </c>
      <c r="AH58" s="2">
        <v>28.8</v>
      </c>
      <c r="AI58" s="65">
        <v>125.8</v>
      </c>
      <c r="AJ58" s="65">
        <v>170.7</v>
      </c>
      <c r="AK58" s="65">
        <v>362.7</v>
      </c>
      <c r="AL58" s="87">
        <v>1803.9</v>
      </c>
      <c r="AM58" s="87">
        <v>10751.2</v>
      </c>
    </row>
    <row r="59" spans="2:39" s="65" customFormat="1" x14ac:dyDescent="0.2">
      <c r="B59" s="51" t="s">
        <v>421</v>
      </c>
      <c r="C59" s="2">
        <v>82.1</v>
      </c>
      <c r="D59" s="2">
        <v>50.1</v>
      </c>
      <c r="E59" s="2">
        <v>174.8</v>
      </c>
      <c r="F59" s="2">
        <v>108</v>
      </c>
      <c r="G59" s="2">
        <v>60.9</v>
      </c>
      <c r="H59" s="2">
        <v>57.8</v>
      </c>
      <c r="I59" s="2">
        <v>248</v>
      </c>
      <c r="J59" s="2">
        <v>344.9</v>
      </c>
      <c r="K59" s="2">
        <v>794.3</v>
      </c>
      <c r="L59" s="69">
        <v>3966.6</v>
      </c>
      <c r="M59" s="69">
        <v>23088.7</v>
      </c>
      <c r="O59" s="51" t="s">
        <v>421</v>
      </c>
      <c r="P59" s="2">
        <v>46.8</v>
      </c>
      <c r="Q59" s="2">
        <v>26.6</v>
      </c>
      <c r="R59" s="2">
        <v>89.3</v>
      </c>
      <c r="S59" s="2">
        <v>54.3</v>
      </c>
      <c r="T59" s="2">
        <v>33.700000000000003</v>
      </c>
      <c r="U59" s="2">
        <v>29.9</v>
      </c>
      <c r="V59" s="2">
        <v>123.4</v>
      </c>
      <c r="W59" s="2">
        <v>175.3</v>
      </c>
      <c r="X59" s="49">
        <v>421.6</v>
      </c>
      <c r="Y59" s="49">
        <v>2173.1</v>
      </c>
      <c r="Z59" s="49">
        <v>12325</v>
      </c>
      <c r="AB59" s="51" t="s">
        <v>421</v>
      </c>
      <c r="AC59" s="65">
        <v>35.299999999999997</v>
      </c>
      <c r="AD59" s="65">
        <v>23.5</v>
      </c>
      <c r="AE59" s="2">
        <v>85.5</v>
      </c>
      <c r="AF59" s="2">
        <v>53.7</v>
      </c>
      <c r="AG59" s="2">
        <v>27.2</v>
      </c>
      <c r="AH59" s="2">
        <v>28</v>
      </c>
      <c r="AI59" s="65">
        <v>124.6</v>
      </c>
      <c r="AJ59" s="65">
        <v>169.6</v>
      </c>
      <c r="AK59" s="65">
        <v>372.6</v>
      </c>
      <c r="AL59" s="87">
        <v>1793.5</v>
      </c>
      <c r="AM59" s="87">
        <v>10763.7</v>
      </c>
    </row>
    <row r="60" spans="2:39" s="65" customFormat="1" x14ac:dyDescent="0.2">
      <c r="B60" s="51" t="s">
        <v>422</v>
      </c>
      <c r="C60" s="2">
        <v>82</v>
      </c>
      <c r="D60" s="2">
        <v>51.3</v>
      </c>
      <c r="E60" s="2">
        <v>167.6</v>
      </c>
      <c r="F60" s="2">
        <v>105.5</v>
      </c>
      <c r="G60" s="2">
        <v>61.4</v>
      </c>
      <c r="H60" s="2">
        <v>55.6</v>
      </c>
      <c r="I60" s="2">
        <v>249.1</v>
      </c>
      <c r="J60" s="2">
        <v>340.1</v>
      </c>
      <c r="K60" s="2">
        <v>787.7</v>
      </c>
      <c r="L60" s="69">
        <v>3959.9</v>
      </c>
      <c r="M60" s="69">
        <v>23158.799999999999</v>
      </c>
      <c r="O60" s="51" t="s">
        <v>422</v>
      </c>
      <c r="P60" s="2">
        <v>43.6</v>
      </c>
      <c r="Q60" s="2">
        <v>26.5</v>
      </c>
      <c r="R60" s="2">
        <v>83.9</v>
      </c>
      <c r="S60" s="2">
        <v>50.8</v>
      </c>
      <c r="T60" s="2">
        <v>34.299999999999997</v>
      </c>
      <c r="U60" s="2">
        <v>28.8</v>
      </c>
      <c r="V60" s="2">
        <v>113.8</v>
      </c>
      <c r="W60" s="2">
        <v>174.9</v>
      </c>
      <c r="X60" s="49">
        <v>417.5</v>
      </c>
      <c r="Y60" s="49">
        <v>2165</v>
      </c>
      <c r="Z60" s="49">
        <v>12314.7</v>
      </c>
      <c r="AB60" s="51" t="s">
        <v>422</v>
      </c>
      <c r="AC60" s="65">
        <v>38.4</v>
      </c>
      <c r="AD60" s="65">
        <v>24.8</v>
      </c>
      <c r="AE60" s="2">
        <v>83.7</v>
      </c>
      <c r="AF60" s="2">
        <v>54.7</v>
      </c>
      <c r="AG60" s="2">
        <v>27.1</v>
      </c>
      <c r="AH60" s="2">
        <v>26.8</v>
      </c>
      <c r="AI60" s="65">
        <v>135.30000000000001</v>
      </c>
      <c r="AJ60" s="65">
        <v>165.2</v>
      </c>
      <c r="AK60" s="65">
        <v>370.2</v>
      </c>
      <c r="AL60" s="87">
        <v>1794.9</v>
      </c>
      <c r="AM60" s="87">
        <v>10844.1</v>
      </c>
    </row>
    <row r="61" spans="2:39" x14ac:dyDescent="0.2">
      <c r="B61" s="51" t="s">
        <v>474</v>
      </c>
      <c r="C61" s="2">
        <v>84.3</v>
      </c>
      <c r="D61" s="2">
        <v>46.1</v>
      </c>
      <c r="E61" s="2">
        <v>163.69999999999999</v>
      </c>
      <c r="F61" s="2">
        <v>97.9</v>
      </c>
      <c r="G61" s="2">
        <v>60.7</v>
      </c>
      <c r="H61" s="2">
        <v>58.6</v>
      </c>
      <c r="I61" s="2">
        <v>242.8</v>
      </c>
      <c r="J61" s="2">
        <v>346</v>
      </c>
      <c r="K61" s="2">
        <v>793.4</v>
      </c>
      <c r="L61" s="69">
        <v>3943.8</v>
      </c>
      <c r="M61" s="69">
        <v>22994.2</v>
      </c>
      <c r="N61" s="2"/>
      <c r="O61" s="51" t="s">
        <v>474</v>
      </c>
      <c r="P61" s="2">
        <v>45.4</v>
      </c>
      <c r="Q61" s="2">
        <v>25.2</v>
      </c>
      <c r="R61" s="2">
        <v>81.599999999999994</v>
      </c>
      <c r="S61" s="2">
        <v>48.3</v>
      </c>
      <c r="T61" s="2">
        <v>33.9</v>
      </c>
      <c r="U61" s="2">
        <v>31.8</v>
      </c>
      <c r="V61" s="2">
        <v>112.2</v>
      </c>
      <c r="W61" s="2">
        <v>173.3</v>
      </c>
      <c r="X61" s="49">
        <v>420.2</v>
      </c>
      <c r="Y61" s="49">
        <v>2162.6</v>
      </c>
      <c r="Z61" s="49">
        <v>12225.4</v>
      </c>
      <c r="AA61" s="2"/>
      <c r="AB61" s="51" t="s">
        <v>474</v>
      </c>
      <c r="AC61" s="2">
        <v>38.9</v>
      </c>
      <c r="AD61" s="2">
        <v>20.9</v>
      </c>
      <c r="AE61" s="2">
        <v>82.1</v>
      </c>
      <c r="AF61" s="2">
        <v>49.6</v>
      </c>
      <c r="AG61" s="2">
        <v>26.8</v>
      </c>
      <c r="AH61" s="2">
        <v>26.8</v>
      </c>
      <c r="AI61" s="2">
        <v>130.6</v>
      </c>
      <c r="AJ61" s="2">
        <v>172.7</v>
      </c>
      <c r="AK61" s="65">
        <v>373.2</v>
      </c>
      <c r="AL61" s="87">
        <v>1781.2</v>
      </c>
      <c r="AM61" s="87">
        <v>10768.8</v>
      </c>
    </row>
    <row r="62" spans="2:39" x14ac:dyDescent="0.2">
      <c r="B62" s="51" t="s">
        <v>475</v>
      </c>
      <c r="C62" s="2">
        <v>76.3</v>
      </c>
      <c r="D62" s="2">
        <v>44.9</v>
      </c>
      <c r="E62" s="2">
        <v>144.30000000000001</v>
      </c>
      <c r="F62" s="2">
        <v>91</v>
      </c>
      <c r="G62" s="2">
        <v>54.7</v>
      </c>
      <c r="H62" s="2">
        <v>52.6</v>
      </c>
      <c r="I62" s="2">
        <v>236.3</v>
      </c>
      <c r="J62" s="2">
        <v>321.2</v>
      </c>
      <c r="K62" s="2">
        <v>753</v>
      </c>
      <c r="L62" s="69">
        <v>3697.5</v>
      </c>
      <c r="M62" s="69">
        <v>21975.200000000001</v>
      </c>
      <c r="N62" s="2"/>
      <c r="O62" s="51" t="s">
        <v>475</v>
      </c>
      <c r="P62" s="2">
        <v>40.6</v>
      </c>
      <c r="Q62" s="2">
        <v>24.1</v>
      </c>
      <c r="R62" s="2">
        <v>74.400000000000006</v>
      </c>
      <c r="S62" s="2">
        <v>47.3</v>
      </c>
      <c r="T62" s="2">
        <v>33.200000000000003</v>
      </c>
      <c r="U62" s="2">
        <v>27.8</v>
      </c>
      <c r="V62" s="2">
        <v>107.9</v>
      </c>
      <c r="W62" s="2">
        <v>169.9</v>
      </c>
      <c r="X62" s="49">
        <v>409.9</v>
      </c>
      <c r="Y62" s="49">
        <v>2063.1999999999998</v>
      </c>
      <c r="Z62" s="49">
        <v>11800.5</v>
      </c>
      <c r="AA62" s="2"/>
      <c r="AB62" s="51" t="s">
        <v>475</v>
      </c>
      <c r="AC62" s="2">
        <v>35.700000000000003</v>
      </c>
      <c r="AD62" s="2">
        <v>20.9</v>
      </c>
      <c r="AE62" s="2">
        <v>69.900000000000006</v>
      </c>
      <c r="AF62" s="2">
        <v>43.6</v>
      </c>
      <c r="AG62" s="2">
        <v>21.5</v>
      </c>
      <c r="AH62" s="2">
        <v>24.8</v>
      </c>
      <c r="AI62" s="2">
        <v>128.4</v>
      </c>
      <c r="AJ62" s="2">
        <v>151.30000000000001</v>
      </c>
      <c r="AK62" s="65">
        <v>343.1</v>
      </c>
      <c r="AL62" s="87">
        <v>1634.4</v>
      </c>
      <c r="AM62" s="87">
        <v>10174.700000000001</v>
      </c>
    </row>
    <row r="63" spans="2:39" x14ac:dyDescent="0.2">
      <c r="B63" s="51" t="s">
        <v>476</v>
      </c>
      <c r="C63" s="2">
        <v>81.5</v>
      </c>
      <c r="D63" s="2">
        <v>47.9</v>
      </c>
      <c r="E63" s="2">
        <v>159.19999999999999</v>
      </c>
      <c r="F63" s="2">
        <v>95.6</v>
      </c>
      <c r="G63" s="2">
        <v>62</v>
      </c>
      <c r="H63" s="2">
        <v>59.5</v>
      </c>
      <c r="I63" s="2">
        <v>250.4</v>
      </c>
      <c r="J63" s="2">
        <v>328.8</v>
      </c>
      <c r="K63" s="2">
        <v>800.7</v>
      </c>
      <c r="L63" s="69">
        <v>3917.6</v>
      </c>
      <c r="M63" s="69">
        <v>22899.8</v>
      </c>
      <c r="N63" s="65"/>
      <c r="O63" s="51" t="s">
        <v>476</v>
      </c>
      <c r="P63" s="2">
        <v>44.1</v>
      </c>
      <c r="Q63" s="2">
        <v>24.2</v>
      </c>
      <c r="R63" s="2">
        <v>83.5</v>
      </c>
      <c r="S63" s="2">
        <v>50.9</v>
      </c>
      <c r="T63" s="2">
        <v>36</v>
      </c>
      <c r="U63" s="2">
        <v>31</v>
      </c>
      <c r="V63" s="2">
        <v>116</v>
      </c>
      <c r="W63" s="2">
        <v>175.6</v>
      </c>
      <c r="X63" s="49">
        <v>424</v>
      </c>
      <c r="Y63" s="49">
        <v>2160.5</v>
      </c>
      <c r="Z63" s="49">
        <v>12211.6</v>
      </c>
      <c r="AA63" s="65"/>
      <c r="AB63" s="51" t="s">
        <v>476</v>
      </c>
      <c r="AC63" s="2">
        <v>37.5</v>
      </c>
      <c r="AD63" s="2">
        <v>23.8</v>
      </c>
      <c r="AE63" s="2">
        <v>75.7</v>
      </c>
      <c r="AF63" s="2">
        <v>44.8</v>
      </c>
      <c r="AG63" s="2">
        <v>26</v>
      </c>
      <c r="AH63" s="2">
        <v>28.5</v>
      </c>
      <c r="AI63" s="2">
        <v>134.4</v>
      </c>
      <c r="AJ63" s="2">
        <v>153.19999999999999</v>
      </c>
      <c r="AK63" s="65">
        <v>376.7</v>
      </c>
      <c r="AL63" s="87">
        <v>1757.1</v>
      </c>
      <c r="AM63" s="87">
        <v>10688.2</v>
      </c>
    </row>
    <row r="64" spans="2:39" x14ac:dyDescent="0.2">
      <c r="B64" s="36"/>
      <c r="C64" s="2"/>
      <c r="D64" s="2"/>
      <c r="E64" s="2"/>
      <c r="F64" s="2"/>
      <c r="G64" s="2"/>
      <c r="H64" s="2"/>
      <c r="I64" s="56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2:33" x14ac:dyDescent="0.2">
      <c r="B65" s="60" t="s">
        <v>423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AG65" s="2"/>
    </row>
    <row r="66" spans="2:33" x14ac:dyDescent="0.2">
      <c r="B66" s="3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AG66" s="2"/>
    </row>
    <row r="67" spans="2:33" x14ac:dyDescent="0.2">
      <c r="B67" s="3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AG67" s="2"/>
    </row>
    <row r="68" spans="2:33" x14ac:dyDescent="0.2">
      <c r="B68" s="6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AG68" s="2"/>
    </row>
    <row r="69" spans="2:33" x14ac:dyDescent="0.2">
      <c r="B69" s="6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AG69" s="2"/>
    </row>
    <row r="70" spans="2:33" x14ac:dyDescent="0.2">
      <c r="B70" s="6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33" x14ac:dyDescent="0.2">
      <c r="B71" s="6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33" x14ac:dyDescent="0.2">
      <c r="B72" s="6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33" x14ac:dyDescent="0.2">
      <c r="B73" s="6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33" x14ac:dyDescent="0.2">
      <c r="B74" s="6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33" x14ac:dyDescent="0.2">
      <c r="B75" s="6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33" x14ac:dyDescent="0.2">
      <c r="B76" s="6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33" x14ac:dyDescent="0.2">
      <c r="B77" s="6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33" x14ac:dyDescent="0.2">
      <c r="B78" s="6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33" x14ac:dyDescent="0.2">
      <c r="B79" s="6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33" x14ac:dyDescent="0.2">
      <c r="B80" s="6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3:13" x14ac:dyDescent="0.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3:13" x14ac:dyDescent="0.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3:13" x14ac:dyDescent="0.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3:13" x14ac:dyDescent="0.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3:13" x14ac:dyDescent="0.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3:13" x14ac:dyDescent="0.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3:13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3:13" x14ac:dyDescent="0.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</sheetData>
  <pageMargins left="0.75" right="0.75" top="1" bottom="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"/>
  <sheetViews>
    <sheetView workbookViewId="0">
      <pane xSplit="2" ySplit="8" topLeftCell="F55" activePane="bottomRight" state="frozen"/>
      <selection pane="topRight" activeCell="C42" sqref="C42:M42"/>
      <selection pane="bottomLeft" activeCell="C42" sqref="C42:M42"/>
      <selection pane="bottomRight" activeCell="C63" sqref="C63:M63"/>
    </sheetView>
  </sheetViews>
  <sheetFormatPr baseColWidth="10" defaultColWidth="11.42578125" defaultRowHeight="12.75" x14ac:dyDescent="0.2"/>
  <cols>
    <col min="1" max="1" width="29.140625" customWidth="1"/>
    <col min="11" max="11" width="19.7109375" customWidth="1"/>
    <col min="24" max="24" width="22.42578125" customWidth="1"/>
    <col min="37" max="37" width="20.85546875" customWidth="1"/>
    <col min="257" max="257" width="29.140625" customWidth="1"/>
    <col min="267" max="267" width="19.7109375" customWidth="1"/>
    <col min="280" max="280" width="22.42578125" customWidth="1"/>
    <col min="293" max="293" width="20.85546875" customWidth="1"/>
    <col min="513" max="513" width="29.140625" customWidth="1"/>
    <col min="523" max="523" width="19.7109375" customWidth="1"/>
    <col min="536" max="536" width="22.42578125" customWidth="1"/>
    <col min="549" max="549" width="20.85546875" customWidth="1"/>
    <col min="769" max="769" width="29.140625" customWidth="1"/>
    <col min="779" max="779" width="19.7109375" customWidth="1"/>
    <col min="792" max="792" width="22.42578125" customWidth="1"/>
    <col min="805" max="805" width="20.85546875" customWidth="1"/>
    <col min="1025" max="1025" width="29.140625" customWidth="1"/>
    <col min="1035" max="1035" width="19.7109375" customWidth="1"/>
    <col min="1048" max="1048" width="22.42578125" customWidth="1"/>
    <col min="1061" max="1061" width="20.85546875" customWidth="1"/>
    <col min="1281" max="1281" width="29.140625" customWidth="1"/>
    <col min="1291" max="1291" width="19.7109375" customWidth="1"/>
    <col min="1304" max="1304" width="22.42578125" customWidth="1"/>
    <col min="1317" max="1317" width="20.85546875" customWidth="1"/>
    <col min="1537" max="1537" width="29.140625" customWidth="1"/>
    <col min="1547" max="1547" width="19.7109375" customWidth="1"/>
    <col min="1560" max="1560" width="22.42578125" customWidth="1"/>
    <col min="1573" max="1573" width="20.85546875" customWidth="1"/>
    <col min="1793" max="1793" width="29.140625" customWidth="1"/>
    <col min="1803" max="1803" width="19.7109375" customWidth="1"/>
    <col min="1816" max="1816" width="22.42578125" customWidth="1"/>
    <col min="1829" max="1829" width="20.85546875" customWidth="1"/>
    <col min="2049" max="2049" width="29.140625" customWidth="1"/>
    <col min="2059" max="2059" width="19.7109375" customWidth="1"/>
    <col min="2072" max="2072" width="22.42578125" customWidth="1"/>
    <col min="2085" max="2085" width="20.85546875" customWidth="1"/>
    <col min="2305" max="2305" width="29.140625" customWidth="1"/>
    <col min="2315" max="2315" width="19.7109375" customWidth="1"/>
    <col min="2328" max="2328" width="22.42578125" customWidth="1"/>
    <col min="2341" max="2341" width="20.85546875" customWidth="1"/>
    <col min="2561" max="2561" width="29.140625" customWidth="1"/>
    <col min="2571" max="2571" width="19.7109375" customWidth="1"/>
    <col min="2584" max="2584" width="22.42578125" customWidth="1"/>
    <col min="2597" max="2597" width="20.85546875" customWidth="1"/>
    <col min="2817" max="2817" width="29.140625" customWidth="1"/>
    <col min="2827" max="2827" width="19.7109375" customWidth="1"/>
    <col min="2840" max="2840" width="22.42578125" customWidth="1"/>
    <col min="2853" max="2853" width="20.85546875" customWidth="1"/>
    <col min="3073" max="3073" width="29.140625" customWidth="1"/>
    <col min="3083" max="3083" width="19.7109375" customWidth="1"/>
    <col min="3096" max="3096" width="22.42578125" customWidth="1"/>
    <col min="3109" max="3109" width="20.85546875" customWidth="1"/>
    <col min="3329" max="3329" width="29.140625" customWidth="1"/>
    <col min="3339" max="3339" width="19.7109375" customWidth="1"/>
    <col min="3352" max="3352" width="22.42578125" customWidth="1"/>
    <col min="3365" max="3365" width="20.85546875" customWidth="1"/>
    <col min="3585" max="3585" width="29.140625" customWidth="1"/>
    <col min="3595" max="3595" width="19.7109375" customWidth="1"/>
    <col min="3608" max="3608" width="22.42578125" customWidth="1"/>
    <col min="3621" max="3621" width="20.85546875" customWidth="1"/>
    <col min="3841" max="3841" width="29.140625" customWidth="1"/>
    <col min="3851" max="3851" width="19.7109375" customWidth="1"/>
    <col min="3864" max="3864" width="22.42578125" customWidth="1"/>
    <col min="3877" max="3877" width="20.85546875" customWidth="1"/>
    <col min="4097" max="4097" width="29.140625" customWidth="1"/>
    <col min="4107" max="4107" width="19.7109375" customWidth="1"/>
    <col min="4120" max="4120" width="22.42578125" customWidth="1"/>
    <col min="4133" max="4133" width="20.85546875" customWidth="1"/>
    <col min="4353" max="4353" width="29.140625" customWidth="1"/>
    <col min="4363" max="4363" width="19.7109375" customWidth="1"/>
    <col min="4376" max="4376" width="22.42578125" customWidth="1"/>
    <col min="4389" max="4389" width="20.85546875" customWidth="1"/>
    <col min="4609" max="4609" width="29.140625" customWidth="1"/>
    <col min="4619" max="4619" width="19.7109375" customWidth="1"/>
    <col min="4632" max="4632" width="22.42578125" customWidth="1"/>
    <col min="4645" max="4645" width="20.85546875" customWidth="1"/>
    <col min="4865" max="4865" width="29.140625" customWidth="1"/>
    <col min="4875" max="4875" width="19.7109375" customWidth="1"/>
    <col min="4888" max="4888" width="22.42578125" customWidth="1"/>
    <col min="4901" max="4901" width="20.85546875" customWidth="1"/>
    <col min="5121" max="5121" width="29.140625" customWidth="1"/>
    <col min="5131" max="5131" width="19.7109375" customWidth="1"/>
    <col min="5144" max="5144" width="22.42578125" customWidth="1"/>
    <col min="5157" max="5157" width="20.85546875" customWidth="1"/>
    <col min="5377" max="5377" width="29.140625" customWidth="1"/>
    <col min="5387" max="5387" width="19.7109375" customWidth="1"/>
    <col min="5400" max="5400" width="22.42578125" customWidth="1"/>
    <col min="5413" max="5413" width="20.85546875" customWidth="1"/>
    <col min="5633" max="5633" width="29.140625" customWidth="1"/>
    <col min="5643" max="5643" width="19.7109375" customWidth="1"/>
    <col min="5656" max="5656" width="22.42578125" customWidth="1"/>
    <col min="5669" max="5669" width="20.85546875" customWidth="1"/>
    <col min="5889" max="5889" width="29.140625" customWidth="1"/>
    <col min="5899" max="5899" width="19.7109375" customWidth="1"/>
    <col min="5912" max="5912" width="22.42578125" customWidth="1"/>
    <col min="5925" max="5925" width="20.85546875" customWidth="1"/>
    <col min="6145" max="6145" width="29.140625" customWidth="1"/>
    <col min="6155" max="6155" width="19.7109375" customWidth="1"/>
    <col min="6168" max="6168" width="22.42578125" customWidth="1"/>
    <col min="6181" max="6181" width="20.85546875" customWidth="1"/>
    <col min="6401" max="6401" width="29.140625" customWidth="1"/>
    <col min="6411" max="6411" width="19.7109375" customWidth="1"/>
    <col min="6424" max="6424" width="22.42578125" customWidth="1"/>
    <col min="6437" max="6437" width="20.85546875" customWidth="1"/>
    <col min="6657" max="6657" width="29.140625" customWidth="1"/>
    <col min="6667" max="6667" width="19.7109375" customWidth="1"/>
    <col min="6680" max="6680" width="22.42578125" customWidth="1"/>
    <col min="6693" max="6693" width="20.85546875" customWidth="1"/>
    <col min="6913" max="6913" width="29.140625" customWidth="1"/>
    <col min="6923" max="6923" width="19.7109375" customWidth="1"/>
    <col min="6936" max="6936" width="22.42578125" customWidth="1"/>
    <col min="6949" max="6949" width="20.85546875" customWidth="1"/>
    <col min="7169" max="7169" width="29.140625" customWidth="1"/>
    <col min="7179" max="7179" width="19.7109375" customWidth="1"/>
    <col min="7192" max="7192" width="22.42578125" customWidth="1"/>
    <col min="7205" max="7205" width="20.85546875" customWidth="1"/>
    <col min="7425" max="7425" width="29.140625" customWidth="1"/>
    <col min="7435" max="7435" width="19.7109375" customWidth="1"/>
    <col min="7448" max="7448" width="22.42578125" customWidth="1"/>
    <col min="7461" max="7461" width="20.85546875" customWidth="1"/>
    <col min="7681" max="7681" width="29.140625" customWidth="1"/>
    <col min="7691" max="7691" width="19.7109375" customWidth="1"/>
    <col min="7704" max="7704" width="22.42578125" customWidth="1"/>
    <col min="7717" max="7717" width="20.85546875" customWidth="1"/>
    <col min="7937" max="7937" width="29.140625" customWidth="1"/>
    <col min="7947" max="7947" width="19.7109375" customWidth="1"/>
    <col min="7960" max="7960" width="22.42578125" customWidth="1"/>
    <col min="7973" max="7973" width="20.85546875" customWidth="1"/>
    <col min="8193" max="8193" width="29.140625" customWidth="1"/>
    <col min="8203" max="8203" width="19.7109375" customWidth="1"/>
    <col min="8216" max="8216" width="22.42578125" customWidth="1"/>
    <col min="8229" max="8229" width="20.85546875" customWidth="1"/>
    <col min="8449" max="8449" width="29.140625" customWidth="1"/>
    <col min="8459" max="8459" width="19.7109375" customWidth="1"/>
    <col min="8472" max="8472" width="22.42578125" customWidth="1"/>
    <col min="8485" max="8485" width="20.85546875" customWidth="1"/>
    <col min="8705" max="8705" width="29.140625" customWidth="1"/>
    <col min="8715" max="8715" width="19.7109375" customWidth="1"/>
    <col min="8728" max="8728" width="22.42578125" customWidth="1"/>
    <col min="8741" max="8741" width="20.85546875" customWidth="1"/>
    <col min="8961" max="8961" width="29.140625" customWidth="1"/>
    <col min="8971" max="8971" width="19.7109375" customWidth="1"/>
    <col min="8984" max="8984" width="22.42578125" customWidth="1"/>
    <col min="8997" max="8997" width="20.85546875" customWidth="1"/>
    <col min="9217" max="9217" width="29.140625" customWidth="1"/>
    <col min="9227" max="9227" width="19.7109375" customWidth="1"/>
    <col min="9240" max="9240" width="22.42578125" customWidth="1"/>
    <col min="9253" max="9253" width="20.85546875" customWidth="1"/>
    <col min="9473" max="9473" width="29.140625" customWidth="1"/>
    <col min="9483" max="9483" width="19.7109375" customWidth="1"/>
    <col min="9496" max="9496" width="22.42578125" customWidth="1"/>
    <col min="9509" max="9509" width="20.85546875" customWidth="1"/>
    <col min="9729" max="9729" width="29.140625" customWidth="1"/>
    <col min="9739" max="9739" width="19.7109375" customWidth="1"/>
    <col min="9752" max="9752" width="22.42578125" customWidth="1"/>
    <col min="9765" max="9765" width="20.85546875" customWidth="1"/>
    <col min="9985" max="9985" width="29.140625" customWidth="1"/>
    <col min="9995" max="9995" width="19.7109375" customWidth="1"/>
    <col min="10008" max="10008" width="22.42578125" customWidth="1"/>
    <col min="10021" max="10021" width="20.85546875" customWidth="1"/>
    <col min="10241" max="10241" width="29.140625" customWidth="1"/>
    <col min="10251" max="10251" width="19.7109375" customWidth="1"/>
    <col min="10264" max="10264" width="22.42578125" customWidth="1"/>
    <col min="10277" max="10277" width="20.85546875" customWidth="1"/>
    <col min="10497" max="10497" width="29.140625" customWidth="1"/>
    <col min="10507" max="10507" width="19.7109375" customWidth="1"/>
    <col min="10520" max="10520" width="22.42578125" customWidth="1"/>
    <col min="10533" max="10533" width="20.85546875" customWidth="1"/>
    <col min="10753" max="10753" width="29.140625" customWidth="1"/>
    <col min="10763" max="10763" width="19.7109375" customWidth="1"/>
    <col min="10776" max="10776" width="22.42578125" customWidth="1"/>
    <col min="10789" max="10789" width="20.85546875" customWidth="1"/>
    <col min="11009" max="11009" width="29.140625" customWidth="1"/>
    <col min="11019" max="11019" width="19.7109375" customWidth="1"/>
    <col min="11032" max="11032" width="22.42578125" customWidth="1"/>
    <col min="11045" max="11045" width="20.85546875" customWidth="1"/>
    <col min="11265" max="11265" width="29.140625" customWidth="1"/>
    <col min="11275" max="11275" width="19.7109375" customWidth="1"/>
    <col min="11288" max="11288" width="22.42578125" customWidth="1"/>
    <col min="11301" max="11301" width="20.85546875" customWidth="1"/>
    <col min="11521" max="11521" width="29.140625" customWidth="1"/>
    <col min="11531" max="11531" width="19.7109375" customWidth="1"/>
    <col min="11544" max="11544" width="22.42578125" customWidth="1"/>
    <col min="11557" max="11557" width="20.85546875" customWidth="1"/>
    <col min="11777" max="11777" width="29.140625" customWidth="1"/>
    <col min="11787" max="11787" width="19.7109375" customWidth="1"/>
    <col min="11800" max="11800" width="22.42578125" customWidth="1"/>
    <col min="11813" max="11813" width="20.85546875" customWidth="1"/>
    <col min="12033" max="12033" width="29.140625" customWidth="1"/>
    <col min="12043" max="12043" width="19.7109375" customWidth="1"/>
    <col min="12056" max="12056" width="22.42578125" customWidth="1"/>
    <col min="12069" max="12069" width="20.85546875" customWidth="1"/>
    <col min="12289" max="12289" width="29.140625" customWidth="1"/>
    <col min="12299" max="12299" width="19.7109375" customWidth="1"/>
    <col min="12312" max="12312" width="22.42578125" customWidth="1"/>
    <col min="12325" max="12325" width="20.85546875" customWidth="1"/>
    <col min="12545" max="12545" width="29.140625" customWidth="1"/>
    <col min="12555" max="12555" width="19.7109375" customWidth="1"/>
    <col min="12568" max="12568" width="22.42578125" customWidth="1"/>
    <col min="12581" max="12581" width="20.85546875" customWidth="1"/>
    <col min="12801" max="12801" width="29.140625" customWidth="1"/>
    <col min="12811" max="12811" width="19.7109375" customWidth="1"/>
    <col min="12824" max="12824" width="22.42578125" customWidth="1"/>
    <col min="12837" max="12837" width="20.85546875" customWidth="1"/>
    <col min="13057" max="13057" width="29.140625" customWidth="1"/>
    <col min="13067" max="13067" width="19.7109375" customWidth="1"/>
    <col min="13080" max="13080" width="22.42578125" customWidth="1"/>
    <col min="13093" max="13093" width="20.85546875" customWidth="1"/>
    <col min="13313" max="13313" width="29.140625" customWidth="1"/>
    <col min="13323" max="13323" width="19.7109375" customWidth="1"/>
    <col min="13336" max="13336" width="22.42578125" customWidth="1"/>
    <col min="13349" max="13349" width="20.85546875" customWidth="1"/>
    <col min="13569" max="13569" width="29.140625" customWidth="1"/>
    <col min="13579" max="13579" width="19.7109375" customWidth="1"/>
    <col min="13592" max="13592" width="22.42578125" customWidth="1"/>
    <col min="13605" max="13605" width="20.85546875" customWidth="1"/>
    <col min="13825" max="13825" width="29.140625" customWidth="1"/>
    <col min="13835" max="13835" width="19.7109375" customWidth="1"/>
    <col min="13848" max="13848" width="22.42578125" customWidth="1"/>
    <col min="13861" max="13861" width="20.85546875" customWidth="1"/>
    <col min="14081" max="14081" width="29.140625" customWidth="1"/>
    <col min="14091" max="14091" width="19.7109375" customWidth="1"/>
    <col min="14104" max="14104" width="22.42578125" customWidth="1"/>
    <col min="14117" max="14117" width="20.85546875" customWidth="1"/>
    <col min="14337" max="14337" width="29.140625" customWidth="1"/>
    <col min="14347" max="14347" width="19.7109375" customWidth="1"/>
    <col min="14360" max="14360" width="22.42578125" customWidth="1"/>
    <col min="14373" max="14373" width="20.85546875" customWidth="1"/>
    <col min="14593" max="14593" width="29.140625" customWidth="1"/>
    <col min="14603" max="14603" width="19.7109375" customWidth="1"/>
    <col min="14616" max="14616" width="22.42578125" customWidth="1"/>
    <col min="14629" max="14629" width="20.85546875" customWidth="1"/>
    <col min="14849" max="14849" width="29.140625" customWidth="1"/>
    <col min="14859" max="14859" width="19.7109375" customWidth="1"/>
    <col min="14872" max="14872" width="22.42578125" customWidth="1"/>
    <col min="14885" max="14885" width="20.85546875" customWidth="1"/>
    <col min="15105" max="15105" width="29.140625" customWidth="1"/>
    <col min="15115" max="15115" width="19.7109375" customWidth="1"/>
    <col min="15128" max="15128" width="22.42578125" customWidth="1"/>
    <col min="15141" max="15141" width="20.85546875" customWidth="1"/>
    <col min="15361" max="15361" width="29.140625" customWidth="1"/>
    <col min="15371" max="15371" width="19.7109375" customWidth="1"/>
    <col min="15384" max="15384" width="22.42578125" customWidth="1"/>
    <col min="15397" max="15397" width="20.85546875" customWidth="1"/>
    <col min="15617" max="15617" width="29.140625" customWidth="1"/>
    <col min="15627" max="15627" width="19.7109375" customWidth="1"/>
    <col min="15640" max="15640" width="22.42578125" customWidth="1"/>
    <col min="15653" max="15653" width="20.85546875" customWidth="1"/>
    <col min="15873" max="15873" width="29.140625" customWidth="1"/>
    <col min="15883" max="15883" width="19.7109375" customWidth="1"/>
    <col min="15896" max="15896" width="22.42578125" customWidth="1"/>
    <col min="15909" max="15909" width="20.85546875" customWidth="1"/>
    <col min="16129" max="16129" width="29.140625" customWidth="1"/>
    <col min="16139" max="16139" width="19.7109375" customWidth="1"/>
    <col min="16152" max="16152" width="22.42578125" customWidth="1"/>
    <col min="16165" max="16165" width="20.85546875" customWidth="1"/>
  </cols>
  <sheetData>
    <row r="1" spans="1:39" ht="38.25" x14ac:dyDescent="0.2">
      <c r="A1" s="86" t="s">
        <v>424</v>
      </c>
      <c r="B1" s="65"/>
      <c r="C1" s="25"/>
      <c r="D1" s="25"/>
      <c r="E1" s="25"/>
      <c r="F1" s="25"/>
      <c r="G1" s="34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</row>
    <row r="2" spans="1:39" ht="25.5" x14ac:dyDescent="0.2">
      <c r="A2" s="78" t="s">
        <v>367</v>
      </c>
      <c r="B2" s="65"/>
      <c r="C2" s="34"/>
      <c r="D2" s="34"/>
      <c r="E2" s="65"/>
      <c r="F2" s="34"/>
      <c r="G2" s="34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</row>
    <row r="3" spans="1:39" x14ac:dyDescent="0.2">
      <c r="A3" s="86" t="s">
        <v>368</v>
      </c>
      <c r="B3" s="65"/>
      <c r="C3" s="25"/>
      <c r="D3" s="34"/>
      <c r="E3" s="34"/>
      <c r="F3" s="34"/>
      <c r="G3" s="3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</row>
    <row r="4" spans="1:39" ht="25.5" x14ac:dyDescent="0.2">
      <c r="A4" s="29" t="s">
        <v>369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</row>
    <row r="6" spans="1:39" x14ac:dyDescent="0.2">
      <c r="A6" s="65"/>
      <c r="B6" s="47" t="s">
        <v>425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</row>
    <row r="7" spans="1:39" x14ac:dyDescent="0.2">
      <c r="A7" s="65"/>
      <c r="B7" s="65"/>
      <c r="C7" s="65"/>
      <c r="D7" s="65"/>
      <c r="E7" s="65"/>
      <c r="F7" s="48" t="s">
        <v>371</v>
      </c>
      <c r="G7" s="48"/>
      <c r="H7" s="65"/>
      <c r="I7" s="65"/>
      <c r="J7" s="65"/>
      <c r="K7" s="65"/>
      <c r="L7" s="65"/>
      <c r="M7" s="65"/>
      <c r="N7" s="65"/>
      <c r="O7" s="48" t="s">
        <v>372</v>
      </c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48" t="s">
        <v>373</v>
      </c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</row>
    <row r="8" spans="1:39" x14ac:dyDescent="0.2">
      <c r="A8" s="65"/>
      <c r="B8" s="65"/>
      <c r="C8" s="5" t="s">
        <v>374</v>
      </c>
      <c r="D8" s="5" t="s">
        <v>375</v>
      </c>
      <c r="E8" s="5" t="s">
        <v>376</v>
      </c>
      <c r="F8" s="5" t="s">
        <v>377</v>
      </c>
      <c r="G8" s="5" t="s">
        <v>378</v>
      </c>
      <c r="H8" s="5" t="s">
        <v>379</v>
      </c>
      <c r="I8" s="5" t="s">
        <v>142</v>
      </c>
      <c r="J8" s="5" t="s">
        <v>380</v>
      </c>
      <c r="K8" s="5" t="s">
        <v>381</v>
      </c>
      <c r="L8" s="5" t="s">
        <v>22</v>
      </c>
      <c r="M8" s="5" t="s">
        <v>23</v>
      </c>
      <c r="N8" s="65"/>
      <c r="O8" s="65"/>
      <c r="P8" s="5" t="s">
        <v>374</v>
      </c>
      <c r="Q8" s="5" t="s">
        <v>375</v>
      </c>
      <c r="R8" s="5" t="s">
        <v>376</v>
      </c>
      <c r="S8" s="5" t="s">
        <v>377</v>
      </c>
      <c r="T8" s="5" t="s">
        <v>378</v>
      </c>
      <c r="U8" s="5" t="s">
        <v>379</v>
      </c>
      <c r="V8" s="5" t="s">
        <v>142</v>
      </c>
      <c r="W8" s="5" t="s">
        <v>380</v>
      </c>
      <c r="X8" s="5" t="s">
        <v>381</v>
      </c>
      <c r="Y8" s="5" t="s">
        <v>22</v>
      </c>
      <c r="Z8" s="5" t="s">
        <v>23</v>
      </c>
      <c r="AA8" s="65"/>
      <c r="AB8" s="65"/>
      <c r="AC8" s="5" t="s">
        <v>374</v>
      </c>
      <c r="AD8" s="5" t="s">
        <v>375</v>
      </c>
      <c r="AE8" s="5" t="s">
        <v>376</v>
      </c>
      <c r="AF8" s="5" t="s">
        <v>377</v>
      </c>
      <c r="AG8" s="5" t="s">
        <v>378</v>
      </c>
      <c r="AH8" s="5" t="s">
        <v>379</v>
      </c>
      <c r="AI8" s="5" t="s">
        <v>142</v>
      </c>
      <c r="AJ8" s="5" t="s">
        <v>380</v>
      </c>
      <c r="AK8" s="5" t="s">
        <v>381</v>
      </c>
      <c r="AL8" s="5" t="s">
        <v>22</v>
      </c>
      <c r="AM8" s="5" t="s">
        <v>23</v>
      </c>
    </row>
    <row r="9" spans="1:39" x14ac:dyDescent="0.2">
      <c r="A9" s="65"/>
      <c r="B9" s="5">
        <v>1999</v>
      </c>
      <c r="C9" s="49">
        <v>60</v>
      </c>
      <c r="D9" s="49">
        <v>37.799999999999997</v>
      </c>
      <c r="E9" s="49">
        <v>92.5</v>
      </c>
      <c r="F9" s="49">
        <v>73.3</v>
      </c>
      <c r="G9" s="49">
        <v>45.4</v>
      </c>
      <c r="H9" s="49">
        <v>37.200000000000003</v>
      </c>
      <c r="I9" s="49">
        <v>158.9</v>
      </c>
      <c r="J9" s="49">
        <v>217.8</v>
      </c>
      <c r="K9" s="50">
        <v>392.1</v>
      </c>
      <c r="L9" s="50">
        <v>2165.5749999999998</v>
      </c>
      <c r="M9" s="50">
        <v>14689.825000000001</v>
      </c>
      <c r="N9" s="65"/>
      <c r="O9" s="5">
        <v>1999</v>
      </c>
      <c r="P9" s="49">
        <v>37.5</v>
      </c>
      <c r="Q9" s="49">
        <v>23.4</v>
      </c>
      <c r="R9" s="49">
        <v>58.1</v>
      </c>
      <c r="S9" s="49">
        <v>45.6</v>
      </c>
      <c r="T9" s="49">
        <v>29.5</v>
      </c>
      <c r="U9" s="49">
        <v>24.1</v>
      </c>
      <c r="V9" s="49">
        <v>99.5</v>
      </c>
      <c r="W9" s="49">
        <v>138.19999999999999</v>
      </c>
      <c r="X9" s="50">
        <v>253.77500000000001</v>
      </c>
      <c r="Y9" s="50">
        <v>1471.175</v>
      </c>
      <c r="Z9" s="50">
        <v>9433.7749999999996</v>
      </c>
      <c r="AA9" s="65"/>
      <c r="AB9" s="5">
        <v>1999</v>
      </c>
      <c r="AC9" s="49">
        <v>22.5</v>
      </c>
      <c r="AD9" s="49">
        <v>14.4</v>
      </c>
      <c r="AE9" s="49">
        <v>34.4</v>
      </c>
      <c r="AF9" s="49">
        <v>27.7</v>
      </c>
      <c r="AG9" s="49">
        <v>15.9</v>
      </c>
      <c r="AH9" s="49">
        <v>13.1</v>
      </c>
      <c r="AI9" s="49">
        <v>59.4</v>
      </c>
      <c r="AJ9" s="49">
        <v>79.599999999999994</v>
      </c>
      <c r="AK9" s="50">
        <v>138.35</v>
      </c>
      <c r="AL9" s="50">
        <v>694.4</v>
      </c>
      <c r="AM9" s="50">
        <v>5256.05</v>
      </c>
    </row>
    <row r="10" spans="1:39" x14ac:dyDescent="0.2">
      <c r="A10" s="65"/>
      <c r="B10" s="5">
        <v>2000</v>
      </c>
      <c r="C10" s="49">
        <v>59.1</v>
      </c>
      <c r="D10" s="49">
        <v>40.4</v>
      </c>
      <c r="E10" s="49">
        <v>100.1</v>
      </c>
      <c r="F10" s="49">
        <v>74.900000000000006</v>
      </c>
      <c r="G10" s="49">
        <v>50.8</v>
      </c>
      <c r="H10" s="49">
        <v>37.299999999999997</v>
      </c>
      <c r="I10" s="49">
        <v>160.9</v>
      </c>
      <c r="J10" s="49">
        <v>237.5</v>
      </c>
      <c r="K10" s="50">
        <v>420.42500000000001</v>
      </c>
      <c r="L10" s="50">
        <v>2284.9250000000002</v>
      </c>
      <c r="M10" s="50">
        <v>15505.9</v>
      </c>
      <c r="N10" s="65"/>
      <c r="O10" s="5">
        <v>2000</v>
      </c>
      <c r="P10" s="49">
        <v>36.9</v>
      </c>
      <c r="Q10" s="49">
        <v>24.5</v>
      </c>
      <c r="R10" s="49">
        <v>62.4</v>
      </c>
      <c r="S10" s="49">
        <v>47.4</v>
      </c>
      <c r="T10" s="49">
        <v>31.7</v>
      </c>
      <c r="U10" s="49">
        <v>24.2</v>
      </c>
      <c r="V10" s="49">
        <v>101.9</v>
      </c>
      <c r="W10" s="49">
        <v>147.6</v>
      </c>
      <c r="X10" s="50">
        <v>270.8</v>
      </c>
      <c r="Y10" s="50">
        <v>1533.7249999999999</v>
      </c>
      <c r="Z10" s="50">
        <v>9821.125</v>
      </c>
      <c r="AA10" s="65"/>
      <c r="AB10" s="5">
        <v>2000</v>
      </c>
      <c r="AC10" s="49">
        <v>22.2</v>
      </c>
      <c r="AD10" s="49">
        <v>15.9</v>
      </c>
      <c r="AE10" s="49">
        <v>37.700000000000003</v>
      </c>
      <c r="AF10" s="49">
        <v>27.5</v>
      </c>
      <c r="AG10" s="49">
        <v>19.100000000000001</v>
      </c>
      <c r="AH10" s="49">
        <v>13.1</v>
      </c>
      <c r="AI10" s="49">
        <v>59</v>
      </c>
      <c r="AJ10" s="49">
        <v>89.9</v>
      </c>
      <c r="AK10" s="50">
        <v>149.6</v>
      </c>
      <c r="AL10" s="50">
        <v>751.22500000000002</v>
      </c>
      <c r="AM10" s="50">
        <v>5684.7749999999996</v>
      </c>
    </row>
    <row r="11" spans="1:39" x14ac:dyDescent="0.2">
      <c r="A11" s="65"/>
      <c r="B11" s="5">
        <v>2001</v>
      </c>
      <c r="C11" s="49">
        <v>63.1</v>
      </c>
      <c r="D11" s="49">
        <v>44.2</v>
      </c>
      <c r="E11" s="49">
        <v>102.8</v>
      </c>
      <c r="F11" s="49">
        <v>80.2</v>
      </c>
      <c r="G11" s="49">
        <v>50.5</v>
      </c>
      <c r="H11" s="49">
        <v>38.799999999999997</v>
      </c>
      <c r="I11" s="49">
        <v>170.7</v>
      </c>
      <c r="J11" s="49">
        <v>268.5</v>
      </c>
      <c r="K11" s="50">
        <v>440.25</v>
      </c>
      <c r="L11" s="50">
        <v>2412.75</v>
      </c>
      <c r="M11" s="50">
        <v>16146.275</v>
      </c>
      <c r="N11" s="65"/>
      <c r="O11" s="5">
        <v>2001</v>
      </c>
      <c r="P11" s="49">
        <v>39.200000000000003</v>
      </c>
      <c r="Q11" s="49">
        <v>26.8</v>
      </c>
      <c r="R11" s="49">
        <v>63.7</v>
      </c>
      <c r="S11" s="49">
        <v>49.3</v>
      </c>
      <c r="T11" s="49">
        <v>32.4</v>
      </c>
      <c r="U11" s="49">
        <v>24.5</v>
      </c>
      <c r="V11" s="49">
        <v>110.1</v>
      </c>
      <c r="W11" s="49">
        <v>163.5</v>
      </c>
      <c r="X11" s="50">
        <v>289.72500000000002</v>
      </c>
      <c r="Y11" s="50">
        <v>1607.2249999999999</v>
      </c>
      <c r="Z11" s="50">
        <v>10150.525</v>
      </c>
      <c r="AA11" s="65"/>
      <c r="AB11" s="5">
        <v>2001</v>
      </c>
      <c r="AC11" s="49">
        <v>23.9</v>
      </c>
      <c r="AD11" s="49">
        <v>17.399999999999999</v>
      </c>
      <c r="AE11" s="49">
        <v>39.1</v>
      </c>
      <c r="AF11" s="49">
        <v>30.8</v>
      </c>
      <c r="AG11" s="49">
        <v>18</v>
      </c>
      <c r="AH11" s="49">
        <v>14.3</v>
      </c>
      <c r="AI11" s="49">
        <v>60.7</v>
      </c>
      <c r="AJ11" s="49">
        <v>105</v>
      </c>
      <c r="AK11" s="50">
        <v>150.52500000000001</v>
      </c>
      <c r="AL11" s="50">
        <v>805.55</v>
      </c>
      <c r="AM11" s="50">
        <v>5995.7250000000004</v>
      </c>
    </row>
    <row r="12" spans="1:39" x14ac:dyDescent="0.2">
      <c r="A12" s="65"/>
      <c r="B12" s="5">
        <v>2002</v>
      </c>
      <c r="C12" s="49">
        <v>63.8</v>
      </c>
      <c r="D12" s="49">
        <v>42.3</v>
      </c>
      <c r="E12" s="49">
        <v>105.4</v>
      </c>
      <c r="F12" s="49">
        <v>86.2</v>
      </c>
      <c r="G12" s="49">
        <v>53.2</v>
      </c>
      <c r="H12" s="49">
        <v>40.700000000000003</v>
      </c>
      <c r="I12" s="49">
        <v>175.5</v>
      </c>
      <c r="J12" s="49">
        <v>287.39999999999998</v>
      </c>
      <c r="K12" s="50">
        <v>479.35</v>
      </c>
      <c r="L12" s="50">
        <v>2548.3000000000002</v>
      </c>
      <c r="M12" s="50">
        <v>16790.099999999999</v>
      </c>
      <c r="N12" s="65"/>
      <c r="O12" s="5">
        <v>2002</v>
      </c>
      <c r="P12" s="49">
        <v>39.9</v>
      </c>
      <c r="Q12" s="49">
        <v>24.5</v>
      </c>
      <c r="R12" s="49">
        <v>63.6</v>
      </c>
      <c r="S12" s="49">
        <v>50.9</v>
      </c>
      <c r="T12" s="49">
        <v>33.700000000000003</v>
      </c>
      <c r="U12" s="49">
        <v>25.7</v>
      </c>
      <c r="V12" s="49">
        <v>108.2</v>
      </c>
      <c r="W12" s="49">
        <v>179.7</v>
      </c>
      <c r="X12" s="50">
        <v>169.22499999999999</v>
      </c>
      <c r="Y12" s="50">
        <v>873.72500000000002</v>
      </c>
      <c r="Z12" s="50">
        <v>10407.799999999999</v>
      </c>
      <c r="AA12" s="65"/>
      <c r="AB12" s="5">
        <v>2002</v>
      </c>
      <c r="AC12" s="49">
        <v>23.9</v>
      </c>
      <c r="AD12" s="49">
        <v>17.8</v>
      </c>
      <c r="AE12" s="49">
        <v>41.8</v>
      </c>
      <c r="AF12" s="49">
        <v>35.299999999999997</v>
      </c>
      <c r="AG12" s="49">
        <v>19.600000000000001</v>
      </c>
      <c r="AH12" s="49">
        <v>15</v>
      </c>
      <c r="AI12" s="49">
        <v>67.3</v>
      </c>
      <c r="AJ12" s="49">
        <v>107.7</v>
      </c>
      <c r="AK12" s="50">
        <v>169.22499999999999</v>
      </c>
      <c r="AL12" s="50">
        <v>873.72500000000002</v>
      </c>
      <c r="AM12" s="50">
        <v>6382.3</v>
      </c>
    </row>
    <row r="13" spans="1:39" x14ac:dyDescent="0.2">
      <c r="A13" s="65"/>
      <c r="B13" s="5">
        <v>2003</v>
      </c>
      <c r="C13" s="49">
        <v>70.900000000000006</v>
      </c>
      <c r="D13" s="49">
        <v>39.9</v>
      </c>
      <c r="E13" s="49">
        <v>112.3</v>
      </c>
      <c r="F13" s="49">
        <v>91.5</v>
      </c>
      <c r="G13" s="49">
        <v>53.8</v>
      </c>
      <c r="H13" s="49">
        <v>45.3</v>
      </c>
      <c r="I13" s="49">
        <v>196.7</v>
      </c>
      <c r="J13" s="49">
        <v>279.39999999999998</v>
      </c>
      <c r="K13" s="50">
        <v>490.5</v>
      </c>
      <c r="L13" s="50">
        <v>2658.75</v>
      </c>
      <c r="M13" s="50">
        <v>17475.599999999999</v>
      </c>
      <c r="N13" s="65"/>
      <c r="O13" s="5">
        <v>2003</v>
      </c>
      <c r="P13" s="49">
        <v>42</v>
      </c>
      <c r="Q13" s="49">
        <v>22.9</v>
      </c>
      <c r="R13" s="49">
        <v>70.400000000000006</v>
      </c>
      <c r="S13" s="49">
        <v>54.2</v>
      </c>
      <c r="T13" s="49">
        <v>32.1</v>
      </c>
      <c r="U13" s="49">
        <v>29.2</v>
      </c>
      <c r="V13" s="49">
        <v>112.9</v>
      </c>
      <c r="W13" s="49">
        <v>172.1</v>
      </c>
      <c r="X13" s="50">
        <v>180.05</v>
      </c>
      <c r="Y13" s="50">
        <v>936.42499999999995</v>
      </c>
      <c r="Z13" s="50">
        <v>10714.825000000001</v>
      </c>
      <c r="AA13" s="65"/>
      <c r="AB13" s="5">
        <v>2003</v>
      </c>
      <c r="AC13" s="49">
        <v>29</v>
      </c>
      <c r="AD13" s="49">
        <v>17</v>
      </c>
      <c r="AE13" s="49">
        <v>41.9</v>
      </c>
      <c r="AF13" s="49">
        <v>37.299999999999997</v>
      </c>
      <c r="AG13" s="49">
        <v>21.7</v>
      </c>
      <c r="AH13" s="49">
        <v>16</v>
      </c>
      <c r="AI13" s="49">
        <v>83.8</v>
      </c>
      <c r="AJ13" s="49">
        <v>107.3</v>
      </c>
      <c r="AK13" s="50">
        <v>180.05</v>
      </c>
      <c r="AL13" s="50">
        <v>936.42499999999995</v>
      </c>
      <c r="AM13" s="50">
        <v>6760.7749999999996</v>
      </c>
    </row>
    <row r="14" spans="1:39" x14ac:dyDescent="0.2">
      <c r="A14" s="65"/>
      <c r="B14" s="5">
        <v>2004</v>
      </c>
      <c r="C14" s="49">
        <v>71.2</v>
      </c>
      <c r="D14" s="49">
        <v>43.1</v>
      </c>
      <c r="E14" s="49">
        <v>127.7</v>
      </c>
      <c r="F14" s="49">
        <v>87.5</v>
      </c>
      <c r="G14" s="49">
        <v>55.9</v>
      </c>
      <c r="H14" s="49">
        <v>44.1</v>
      </c>
      <c r="I14" s="49">
        <v>204.4</v>
      </c>
      <c r="J14" s="49">
        <v>281.39999999999998</v>
      </c>
      <c r="K14" s="50">
        <v>521.4</v>
      </c>
      <c r="L14" s="50">
        <v>2790</v>
      </c>
      <c r="M14" s="50">
        <v>18142.25</v>
      </c>
      <c r="N14" s="65"/>
      <c r="O14" s="5">
        <v>2004</v>
      </c>
      <c r="P14" s="49">
        <v>40.6</v>
      </c>
      <c r="Q14" s="49">
        <v>26.7</v>
      </c>
      <c r="R14" s="49">
        <v>80.900000000000006</v>
      </c>
      <c r="S14" s="49">
        <v>51.2</v>
      </c>
      <c r="T14" s="49">
        <v>33.799999999999997</v>
      </c>
      <c r="U14" s="49">
        <v>26.7</v>
      </c>
      <c r="V14" s="49">
        <v>122.2</v>
      </c>
      <c r="W14" s="49">
        <v>170.7</v>
      </c>
      <c r="X14" s="50">
        <v>191.02500000000001</v>
      </c>
      <c r="Y14" s="50">
        <v>999.47500000000002</v>
      </c>
      <c r="Z14" s="50">
        <v>10988.074999999999</v>
      </c>
      <c r="AA14" s="65"/>
      <c r="AB14" s="5">
        <v>2004</v>
      </c>
      <c r="AC14" s="49">
        <v>30.6</v>
      </c>
      <c r="AD14" s="49">
        <v>16.399999999999999</v>
      </c>
      <c r="AE14" s="49">
        <v>46.8</v>
      </c>
      <c r="AF14" s="49">
        <v>36.299999999999997</v>
      </c>
      <c r="AG14" s="49">
        <v>22.1</v>
      </c>
      <c r="AH14" s="49">
        <v>17.5</v>
      </c>
      <c r="AI14" s="49">
        <v>82.3</v>
      </c>
      <c r="AJ14" s="49">
        <v>110.7</v>
      </c>
      <c r="AK14" s="50">
        <v>191.02500000000001</v>
      </c>
      <c r="AL14" s="50">
        <v>999.47500000000002</v>
      </c>
      <c r="AM14" s="50">
        <v>7154.1750000000002</v>
      </c>
    </row>
    <row r="15" spans="1:39" x14ac:dyDescent="0.2">
      <c r="A15" s="65"/>
      <c r="B15" s="5">
        <v>2005</v>
      </c>
      <c r="C15" s="49">
        <v>75.599999999999994</v>
      </c>
      <c r="D15" s="49">
        <v>43.9</v>
      </c>
      <c r="E15" s="49">
        <v>128.5</v>
      </c>
      <c r="F15" s="49">
        <v>94.5</v>
      </c>
      <c r="G15" s="49">
        <v>60.2</v>
      </c>
      <c r="H15" s="49">
        <v>48.6</v>
      </c>
      <c r="I15" s="49">
        <v>218.6</v>
      </c>
      <c r="J15" s="49">
        <v>296.2</v>
      </c>
      <c r="K15" s="50">
        <v>580.20000000000005</v>
      </c>
      <c r="L15" s="50">
        <v>2999.15</v>
      </c>
      <c r="M15" s="50">
        <v>19207</v>
      </c>
      <c r="N15" s="65"/>
      <c r="O15" s="5">
        <v>2005</v>
      </c>
      <c r="P15" s="49">
        <v>44.3</v>
      </c>
      <c r="Q15" s="49">
        <v>26</v>
      </c>
      <c r="R15" s="49">
        <v>80.2</v>
      </c>
      <c r="S15" s="49">
        <v>55</v>
      </c>
      <c r="T15" s="49">
        <v>37.1</v>
      </c>
      <c r="U15" s="49">
        <v>29</v>
      </c>
      <c r="V15" s="49">
        <v>128.19999999999999</v>
      </c>
      <c r="W15" s="49">
        <v>175.6</v>
      </c>
      <c r="X15" s="50">
        <v>227.85</v>
      </c>
      <c r="Y15" s="50">
        <v>1103.675</v>
      </c>
      <c r="Z15" s="50">
        <v>11485.025000000001</v>
      </c>
      <c r="AA15" s="65"/>
      <c r="AB15" s="5">
        <v>2005</v>
      </c>
      <c r="AC15" s="49">
        <v>31.3</v>
      </c>
      <c r="AD15" s="49">
        <v>17.899999999999999</v>
      </c>
      <c r="AE15" s="49">
        <v>48.4</v>
      </c>
      <c r="AF15" s="49">
        <v>39.4</v>
      </c>
      <c r="AG15" s="49">
        <v>23.1</v>
      </c>
      <c r="AH15" s="49">
        <v>19.600000000000001</v>
      </c>
      <c r="AI15" s="49">
        <v>90.4</v>
      </c>
      <c r="AJ15" s="49">
        <v>120.5</v>
      </c>
      <c r="AK15" s="50">
        <v>227.85</v>
      </c>
      <c r="AL15" s="50">
        <v>1103.675</v>
      </c>
      <c r="AM15" s="50">
        <v>7721.9749999999995</v>
      </c>
    </row>
    <row r="16" spans="1:39" x14ac:dyDescent="0.2">
      <c r="A16" s="65"/>
      <c r="B16" s="5">
        <v>2006</v>
      </c>
      <c r="C16" s="49">
        <v>83.4</v>
      </c>
      <c r="D16" s="49">
        <v>43.7</v>
      </c>
      <c r="E16" s="49">
        <v>137.30000000000001</v>
      </c>
      <c r="F16" s="49">
        <v>91.8</v>
      </c>
      <c r="G16" s="49">
        <v>60.1</v>
      </c>
      <c r="H16" s="49">
        <v>49</v>
      </c>
      <c r="I16" s="49">
        <v>236.3</v>
      </c>
      <c r="J16" s="49">
        <v>294.8</v>
      </c>
      <c r="K16" s="50">
        <v>605.72500000000002</v>
      </c>
      <c r="L16" s="50">
        <v>3138.5</v>
      </c>
      <c r="M16" s="50">
        <v>19939.099999999999</v>
      </c>
      <c r="N16" s="65"/>
      <c r="O16" s="5">
        <v>2006</v>
      </c>
      <c r="P16" s="49">
        <v>49.5</v>
      </c>
      <c r="Q16" s="49">
        <v>25</v>
      </c>
      <c r="R16" s="49">
        <v>80.099999999999994</v>
      </c>
      <c r="S16" s="49">
        <v>52.3</v>
      </c>
      <c r="T16" s="49">
        <v>38.1</v>
      </c>
      <c r="U16" s="49">
        <v>29.6</v>
      </c>
      <c r="V16" s="49">
        <v>138</v>
      </c>
      <c r="W16" s="49">
        <v>175</v>
      </c>
      <c r="X16" s="50">
        <v>234.42500000000001</v>
      </c>
      <c r="Y16" s="50">
        <v>1179.95</v>
      </c>
      <c r="Z16" s="50">
        <v>11808.525000000001</v>
      </c>
      <c r="AA16" s="65"/>
      <c r="AB16" s="5">
        <v>2006</v>
      </c>
      <c r="AC16" s="49">
        <v>33.799999999999997</v>
      </c>
      <c r="AD16" s="49">
        <v>18.7</v>
      </c>
      <c r="AE16" s="49">
        <v>57.2</v>
      </c>
      <c r="AF16" s="49">
        <v>39.5</v>
      </c>
      <c r="AG16" s="49">
        <v>22</v>
      </c>
      <c r="AH16" s="49">
        <v>19.399999999999999</v>
      </c>
      <c r="AI16" s="49">
        <v>98.4</v>
      </c>
      <c r="AJ16" s="49">
        <v>119.8</v>
      </c>
      <c r="AK16" s="50">
        <v>234.42500000000001</v>
      </c>
      <c r="AL16" s="50">
        <v>1179.95</v>
      </c>
      <c r="AM16" s="50">
        <v>8130.5749999999998</v>
      </c>
    </row>
    <row r="17" spans="2:39" x14ac:dyDescent="0.2">
      <c r="B17" s="5">
        <v>2007</v>
      </c>
      <c r="C17" s="49">
        <v>76.7</v>
      </c>
      <c r="D17" s="49">
        <v>45.9</v>
      </c>
      <c r="E17" s="49">
        <v>137</v>
      </c>
      <c r="F17" s="49">
        <v>87</v>
      </c>
      <c r="G17" s="49">
        <v>65.400000000000006</v>
      </c>
      <c r="H17" s="49">
        <v>49.2</v>
      </c>
      <c r="I17" s="49">
        <v>235.8</v>
      </c>
      <c r="J17" s="49">
        <v>293.10000000000002</v>
      </c>
      <c r="K17" s="50">
        <v>635.6</v>
      </c>
      <c r="L17" s="50">
        <v>3238.625</v>
      </c>
      <c r="M17" s="50">
        <v>20579.925000000003</v>
      </c>
      <c r="N17" s="65"/>
      <c r="O17" s="5">
        <v>2007</v>
      </c>
      <c r="P17" s="49">
        <v>46.8</v>
      </c>
      <c r="Q17" s="49">
        <v>26.8</v>
      </c>
      <c r="R17" s="49">
        <v>80.3</v>
      </c>
      <c r="S17" s="49">
        <v>46.2</v>
      </c>
      <c r="T17" s="49">
        <v>40.5</v>
      </c>
      <c r="U17" s="49">
        <v>29.2</v>
      </c>
      <c r="V17" s="49">
        <v>134.6</v>
      </c>
      <c r="W17" s="49">
        <v>166.8</v>
      </c>
      <c r="X17" s="50">
        <v>258.39999999999998</v>
      </c>
      <c r="Y17" s="50">
        <v>1248.8499999999999</v>
      </c>
      <c r="Z17" s="50">
        <v>12067.375</v>
      </c>
      <c r="AA17" s="65"/>
      <c r="AB17" s="5">
        <v>2007</v>
      </c>
      <c r="AC17" s="49">
        <v>30</v>
      </c>
      <c r="AD17" s="49">
        <v>19.100000000000001</v>
      </c>
      <c r="AE17" s="49">
        <v>56.7</v>
      </c>
      <c r="AF17" s="49">
        <v>40.700000000000003</v>
      </c>
      <c r="AG17" s="49">
        <v>24.9</v>
      </c>
      <c r="AH17" s="49">
        <v>20</v>
      </c>
      <c r="AI17" s="49">
        <v>101.2</v>
      </c>
      <c r="AJ17" s="49">
        <v>126.3</v>
      </c>
      <c r="AK17" s="50">
        <v>258.39999999999998</v>
      </c>
      <c r="AL17" s="50">
        <v>1248.8499999999999</v>
      </c>
      <c r="AM17" s="50">
        <v>8512.5750000000007</v>
      </c>
    </row>
    <row r="18" spans="2:39" x14ac:dyDescent="0.2">
      <c r="B18" s="5">
        <v>2008</v>
      </c>
      <c r="C18" s="49">
        <v>70.099999999999994</v>
      </c>
      <c r="D18" s="49">
        <v>46.3</v>
      </c>
      <c r="E18" s="49">
        <v>136.80000000000001</v>
      </c>
      <c r="F18" s="49">
        <v>91</v>
      </c>
      <c r="G18" s="49">
        <v>67.5</v>
      </c>
      <c r="H18" s="49">
        <v>50.2</v>
      </c>
      <c r="I18" s="49">
        <v>224.9</v>
      </c>
      <c r="J18" s="49">
        <v>300.5</v>
      </c>
      <c r="K18" s="50">
        <v>602.67499999999995</v>
      </c>
      <c r="L18" s="50">
        <v>3160.6750000000002</v>
      </c>
      <c r="M18" s="50">
        <v>20469.650000000001</v>
      </c>
      <c r="N18" s="65"/>
      <c r="O18" s="5">
        <v>2008</v>
      </c>
      <c r="P18" s="49">
        <v>41.2</v>
      </c>
      <c r="Q18" s="49">
        <v>23.3</v>
      </c>
      <c r="R18" s="49">
        <v>78.400000000000006</v>
      </c>
      <c r="S18" s="49">
        <v>49</v>
      </c>
      <c r="T18" s="49">
        <v>39.5</v>
      </c>
      <c r="U18" s="49">
        <v>29.5</v>
      </c>
      <c r="V18" s="49">
        <v>128.80000000000001</v>
      </c>
      <c r="W18" s="49">
        <v>165.6</v>
      </c>
      <c r="X18" s="50">
        <v>253.82499999999999</v>
      </c>
      <c r="Y18" s="50">
        <v>1259.8499999999999</v>
      </c>
      <c r="Z18" s="50">
        <v>11805.175000000001</v>
      </c>
      <c r="AA18" s="65"/>
      <c r="AB18" s="5">
        <v>2008</v>
      </c>
      <c r="AC18" s="49">
        <v>28.8</v>
      </c>
      <c r="AD18" s="49">
        <v>22.9</v>
      </c>
      <c r="AE18" s="49">
        <v>58.4</v>
      </c>
      <c r="AF18" s="49">
        <v>42</v>
      </c>
      <c r="AG18" s="49">
        <v>28.1</v>
      </c>
      <c r="AH18" s="49">
        <v>20.7</v>
      </c>
      <c r="AI18" s="49">
        <v>96.1</v>
      </c>
      <c r="AJ18" s="49">
        <v>134.9</v>
      </c>
      <c r="AK18" s="50">
        <v>253.82499999999999</v>
      </c>
      <c r="AL18" s="50">
        <v>1259.8499999999999</v>
      </c>
      <c r="AM18" s="50">
        <v>8664.5</v>
      </c>
    </row>
    <row r="19" spans="2:39" x14ac:dyDescent="0.2">
      <c r="B19" s="5">
        <v>2009</v>
      </c>
      <c r="C19" s="49">
        <v>65.099999999999994</v>
      </c>
      <c r="D19" s="49">
        <v>44.2</v>
      </c>
      <c r="E19" s="49">
        <v>122.1</v>
      </c>
      <c r="F19" s="49">
        <v>90.2</v>
      </c>
      <c r="G19" s="49">
        <v>59.7</v>
      </c>
      <c r="H19" s="49">
        <v>45.6</v>
      </c>
      <c r="I19" s="49">
        <v>198.6</v>
      </c>
      <c r="J19" s="49">
        <v>274.10000000000002</v>
      </c>
      <c r="K19" s="50">
        <v>557</v>
      </c>
      <c r="L19" s="50">
        <v>2932.1749999999997</v>
      </c>
      <c r="M19" s="50">
        <v>19106.849999999999</v>
      </c>
      <c r="N19" s="65"/>
      <c r="O19" s="5">
        <v>2009</v>
      </c>
      <c r="P19" s="49">
        <v>34.299999999999997</v>
      </c>
      <c r="Q19" s="49">
        <v>22.5</v>
      </c>
      <c r="R19" s="49">
        <v>67</v>
      </c>
      <c r="S19" s="49">
        <v>47.1</v>
      </c>
      <c r="T19" s="49">
        <v>33.799999999999997</v>
      </c>
      <c r="U19" s="49">
        <v>26.2</v>
      </c>
      <c r="V19" s="49">
        <v>106.8</v>
      </c>
      <c r="W19" s="49">
        <v>152.6</v>
      </c>
      <c r="X19" s="50">
        <v>242.67500000000001</v>
      </c>
      <c r="Y19" s="50">
        <v>1224.2750000000001</v>
      </c>
      <c r="Z19" s="50">
        <v>10733.1</v>
      </c>
      <c r="AA19" s="65"/>
      <c r="AB19" s="5">
        <v>2009</v>
      </c>
      <c r="AC19" s="49">
        <v>30.8</v>
      </c>
      <c r="AD19" s="49">
        <v>21.7</v>
      </c>
      <c r="AE19" s="49">
        <v>55.1</v>
      </c>
      <c r="AF19" s="49">
        <v>43</v>
      </c>
      <c r="AG19" s="49">
        <v>25.9</v>
      </c>
      <c r="AH19" s="49">
        <v>19.399999999999999</v>
      </c>
      <c r="AI19" s="49">
        <v>91.9</v>
      </c>
      <c r="AJ19" s="49">
        <v>121.6</v>
      </c>
      <c r="AK19" s="50">
        <v>242.67500000000001</v>
      </c>
      <c r="AL19" s="50">
        <v>1224.2750000000001</v>
      </c>
      <c r="AM19" s="50">
        <v>8373.8250000000007</v>
      </c>
    </row>
    <row r="20" spans="2:39" x14ac:dyDescent="0.2">
      <c r="B20" s="51" t="s">
        <v>382</v>
      </c>
      <c r="C20" s="49">
        <v>64.599999999999994</v>
      </c>
      <c r="D20" s="49">
        <v>44.9</v>
      </c>
      <c r="E20" s="49">
        <v>122.8</v>
      </c>
      <c r="F20" s="49">
        <v>89.2</v>
      </c>
      <c r="G20" s="49">
        <v>60.1</v>
      </c>
      <c r="H20" s="49">
        <v>46.2</v>
      </c>
      <c r="I20" s="49">
        <v>196.6</v>
      </c>
      <c r="J20" s="49">
        <v>271.3</v>
      </c>
      <c r="K20" s="50">
        <v>554.29999999999995</v>
      </c>
      <c r="L20" s="50">
        <v>2901.9</v>
      </c>
      <c r="M20" s="50">
        <v>18890.400000000001</v>
      </c>
      <c r="N20" s="65"/>
      <c r="O20" s="51" t="s">
        <v>382</v>
      </c>
      <c r="P20" s="49">
        <v>32.299999999999997</v>
      </c>
      <c r="Q20" s="49">
        <v>22.8</v>
      </c>
      <c r="R20" s="49">
        <v>64.099999999999994</v>
      </c>
      <c r="S20" s="49">
        <v>45.7</v>
      </c>
      <c r="T20" s="49">
        <v>32.299999999999997</v>
      </c>
      <c r="U20" s="49">
        <v>26.9</v>
      </c>
      <c r="V20" s="49">
        <v>100.7</v>
      </c>
      <c r="W20" s="49">
        <v>145</v>
      </c>
      <c r="X20" s="50">
        <v>306.10000000000002</v>
      </c>
      <c r="Y20" s="50">
        <v>1666.9</v>
      </c>
      <c r="Z20" s="50">
        <v>10550.8</v>
      </c>
      <c r="AA20" s="65"/>
      <c r="AB20" s="51" t="s">
        <v>382</v>
      </c>
      <c r="AC20" s="49">
        <v>32.299999999999997</v>
      </c>
      <c r="AD20" s="49">
        <v>22</v>
      </c>
      <c r="AE20" s="49">
        <v>58.8</v>
      </c>
      <c r="AF20" s="49">
        <v>43.5</v>
      </c>
      <c r="AG20" s="49">
        <v>27.8</v>
      </c>
      <c r="AH20" s="49">
        <v>19.3</v>
      </c>
      <c r="AI20" s="49">
        <v>95.9</v>
      </c>
      <c r="AJ20" s="49">
        <v>126.3</v>
      </c>
      <c r="AK20" s="50">
        <v>248.2</v>
      </c>
      <c r="AL20" s="50">
        <v>1235</v>
      </c>
      <c r="AM20" s="50">
        <v>8339.7000000000007</v>
      </c>
    </row>
    <row r="21" spans="2:39" x14ac:dyDescent="0.2">
      <c r="B21" s="51" t="s">
        <v>383</v>
      </c>
      <c r="C21" s="49">
        <v>64.5</v>
      </c>
      <c r="D21" s="49">
        <v>41.5</v>
      </c>
      <c r="E21" s="49">
        <v>124</v>
      </c>
      <c r="F21" s="49">
        <v>87.3</v>
      </c>
      <c r="G21" s="49">
        <v>60.1</v>
      </c>
      <c r="H21" s="49">
        <v>47.2</v>
      </c>
      <c r="I21" s="49">
        <v>189</v>
      </c>
      <c r="J21" s="49">
        <v>271.3</v>
      </c>
      <c r="K21" s="50">
        <v>539.70000000000005</v>
      </c>
      <c r="L21" s="50">
        <v>2905.6</v>
      </c>
      <c r="M21" s="50">
        <v>18652.900000000001</v>
      </c>
      <c r="N21" s="65"/>
      <c r="O21" s="51" t="s">
        <v>383</v>
      </c>
      <c r="P21" s="49">
        <v>32.200000000000003</v>
      </c>
      <c r="Q21" s="49">
        <v>23</v>
      </c>
      <c r="R21" s="49">
        <v>64.7</v>
      </c>
      <c r="S21" s="49">
        <v>46.3</v>
      </c>
      <c r="T21" s="49">
        <v>32.4</v>
      </c>
      <c r="U21" s="49">
        <v>26.7</v>
      </c>
      <c r="V21" s="49">
        <v>96.7</v>
      </c>
      <c r="W21" s="49">
        <v>145.30000000000001</v>
      </c>
      <c r="X21" s="49">
        <v>300</v>
      </c>
      <c r="Y21" s="49">
        <v>1649.9</v>
      </c>
      <c r="Z21" s="50">
        <v>10369.299999999999</v>
      </c>
      <c r="AA21" s="65"/>
      <c r="AB21" s="51" t="s">
        <v>383</v>
      </c>
      <c r="AC21" s="49">
        <v>32.299999999999997</v>
      </c>
      <c r="AD21" s="49">
        <v>18.399999999999999</v>
      </c>
      <c r="AE21" s="49">
        <v>59.2</v>
      </c>
      <c r="AF21" s="49">
        <v>40.9</v>
      </c>
      <c r="AG21" s="49">
        <v>27.6</v>
      </c>
      <c r="AH21" s="49">
        <v>20.5</v>
      </c>
      <c r="AI21" s="49">
        <v>92.3</v>
      </c>
      <c r="AJ21" s="49">
        <v>125.9</v>
      </c>
      <c r="AK21" s="49">
        <v>239.7</v>
      </c>
      <c r="AL21" s="49">
        <v>1255.7</v>
      </c>
      <c r="AM21" s="49">
        <v>8283.5</v>
      </c>
    </row>
    <row r="22" spans="2:39" x14ac:dyDescent="0.2">
      <c r="B22" s="51" t="s">
        <v>384</v>
      </c>
      <c r="C22" s="49">
        <v>65</v>
      </c>
      <c r="D22" s="49">
        <v>42.1</v>
      </c>
      <c r="E22" s="49">
        <v>123.5</v>
      </c>
      <c r="F22" s="49">
        <v>86.4</v>
      </c>
      <c r="G22" s="49">
        <v>62.4</v>
      </c>
      <c r="H22" s="49">
        <v>47.2</v>
      </c>
      <c r="I22" s="49">
        <v>188.6</v>
      </c>
      <c r="J22" s="49">
        <v>277.10000000000002</v>
      </c>
      <c r="K22" s="49">
        <v>549.70000000000005</v>
      </c>
      <c r="L22" s="49">
        <v>2882.7</v>
      </c>
      <c r="M22" s="49">
        <v>18751.099999999999</v>
      </c>
      <c r="N22" s="65"/>
      <c r="O22" s="51" t="s">
        <v>384</v>
      </c>
      <c r="P22" s="49">
        <v>34.6</v>
      </c>
      <c r="Q22" s="49">
        <v>23.7</v>
      </c>
      <c r="R22" s="49">
        <v>63.9</v>
      </c>
      <c r="S22" s="49">
        <v>46.4</v>
      </c>
      <c r="T22" s="49">
        <v>35.1</v>
      </c>
      <c r="U22" s="49">
        <v>26.2</v>
      </c>
      <c r="V22" s="49">
        <v>94.3</v>
      </c>
      <c r="W22" s="49">
        <v>148.30000000000001</v>
      </c>
      <c r="X22" s="49">
        <v>306.3</v>
      </c>
      <c r="Y22" s="49">
        <v>1648.4</v>
      </c>
      <c r="Z22" s="49">
        <v>10470.200000000001</v>
      </c>
      <c r="AA22" s="65"/>
      <c r="AB22" s="51" t="s">
        <v>384</v>
      </c>
      <c r="AC22" s="49">
        <v>30.4</v>
      </c>
      <c r="AD22" s="49">
        <v>18.399999999999999</v>
      </c>
      <c r="AE22" s="49">
        <v>59.6</v>
      </c>
      <c r="AF22" s="49">
        <v>40</v>
      </c>
      <c r="AG22" s="49">
        <v>27.3</v>
      </c>
      <c r="AH22" s="49">
        <v>21</v>
      </c>
      <c r="AI22" s="49">
        <v>94.2</v>
      </c>
      <c r="AJ22" s="49">
        <v>128.80000000000001</v>
      </c>
      <c r="AK22" s="49">
        <v>243.4</v>
      </c>
      <c r="AL22" s="49">
        <v>1234.3</v>
      </c>
      <c r="AM22" s="49">
        <v>8280.9</v>
      </c>
    </row>
    <row r="23" spans="2:39" x14ac:dyDescent="0.2">
      <c r="B23" s="51" t="s">
        <v>385</v>
      </c>
      <c r="C23" s="49">
        <v>60.5</v>
      </c>
      <c r="D23" s="49">
        <v>43.4</v>
      </c>
      <c r="E23" s="49">
        <v>118.4</v>
      </c>
      <c r="F23" s="49">
        <v>81.900000000000006</v>
      </c>
      <c r="G23" s="49">
        <v>55.5</v>
      </c>
      <c r="H23" s="49">
        <v>47.7</v>
      </c>
      <c r="I23" s="49">
        <v>192.6</v>
      </c>
      <c r="J23" s="49">
        <v>269.60000000000002</v>
      </c>
      <c r="K23" s="50">
        <v>559.20000000000005</v>
      </c>
      <c r="L23" s="50">
        <v>2839.3</v>
      </c>
      <c r="M23" s="50">
        <v>18819</v>
      </c>
      <c r="N23" s="65"/>
      <c r="O23" s="51" t="s">
        <v>385</v>
      </c>
      <c r="P23" s="49">
        <v>31.2</v>
      </c>
      <c r="Q23" s="49">
        <v>25.5</v>
      </c>
      <c r="R23" s="49">
        <v>62.3</v>
      </c>
      <c r="S23" s="49">
        <v>43.5</v>
      </c>
      <c r="T23" s="49">
        <v>30.4</v>
      </c>
      <c r="U23" s="49">
        <v>26.8</v>
      </c>
      <c r="V23" s="49">
        <v>96.9</v>
      </c>
      <c r="W23" s="49">
        <v>143.19999999999999</v>
      </c>
      <c r="X23" s="50">
        <v>305.5</v>
      </c>
      <c r="Y23" s="50">
        <v>1645.1</v>
      </c>
      <c r="Z23" s="50">
        <v>10514.1</v>
      </c>
      <c r="AA23" s="65"/>
      <c r="AB23" s="51" t="s">
        <v>385</v>
      </c>
      <c r="AC23" s="49">
        <v>29.3</v>
      </c>
      <c r="AD23" s="49">
        <v>17.899999999999999</v>
      </c>
      <c r="AE23" s="49">
        <v>56.1</v>
      </c>
      <c r="AF23" s="49">
        <v>38.4</v>
      </c>
      <c r="AG23" s="49">
        <v>25.1</v>
      </c>
      <c r="AH23" s="49">
        <v>20.9</v>
      </c>
      <c r="AI23" s="49">
        <v>95.7</v>
      </c>
      <c r="AJ23" s="49">
        <v>126.4</v>
      </c>
      <c r="AK23" s="50">
        <v>253.7</v>
      </c>
      <c r="AL23" s="50">
        <v>1194.2</v>
      </c>
      <c r="AM23" s="50">
        <v>8304.9</v>
      </c>
    </row>
    <row r="24" spans="2:39" x14ac:dyDescent="0.2">
      <c r="B24" s="51" t="s">
        <v>386</v>
      </c>
      <c r="C24" s="49">
        <v>57.1</v>
      </c>
      <c r="D24" s="49">
        <v>43.4</v>
      </c>
      <c r="E24" s="49">
        <v>117.1</v>
      </c>
      <c r="F24" s="49">
        <v>81.599999999999994</v>
      </c>
      <c r="G24" s="49">
        <v>54.6</v>
      </c>
      <c r="H24" s="49">
        <v>49.2</v>
      </c>
      <c r="I24" s="49">
        <v>183.7</v>
      </c>
      <c r="J24" s="49">
        <v>276.10000000000002</v>
      </c>
      <c r="K24" s="49">
        <v>533.9</v>
      </c>
      <c r="L24" s="49">
        <v>2868.2</v>
      </c>
      <c r="M24" s="49">
        <v>18674.900000000001</v>
      </c>
      <c r="N24" s="65"/>
      <c r="O24" s="51" t="s">
        <v>386</v>
      </c>
      <c r="P24" s="49">
        <v>30.1</v>
      </c>
      <c r="Q24" s="49">
        <v>24.9</v>
      </c>
      <c r="R24" s="49">
        <v>61.9</v>
      </c>
      <c r="S24" s="49">
        <v>41</v>
      </c>
      <c r="T24" s="49">
        <v>28.7</v>
      </c>
      <c r="U24" s="49">
        <v>26.9</v>
      </c>
      <c r="V24" s="49">
        <v>95.6</v>
      </c>
      <c r="W24" s="49">
        <v>152.30000000000001</v>
      </c>
      <c r="X24" s="49">
        <v>297.2</v>
      </c>
      <c r="Y24" s="49">
        <v>1647.7</v>
      </c>
      <c r="Z24" s="49">
        <v>10341.1</v>
      </c>
      <c r="AA24" s="65"/>
      <c r="AB24" s="51" t="s">
        <v>386</v>
      </c>
      <c r="AC24" s="49">
        <v>27.1</v>
      </c>
      <c r="AD24" s="49">
        <v>18.5</v>
      </c>
      <c r="AE24" s="49">
        <v>55.3</v>
      </c>
      <c r="AF24" s="49">
        <v>40.6</v>
      </c>
      <c r="AG24" s="49">
        <v>26</v>
      </c>
      <c r="AH24" s="49">
        <v>22.3</v>
      </c>
      <c r="AI24" s="49">
        <v>88.1</v>
      </c>
      <c r="AJ24" s="49">
        <v>123.8</v>
      </c>
      <c r="AK24" s="49">
        <v>236.7</v>
      </c>
      <c r="AL24" s="49">
        <v>1220.5</v>
      </c>
      <c r="AM24" s="49">
        <v>8333.7999999999993</v>
      </c>
    </row>
    <row r="25" spans="2:39" x14ac:dyDescent="0.2">
      <c r="B25" s="51" t="s">
        <v>387</v>
      </c>
      <c r="C25" s="49">
        <v>61.5</v>
      </c>
      <c r="D25" s="49">
        <v>40.4</v>
      </c>
      <c r="E25" s="49">
        <v>115.9</v>
      </c>
      <c r="F25" s="49">
        <v>80.599999999999994</v>
      </c>
      <c r="G25" s="49">
        <v>56.8</v>
      </c>
      <c r="H25" s="49">
        <v>49.4</v>
      </c>
      <c r="I25" s="49">
        <v>170.1</v>
      </c>
      <c r="J25" s="49">
        <v>270.89999999999998</v>
      </c>
      <c r="K25" s="49">
        <v>524.1</v>
      </c>
      <c r="L25" s="49">
        <v>2832.5</v>
      </c>
      <c r="M25" s="49">
        <v>18426.2</v>
      </c>
      <c r="N25" s="65"/>
      <c r="O25" s="51" t="s">
        <v>387</v>
      </c>
      <c r="P25" s="49">
        <v>34.4</v>
      </c>
      <c r="Q25" s="49">
        <v>22.9</v>
      </c>
      <c r="R25" s="49">
        <v>59.4</v>
      </c>
      <c r="S25" s="49">
        <v>40.299999999999997</v>
      </c>
      <c r="T25" s="49">
        <v>30.4</v>
      </c>
      <c r="U25" s="49">
        <v>28</v>
      </c>
      <c r="V25" s="49">
        <v>90.6</v>
      </c>
      <c r="W25" s="49">
        <v>147.6</v>
      </c>
      <c r="X25" s="49">
        <v>293.39999999999998</v>
      </c>
      <c r="Y25" s="49">
        <v>1623</v>
      </c>
      <c r="Z25" s="49">
        <v>10196.5</v>
      </c>
      <c r="AA25" s="65"/>
      <c r="AB25" s="51" t="s">
        <v>387</v>
      </c>
      <c r="AC25" s="49">
        <v>27.1</v>
      </c>
      <c r="AD25" s="49">
        <v>17.5</v>
      </c>
      <c r="AE25" s="49">
        <v>56.4</v>
      </c>
      <c r="AF25" s="49">
        <v>40.299999999999997</v>
      </c>
      <c r="AG25" s="49">
        <v>26.4</v>
      </c>
      <c r="AH25" s="49">
        <v>21.4</v>
      </c>
      <c r="AI25" s="49">
        <v>79.5</v>
      </c>
      <c r="AJ25" s="49">
        <v>123.2</v>
      </c>
      <c r="AK25" s="49">
        <v>230.6</v>
      </c>
      <c r="AL25" s="49">
        <v>1209.4000000000001</v>
      </c>
      <c r="AM25" s="49">
        <v>8229.7000000000007</v>
      </c>
    </row>
    <row r="26" spans="2:39" x14ac:dyDescent="0.2">
      <c r="B26" s="51" t="s">
        <v>388</v>
      </c>
      <c r="C26" s="49">
        <v>61.4</v>
      </c>
      <c r="D26" s="49">
        <v>42.5</v>
      </c>
      <c r="E26" s="49">
        <v>119.5</v>
      </c>
      <c r="F26" s="49">
        <v>78.599999999999994</v>
      </c>
      <c r="G26" s="49">
        <v>58.9</v>
      </c>
      <c r="H26" s="49">
        <v>46.8</v>
      </c>
      <c r="I26" s="49">
        <v>177.1</v>
      </c>
      <c r="J26" s="49">
        <v>278.5</v>
      </c>
      <c r="K26" s="49">
        <v>533.4</v>
      </c>
      <c r="L26" s="49">
        <v>2810.7</v>
      </c>
      <c r="M26" s="49">
        <v>18622</v>
      </c>
      <c r="N26" s="65"/>
      <c r="O26" s="51" t="s">
        <v>388</v>
      </c>
      <c r="P26" s="49">
        <v>34.1</v>
      </c>
      <c r="Q26" s="49">
        <v>24.1</v>
      </c>
      <c r="R26" s="49">
        <v>62.1</v>
      </c>
      <c r="S26" s="49">
        <v>38.9</v>
      </c>
      <c r="T26" s="49">
        <v>30.7</v>
      </c>
      <c r="U26" s="49">
        <v>25.3</v>
      </c>
      <c r="V26" s="49">
        <v>95.5</v>
      </c>
      <c r="W26" s="49">
        <v>148.9</v>
      </c>
      <c r="X26" s="49">
        <v>294.60000000000002</v>
      </c>
      <c r="Y26" s="49">
        <v>1609</v>
      </c>
      <c r="Z26" s="49">
        <v>10229.1</v>
      </c>
      <c r="AA26" s="65"/>
      <c r="AB26" s="51" t="s">
        <v>388</v>
      </c>
      <c r="AC26" s="49">
        <v>27.3</v>
      </c>
      <c r="AD26" s="49">
        <v>18.399999999999999</v>
      </c>
      <c r="AE26" s="49">
        <v>57.4</v>
      </c>
      <c r="AF26" s="49">
        <v>39.700000000000003</v>
      </c>
      <c r="AG26" s="49">
        <v>28.2</v>
      </c>
      <c r="AH26" s="49">
        <v>21.4</v>
      </c>
      <c r="AI26" s="49">
        <v>81.599999999999994</v>
      </c>
      <c r="AJ26" s="49">
        <v>129.69999999999999</v>
      </c>
      <c r="AK26" s="49">
        <v>238.9</v>
      </c>
      <c r="AL26" s="49">
        <v>1201.7</v>
      </c>
      <c r="AM26" s="49">
        <v>8392.9</v>
      </c>
    </row>
    <row r="27" spans="2:39" x14ac:dyDescent="0.2">
      <c r="B27" s="51" t="s">
        <v>389</v>
      </c>
      <c r="C27" s="49">
        <v>61.7</v>
      </c>
      <c r="D27" s="49">
        <v>43.4</v>
      </c>
      <c r="E27" s="49">
        <v>117.4</v>
      </c>
      <c r="F27" s="49">
        <v>79.2</v>
      </c>
      <c r="G27" s="49">
        <v>57</v>
      </c>
      <c r="H27" s="49">
        <v>44.4</v>
      </c>
      <c r="I27" s="49">
        <v>175.5</v>
      </c>
      <c r="J27" s="49">
        <v>270.2</v>
      </c>
      <c r="K27" s="49">
        <v>534.29999999999995</v>
      </c>
      <c r="L27" s="49">
        <v>2773.7</v>
      </c>
      <c r="M27" s="49">
        <v>18484.5</v>
      </c>
      <c r="N27" s="65"/>
      <c r="O27" s="51" t="s">
        <v>389</v>
      </c>
      <c r="P27" s="49">
        <v>34.5</v>
      </c>
      <c r="Q27" s="49">
        <v>24.4</v>
      </c>
      <c r="R27" s="49">
        <v>64.599999999999994</v>
      </c>
      <c r="S27" s="49">
        <v>40.799999999999997</v>
      </c>
      <c r="T27" s="49">
        <v>30.1</v>
      </c>
      <c r="U27" s="49">
        <v>23.8</v>
      </c>
      <c r="V27" s="49">
        <v>92.8</v>
      </c>
      <c r="W27" s="49">
        <v>147.69999999999999</v>
      </c>
      <c r="X27" s="49">
        <v>296</v>
      </c>
      <c r="Y27" s="49">
        <v>1590.7</v>
      </c>
      <c r="Z27" s="49">
        <v>10204</v>
      </c>
      <c r="AA27" s="65"/>
      <c r="AB27" s="51" t="s">
        <v>389</v>
      </c>
      <c r="AC27" s="49">
        <v>27.2</v>
      </c>
      <c r="AD27" s="49">
        <v>19</v>
      </c>
      <c r="AE27" s="49">
        <v>52.8</v>
      </c>
      <c r="AF27" s="49">
        <v>38.4</v>
      </c>
      <c r="AG27" s="49">
        <v>26.9</v>
      </c>
      <c r="AH27" s="49">
        <v>20.6</v>
      </c>
      <c r="AI27" s="49">
        <v>82.7</v>
      </c>
      <c r="AJ27" s="49">
        <v>122.6</v>
      </c>
      <c r="AK27" s="49">
        <v>238.3</v>
      </c>
      <c r="AL27" s="49">
        <v>1183</v>
      </c>
      <c r="AM27" s="49">
        <v>8280.4</v>
      </c>
    </row>
    <row r="28" spans="2:39" x14ac:dyDescent="0.2">
      <c r="B28" s="51" t="s">
        <v>390</v>
      </c>
      <c r="C28" s="49">
        <v>51.3</v>
      </c>
      <c r="D28" s="49">
        <v>39.6</v>
      </c>
      <c r="E28" s="49">
        <v>121</v>
      </c>
      <c r="F28" s="49">
        <v>76.3</v>
      </c>
      <c r="G28" s="49">
        <v>53.4</v>
      </c>
      <c r="H28" s="49">
        <v>46</v>
      </c>
      <c r="I28" s="49">
        <v>174.2</v>
      </c>
      <c r="J28" s="49">
        <v>258.89999999999998</v>
      </c>
      <c r="K28" s="49">
        <v>531.9</v>
      </c>
      <c r="L28" s="49">
        <v>2774.9</v>
      </c>
      <c r="M28" s="49">
        <v>18153</v>
      </c>
      <c r="N28" s="65"/>
      <c r="O28" s="51" t="s">
        <v>390</v>
      </c>
      <c r="P28" s="49">
        <v>28.3</v>
      </c>
      <c r="Q28" s="49">
        <v>23</v>
      </c>
      <c r="R28" s="49">
        <v>65.7</v>
      </c>
      <c r="S28" s="49">
        <v>36.6</v>
      </c>
      <c r="T28" s="49">
        <v>29.9</v>
      </c>
      <c r="U28" s="49">
        <v>26.5</v>
      </c>
      <c r="V28" s="49">
        <v>91</v>
      </c>
      <c r="W28" s="49">
        <v>143.5</v>
      </c>
      <c r="X28" s="49">
        <v>290.89999999999998</v>
      </c>
      <c r="Y28" s="49">
        <v>1586.7</v>
      </c>
      <c r="Z28" s="49">
        <v>9980.2999999999993</v>
      </c>
      <c r="AA28" s="65"/>
      <c r="AB28" s="51" t="s">
        <v>390</v>
      </c>
      <c r="AC28" s="49">
        <v>23.1</v>
      </c>
      <c r="AD28" s="49">
        <v>16.5</v>
      </c>
      <c r="AE28" s="49">
        <v>55.3</v>
      </c>
      <c r="AF28" s="49">
        <v>39.700000000000003</v>
      </c>
      <c r="AG28" s="49">
        <v>23.5</v>
      </c>
      <c r="AH28" s="49">
        <v>19.5</v>
      </c>
      <c r="AI28" s="49">
        <v>83.2</v>
      </c>
      <c r="AJ28" s="49">
        <v>115.4</v>
      </c>
      <c r="AK28" s="49">
        <v>241</v>
      </c>
      <c r="AL28" s="49">
        <v>1188.2</v>
      </c>
      <c r="AM28" s="49">
        <v>8172.8</v>
      </c>
    </row>
    <row r="29" spans="2:39" x14ac:dyDescent="0.2">
      <c r="B29" s="51" t="s">
        <v>391</v>
      </c>
      <c r="C29" s="49">
        <v>55.6</v>
      </c>
      <c r="D29" s="49">
        <v>38.1</v>
      </c>
      <c r="E29" s="49">
        <v>120.1</v>
      </c>
      <c r="F29" s="49">
        <v>71.3</v>
      </c>
      <c r="G29" s="49">
        <v>49</v>
      </c>
      <c r="H29" s="49">
        <v>45.9</v>
      </c>
      <c r="I29" s="49">
        <v>176.1</v>
      </c>
      <c r="J29" s="49">
        <v>251.7</v>
      </c>
      <c r="K29" s="49">
        <v>513</v>
      </c>
      <c r="L29" s="49">
        <v>2705.3</v>
      </c>
      <c r="M29" s="49">
        <v>17765.099999999999</v>
      </c>
      <c r="N29" s="65"/>
      <c r="O29" s="51" t="s">
        <v>391</v>
      </c>
      <c r="P29" s="49">
        <v>29.2</v>
      </c>
      <c r="Q29" s="49">
        <v>23.1</v>
      </c>
      <c r="R29" s="49">
        <v>64.599999999999994</v>
      </c>
      <c r="S29" s="49">
        <v>35.5</v>
      </c>
      <c r="T29" s="49">
        <v>26.2</v>
      </c>
      <c r="U29" s="49">
        <v>25.1</v>
      </c>
      <c r="V29" s="49">
        <v>88.7</v>
      </c>
      <c r="W29" s="49">
        <v>137.6</v>
      </c>
      <c r="X29" s="49">
        <v>279.3</v>
      </c>
      <c r="Y29" s="49">
        <v>1523.3</v>
      </c>
      <c r="Z29" s="49">
        <v>9688</v>
      </c>
      <c r="AA29" s="65"/>
      <c r="AB29" s="51" t="s">
        <v>391</v>
      </c>
      <c r="AC29" s="49">
        <v>26.4</v>
      </c>
      <c r="AD29" s="49">
        <v>15</v>
      </c>
      <c r="AE29" s="49">
        <v>55.4</v>
      </c>
      <c r="AF29" s="49">
        <v>35.799999999999997</v>
      </c>
      <c r="AG29" s="49">
        <v>22.8</v>
      </c>
      <c r="AH29" s="49">
        <v>20.8</v>
      </c>
      <c r="AI29" s="49">
        <v>87.4</v>
      </c>
      <c r="AJ29" s="49">
        <v>114.1</v>
      </c>
      <c r="AK29" s="49">
        <v>233.7</v>
      </c>
      <c r="AL29" s="49">
        <v>1182</v>
      </c>
      <c r="AM29" s="49">
        <v>8077.1</v>
      </c>
    </row>
    <row r="30" spans="2:39" x14ac:dyDescent="0.2">
      <c r="B30" s="51" t="s">
        <v>392</v>
      </c>
      <c r="C30" s="2">
        <v>56.2</v>
      </c>
      <c r="D30" s="2">
        <v>37.799999999999997</v>
      </c>
      <c r="E30" s="2">
        <v>121.1</v>
      </c>
      <c r="F30" s="2">
        <v>72.3</v>
      </c>
      <c r="G30" s="2">
        <v>52</v>
      </c>
      <c r="H30" s="2">
        <v>41.9</v>
      </c>
      <c r="I30" s="2">
        <v>178.4</v>
      </c>
      <c r="J30" s="2">
        <v>250.1</v>
      </c>
      <c r="K30" s="2">
        <v>518</v>
      </c>
      <c r="L30" s="49">
        <v>2686.8</v>
      </c>
      <c r="M30" s="49">
        <v>17758.5</v>
      </c>
      <c r="N30" s="65"/>
      <c r="O30" s="51" t="s">
        <v>392</v>
      </c>
      <c r="P30" s="49">
        <v>29</v>
      </c>
      <c r="Q30" s="49">
        <v>22.7</v>
      </c>
      <c r="R30" s="49">
        <v>66.2</v>
      </c>
      <c r="S30" s="49">
        <v>37.200000000000003</v>
      </c>
      <c r="T30" s="49">
        <v>30.2</v>
      </c>
      <c r="U30" s="49">
        <v>22.2</v>
      </c>
      <c r="V30" s="49">
        <v>89.5</v>
      </c>
      <c r="W30" s="49">
        <v>139.80000000000001</v>
      </c>
      <c r="X30" s="65">
        <v>271.5</v>
      </c>
      <c r="Y30" s="49">
        <v>1498.7</v>
      </c>
      <c r="Z30" s="49">
        <v>9663.1</v>
      </c>
      <c r="AA30" s="65"/>
      <c r="AB30" s="51" t="s">
        <v>392</v>
      </c>
      <c r="AC30" s="49">
        <v>27.2</v>
      </c>
      <c r="AD30" s="49">
        <v>15.2</v>
      </c>
      <c r="AE30" s="49">
        <v>54.9</v>
      </c>
      <c r="AF30" s="49">
        <v>35.1</v>
      </c>
      <c r="AG30" s="49">
        <v>21.9</v>
      </c>
      <c r="AH30" s="49">
        <v>19.7</v>
      </c>
      <c r="AI30" s="49">
        <v>88.9</v>
      </c>
      <c r="AJ30" s="49">
        <v>110.3</v>
      </c>
      <c r="AK30" s="65">
        <v>246.5</v>
      </c>
      <c r="AL30" s="49">
        <v>1188.0999999999999</v>
      </c>
      <c r="AM30" s="49">
        <v>8095.4</v>
      </c>
    </row>
    <row r="31" spans="2:39" x14ac:dyDescent="0.2">
      <c r="B31" s="51" t="s">
        <v>393</v>
      </c>
      <c r="C31" s="2">
        <v>52.7</v>
      </c>
      <c r="D31" s="2">
        <v>39.4</v>
      </c>
      <c r="E31" s="2">
        <v>113.7</v>
      </c>
      <c r="F31" s="2">
        <v>74.7</v>
      </c>
      <c r="G31" s="2">
        <v>55.3</v>
      </c>
      <c r="H31" s="2">
        <v>42.9</v>
      </c>
      <c r="I31" s="2">
        <v>175.2</v>
      </c>
      <c r="J31" s="2">
        <v>242.8</v>
      </c>
      <c r="K31" s="2">
        <v>525.4</v>
      </c>
      <c r="L31" s="49">
        <v>2625.4</v>
      </c>
      <c r="M31" s="49">
        <v>17667.7</v>
      </c>
      <c r="N31" s="65"/>
      <c r="O31" s="51" t="s">
        <v>393</v>
      </c>
      <c r="P31" s="49">
        <v>27.3</v>
      </c>
      <c r="Q31" s="49">
        <v>23.6</v>
      </c>
      <c r="R31" s="49">
        <v>63.1</v>
      </c>
      <c r="S31" s="49">
        <v>34.5</v>
      </c>
      <c r="T31" s="49">
        <v>29.8</v>
      </c>
      <c r="U31" s="49">
        <v>24.5</v>
      </c>
      <c r="V31" s="49">
        <v>85.5</v>
      </c>
      <c r="W31" s="49">
        <v>133.80000000000001</v>
      </c>
      <c r="X31" s="49">
        <v>278.2</v>
      </c>
      <c r="Y31" s="49">
        <v>1453.2</v>
      </c>
      <c r="Z31" s="49">
        <v>9645.7999999999993</v>
      </c>
      <c r="AA31" s="65"/>
      <c r="AB31" s="51" t="s">
        <v>393</v>
      </c>
      <c r="AC31" s="49">
        <v>25.3</v>
      </c>
      <c r="AD31" s="49">
        <v>15.8</v>
      </c>
      <c r="AE31" s="49">
        <v>50.5</v>
      </c>
      <c r="AF31" s="49">
        <v>40.200000000000003</v>
      </c>
      <c r="AG31" s="49">
        <v>25.6</v>
      </c>
      <c r="AH31" s="49">
        <v>18.399999999999999</v>
      </c>
      <c r="AI31" s="49">
        <v>89.8</v>
      </c>
      <c r="AJ31" s="49">
        <v>109</v>
      </c>
      <c r="AK31" s="49">
        <v>247.2</v>
      </c>
      <c r="AL31" s="49">
        <v>1172.2</v>
      </c>
      <c r="AM31" s="49">
        <v>8021.9</v>
      </c>
    </row>
    <row r="32" spans="2:39" x14ac:dyDescent="0.2">
      <c r="B32" s="51" t="s">
        <v>394</v>
      </c>
      <c r="C32" s="2">
        <v>49.2</v>
      </c>
      <c r="D32" s="2">
        <v>35.299999999999997</v>
      </c>
      <c r="E32" s="2">
        <v>113.4</v>
      </c>
      <c r="F32" s="2">
        <v>74.900000000000006</v>
      </c>
      <c r="G32" s="2">
        <v>49.4</v>
      </c>
      <c r="H32" s="2">
        <v>39.700000000000003</v>
      </c>
      <c r="I32" s="2">
        <v>174.4</v>
      </c>
      <c r="J32" s="2">
        <v>242</v>
      </c>
      <c r="K32" s="2">
        <v>502.2</v>
      </c>
      <c r="L32" s="49">
        <v>2604.4</v>
      </c>
      <c r="M32" s="49">
        <v>17339.400000000001</v>
      </c>
      <c r="N32" s="65"/>
      <c r="O32" s="51" t="s">
        <v>394</v>
      </c>
      <c r="P32" s="49">
        <v>27.2</v>
      </c>
      <c r="Q32" s="49">
        <v>19.899999999999999</v>
      </c>
      <c r="R32" s="49">
        <v>61.7</v>
      </c>
      <c r="S32" s="49">
        <v>35.6</v>
      </c>
      <c r="T32" s="49">
        <v>26.9</v>
      </c>
      <c r="U32" s="49">
        <v>22</v>
      </c>
      <c r="V32" s="49">
        <v>83.3</v>
      </c>
      <c r="W32" s="49">
        <v>131.19999999999999</v>
      </c>
      <c r="X32" s="49">
        <v>257.2</v>
      </c>
      <c r="Y32" s="49">
        <v>1454.1</v>
      </c>
      <c r="Z32" s="49">
        <v>9435.7000000000007</v>
      </c>
      <c r="AA32" s="65"/>
      <c r="AB32" s="51" t="s">
        <v>394</v>
      </c>
      <c r="AC32" s="49">
        <v>22.1</v>
      </c>
      <c r="AD32" s="49">
        <v>15.4</v>
      </c>
      <c r="AE32" s="49">
        <v>51.7</v>
      </c>
      <c r="AF32" s="49">
        <v>39.299999999999997</v>
      </c>
      <c r="AG32" s="49">
        <v>22.5</v>
      </c>
      <c r="AH32" s="49">
        <v>17.7</v>
      </c>
      <c r="AI32" s="49">
        <v>91.1</v>
      </c>
      <c r="AJ32" s="49">
        <v>110.9</v>
      </c>
      <c r="AK32" s="49">
        <v>245</v>
      </c>
      <c r="AL32" s="49">
        <v>1150.2</v>
      </c>
      <c r="AM32" s="49">
        <v>7903.7</v>
      </c>
    </row>
    <row r="33" spans="2:39" x14ac:dyDescent="0.2">
      <c r="B33" s="51" t="s">
        <v>395</v>
      </c>
      <c r="C33" s="2">
        <v>55.4</v>
      </c>
      <c r="D33" s="2">
        <v>33.799999999999997</v>
      </c>
      <c r="E33" s="2">
        <v>114.7</v>
      </c>
      <c r="F33" s="2">
        <v>73.3</v>
      </c>
      <c r="G33" s="2">
        <v>49.3</v>
      </c>
      <c r="H33" s="2">
        <v>41.3</v>
      </c>
      <c r="I33" s="2">
        <v>165.8</v>
      </c>
      <c r="J33" s="2">
        <v>236.6</v>
      </c>
      <c r="K33" s="2">
        <v>488.2</v>
      </c>
      <c r="L33" s="49">
        <v>2547.5</v>
      </c>
      <c r="M33" s="49">
        <v>17030.2</v>
      </c>
      <c r="N33" s="65"/>
      <c r="O33" s="51" t="s">
        <v>395</v>
      </c>
      <c r="P33" s="49">
        <v>29.6</v>
      </c>
      <c r="Q33" s="49">
        <v>19.600000000000001</v>
      </c>
      <c r="R33" s="49">
        <v>60.9</v>
      </c>
      <c r="S33" s="49">
        <v>36.299999999999997</v>
      </c>
      <c r="T33" s="49">
        <v>27.1</v>
      </c>
      <c r="U33" s="49">
        <v>21.1</v>
      </c>
      <c r="V33" s="49">
        <v>81.3</v>
      </c>
      <c r="W33" s="49">
        <v>125.7</v>
      </c>
      <c r="X33" s="49">
        <v>253.4</v>
      </c>
      <c r="Y33" s="49">
        <v>1414.5</v>
      </c>
      <c r="Z33" s="49">
        <v>9238.2999999999993</v>
      </c>
      <c r="AA33" s="65"/>
      <c r="AB33" s="51" t="s">
        <v>395</v>
      </c>
      <c r="AC33" s="49">
        <v>25.7</v>
      </c>
      <c r="AD33" s="49">
        <v>14.1</v>
      </c>
      <c r="AE33" s="49">
        <v>53.9</v>
      </c>
      <c r="AF33" s="49">
        <v>37</v>
      </c>
      <c r="AG33" s="49">
        <v>22.2</v>
      </c>
      <c r="AH33" s="49">
        <v>20.2</v>
      </c>
      <c r="AI33" s="49">
        <v>84.5</v>
      </c>
      <c r="AJ33" s="49">
        <v>111</v>
      </c>
      <c r="AK33" s="49">
        <v>234.8</v>
      </c>
      <c r="AL33" s="49">
        <v>1133</v>
      </c>
      <c r="AM33" s="49">
        <v>7791.9</v>
      </c>
    </row>
    <row r="34" spans="2:39" x14ac:dyDescent="0.2">
      <c r="B34" s="51" t="s">
        <v>396</v>
      </c>
      <c r="C34" s="2">
        <v>55.1</v>
      </c>
      <c r="D34" s="2">
        <v>32.700000000000003</v>
      </c>
      <c r="E34" s="2">
        <v>116</v>
      </c>
      <c r="F34" s="2">
        <v>77.7</v>
      </c>
      <c r="G34" s="2">
        <v>52.2</v>
      </c>
      <c r="H34" s="2">
        <v>42.5</v>
      </c>
      <c r="I34" s="2">
        <v>178.3</v>
      </c>
      <c r="J34" s="2">
        <v>233.3</v>
      </c>
      <c r="K34" s="2">
        <v>503.3</v>
      </c>
      <c r="L34" s="49">
        <v>2609.8000000000002</v>
      </c>
      <c r="M34" s="49">
        <v>17160.599999999999</v>
      </c>
      <c r="N34" s="65"/>
      <c r="O34" s="51" t="s">
        <v>396</v>
      </c>
      <c r="P34" s="49">
        <v>28.7</v>
      </c>
      <c r="Q34" s="49">
        <v>18.5</v>
      </c>
      <c r="R34" s="49">
        <v>61.2</v>
      </c>
      <c r="S34" s="49">
        <v>37.700000000000003</v>
      </c>
      <c r="T34" s="49">
        <v>30.3</v>
      </c>
      <c r="U34" s="49">
        <v>20.3</v>
      </c>
      <c r="V34" s="49">
        <v>91.4</v>
      </c>
      <c r="W34" s="49">
        <v>120.7</v>
      </c>
      <c r="X34" s="49">
        <v>266</v>
      </c>
      <c r="Y34" s="49">
        <v>1449</v>
      </c>
      <c r="Z34" s="49">
        <v>9333.2000000000007</v>
      </c>
      <c r="AA34" s="65"/>
      <c r="AB34" s="51" t="s">
        <v>396</v>
      </c>
      <c r="AC34" s="49">
        <v>26.3</v>
      </c>
      <c r="AD34" s="49">
        <v>14.2</v>
      </c>
      <c r="AE34" s="49">
        <v>54.8</v>
      </c>
      <c r="AF34" s="49">
        <v>40</v>
      </c>
      <c r="AG34" s="49">
        <v>21.9</v>
      </c>
      <c r="AH34" s="49">
        <v>22.2</v>
      </c>
      <c r="AI34" s="49">
        <v>86.9</v>
      </c>
      <c r="AJ34" s="49">
        <v>112.6</v>
      </c>
      <c r="AK34" s="49">
        <v>237.3</v>
      </c>
      <c r="AL34" s="49">
        <v>1160.7</v>
      </c>
      <c r="AM34" s="49">
        <v>7827.4</v>
      </c>
    </row>
    <row r="35" spans="2:39" x14ac:dyDescent="0.2">
      <c r="B35" s="51" t="s">
        <v>397</v>
      </c>
      <c r="C35" s="2">
        <v>51.9</v>
      </c>
      <c r="D35" s="2">
        <v>32.200000000000003</v>
      </c>
      <c r="E35" s="2">
        <v>109.3</v>
      </c>
      <c r="F35" s="2">
        <v>77.7</v>
      </c>
      <c r="G35" s="2">
        <v>50.5</v>
      </c>
      <c r="H35" s="2">
        <v>42.6</v>
      </c>
      <c r="I35" s="2">
        <v>173.7</v>
      </c>
      <c r="J35" s="2">
        <v>229.4</v>
      </c>
      <c r="K35" s="2">
        <v>512.20000000000005</v>
      </c>
      <c r="L35" s="49">
        <v>2557.6999999999998</v>
      </c>
      <c r="M35" s="49">
        <v>17230</v>
      </c>
      <c r="N35" s="65"/>
      <c r="O35" s="51" t="s">
        <v>397</v>
      </c>
      <c r="P35" s="49">
        <v>26.1</v>
      </c>
      <c r="Q35" s="49">
        <v>17.5</v>
      </c>
      <c r="R35" s="49">
        <v>58.5</v>
      </c>
      <c r="S35" s="49">
        <v>39.4</v>
      </c>
      <c r="T35" s="49">
        <v>28.8</v>
      </c>
      <c r="U35" s="49">
        <v>20.100000000000001</v>
      </c>
      <c r="V35" s="49">
        <v>95.8</v>
      </c>
      <c r="W35" s="49">
        <v>119</v>
      </c>
      <c r="X35" s="49">
        <v>272.39999999999998</v>
      </c>
      <c r="Y35" s="49">
        <v>1442.6</v>
      </c>
      <c r="Z35" s="49">
        <v>9384.7999999999993</v>
      </c>
      <c r="AA35" s="65"/>
      <c r="AB35" s="51" t="s">
        <v>397</v>
      </c>
      <c r="AC35" s="49">
        <v>25.8</v>
      </c>
      <c r="AD35" s="49">
        <v>14.8</v>
      </c>
      <c r="AE35" s="49">
        <v>50.9</v>
      </c>
      <c r="AF35" s="49">
        <v>38.299999999999997</v>
      </c>
      <c r="AG35" s="49">
        <v>21.7</v>
      </c>
      <c r="AH35" s="49">
        <v>22.5</v>
      </c>
      <c r="AI35" s="49">
        <v>77.8</v>
      </c>
      <c r="AJ35" s="49">
        <v>110.4</v>
      </c>
      <c r="AK35" s="49">
        <v>239.8</v>
      </c>
      <c r="AL35" s="49">
        <v>1115</v>
      </c>
      <c r="AM35" s="49">
        <v>7845.2</v>
      </c>
    </row>
    <row r="36" spans="2:39" x14ac:dyDescent="0.2">
      <c r="B36" s="51" t="s">
        <v>398</v>
      </c>
      <c r="C36" s="2">
        <v>51</v>
      </c>
      <c r="D36" s="2">
        <v>31.4</v>
      </c>
      <c r="E36" s="2">
        <v>107.4</v>
      </c>
      <c r="F36" s="2">
        <v>77.8</v>
      </c>
      <c r="G36" s="2">
        <v>49.6</v>
      </c>
      <c r="H36" s="2">
        <v>43.6</v>
      </c>
      <c r="I36" s="2">
        <v>174.1</v>
      </c>
      <c r="J36" s="2">
        <v>229.9</v>
      </c>
      <c r="K36" s="2">
        <v>498</v>
      </c>
      <c r="L36" s="49">
        <v>2571</v>
      </c>
      <c r="M36" s="49">
        <v>17135.2</v>
      </c>
      <c r="N36" s="65"/>
      <c r="O36" s="51" t="s">
        <v>398</v>
      </c>
      <c r="P36" s="49">
        <v>26.1</v>
      </c>
      <c r="Q36" s="49">
        <v>16.5</v>
      </c>
      <c r="R36" s="49">
        <v>57.6</v>
      </c>
      <c r="S36" s="49">
        <v>41</v>
      </c>
      <c r="T36" s="49">
        <v>27.5</v>
      </c>
      <c r="U36" s="49">
        <v>22.1</v>
      </c>
      <c r="V36" s="49">
        <v>92.6</v>
      </c>
      <c r="W36" s="49">
        <v>119</v>
      </c>
      <c r="X36" s="49">
        <v>265.89999999999998</v>
      </c>
      <c r="Y36" s="49">
        <v>1454.9</v>
      </c>
      <c r="Z36" s="49">
        <v>9306.7999999999993</v>
      </c>
      <c r="AA36" s="65"/>
      <c r="AB36" s="51" t="s">
        <v>398</v>
      </c>
      <c r="AC36" s="49">
        <v>24.9</v>
      </c>
      <c r="AD36" s="49">
        <v>15</v>
      </c>
      <c r="AE36" s="49">
        <v>49.8</v>
      </c>
      <c r="AF36" s="49">
        <v>36.799999999999997</v>
      </c>
      <c r="AG36" s="49">
        <v>22</v>
      </c>
      <c r="AH36" s="49">
        <v>21.5</v>
      </c>
      <c r="AI36" s="49">
        <v>81.5</v>
      </c>
      <c r="AJ36" s="49">
        <v>110.8</v>
      </c>
      <c r="AK36" s="49">
        <v>232</v>
      </c>
      <c r="AL36" s="49">
        <v>1116.0999999999999</v>
      </c>
      <c r="AM36" s="49">
        <v>7828.4</v>
      </c>
    </row>
    <row r="37" spans="2:39" x14ac:dyDescent="0.2">
      <c r="B37" s="51" t="s">
        <v>399</v>
      </c>
      <c r="C37" s="2">
        <v>52.5</v>
      </c>
      <c r="D37" s="2">
        <v>31.6</v>
      </c>
      <c r="E37" s="2">
        <v>112.7</v>
      </c>
      <c r="F37" s="2">
        <v>76.3</v>
      </c>
      <c r="G37" s="2">
        <v>46</v>
      </c>
      <c r="H37" s="2">
        <v>44.6</v>
      </c>
      <c r="I37" s="2">
        <v>174.2</v>
      </c>
      <c r="J37" s="2">
        <v>237.9</v>
      </c>
      <c r="K37" s="2">
        <v>496.7</v>
      </c>
      <c r="L37" s="49">
        <v>2612.6999999999998</v>
      </c>
      <c r="M37" s="49">
        <v>16950.599999999999</v>
      </c>
      <c r="N37" s="65"/>
      <c r="O37" s="51" t="s">
        <v>399</v>
      </c>
      <c r="P37" s="49">
        <v>28.6</v>
      </c>
      <c r="Q37" s="49">
        <v>16.399999999999999</v>
      </c>
      <c r="R37" s="49">
        <v>58.1</v>
      </c>
      <c r="S37" s="49">
        <v>41.1</v>
      </c>
      <c r="T37" s="49">
        <v>25.2</v>
      </c>
      <c r="U37" s="49">
        <v>23.6</v>
      </c>
      <c r="V37" s="49">
        <v>92.9</v>
      </c>
      <c r="W37" s="49">
        <v>121</v>
      </c>
      <c r="X37" s="49">
        <v>269.39999999999998</v>
      </c>
      <c r="Y37" s="49">
        <v>1465.5</v>
      </c>
      <c r="Z37" s="49">
        <v>9165.6</v>
      </c>
      <c r="AA37" s="65"/>
      <c r="AB37" s="51" t="s">
        <v>399</v>
      </c>
      <c r="AC37" s="49">
        <v>23.9</v>
      </c>
      <c r="AD37" s="49">
        <v>15.1</v>
      </c>
      <c r="AE37" s="49">
        <v>54.6</v>
      </c>
      <c r="AF37" s="49">
        <v>35.200000000000003</v>
      </c>
      <c r="AG37" s="49">
        <v>20.9</v>
      </c>
      <c r="AH37" s="49">
        <v>21</v>
      </c>
      <c r="AI37" s="49">
        <v>81.3</v>
      </c>
      <c r="AJ37" s="49">
        <v>116.9</v>
      </c>
      <c r="AK37" s="49">
        <v>227.2</v>
      </c>
      <c r="AL37" s="49">
        <v>1147.2</v>
      </c>
      <c r="AM37" s="49">
        <v>7785</v>
      </c>
    </row>
    <row r="38" spans="2:39" x14ac:dyDescent="0.2">
      <c r="B38" s="51" t="s">
        <v>400</v>
      </c>
      <c r="C38" s="2">
        <v>58.3</v>
      </c>
      <c r="D38" s="2">
        <v>32.799999999999997</v>
      </c>
      <c r="E38" s="2">
        <v>112.7</v>
      </c>
      <c r="F38" s="2">
        <v>79.7</v>
      </c>
      <c r="G38" s="2">
        <v>50.2</v>
      </c>
      <c r="H38" s="2">
        <v>46.3</v>
      </c>
      <c r="I38" s="2">
        <v>178.1</v>
      </c>
      <c r="J38" s="2">
        <v>238.5</v>
      </c>
      <c r="K38" s="2">
        <v>534</v>
      </c>
      <c r="L38" s="49">
        <v>2630.7</v>
      </c>
      <c r="M38" s="49">
        <v>17353.099999999999</v>
      </c>
      <c r="N38" s="65"/>
      <c r="O38" s="51" t="s">
        <v>400</v>
      </c>
      <c r="P38" s="49">
        <v>30.3</v>
      </c>
      <c r="Q38" s="49">
        <v>17.100000000000001</v>
      </c>
      <c r="R38" s="49">
        <v>59.9</v>
      </c>
      <c r="S38" s="49">
        <v>41.3</v>
      </c>
      <c r="T38" s="49">
        <v>27.5</v>
      </c>
      <c r="U38" s="49">
        <v>23.2</v>
      </c>
      <c r="V38" s="49">
        <v>96.2</v>
      </c>
      <c r="W38" s="49">
        <v>123.2</v>
      </c>
      <c r="X38" s="49">
        <v>288.60000000000002</v>
      </c>
      <c r="Y38" s="49">
        <v>1482.9</v>
      </c>
      <c r="Z38" s="49">
        <v>9441</v>
      </c>
      <c r="AA38" s="65"/>
      <c r="AB38" s="51" t="s">
        <v>400</v>
      </c>
      <c r="AC38" s="49">
        <v>28</v>
      </c>
      <c r="AD38" s="49">
        <v>15.6</v>
      </c>
      <c r="AE38" s="49">
        <v>52.8</v>
      </c>
      <c r="AF38" s="49">
        <v>38.4</v>
      </c>
      <c r="AG38" s="49">
        <v>22.7</v>
      </c>
      <c r="AH38" s="49">
        <v>23.1</v>
      </c>
      <c r="AI38" s="49">
        <v>81.900000000000006</v>
      </c>
      <c r="AJ38" s="49">
        <v>115.3</v>
      </c>
      <c r="AK38" s="49">
        <v>245.4</v>
      </c>
      <c r="AL38" s="49">
        <v>1147.8</v>
      </c>
      <c r="AM38" s="49">
        <v>7912.1</v>
      </c>
    </row>
    <row r="39" spans="2:39" x14ac:dyDescent="0.2">
      <c r="B39" s="51" t="s">
        <v>401</v>
      </c>
      <c r="C39" s="2">
        <v>55.8</v>
      </c>
      <c r="D39" s="2">
        <v>30.2</v>
      </c>
      <c r="E39" s="2">
        <v>110.2</v>
      </c>
      <c r="F39" s="2">
        <v>81.3</v>
      </c>
      <c r="G39" s="2">
        <v>46.3</v>
      </c>
      <c r="H39" s="2">
        <v>44.4</v>
      </c>
      <c r="I39" s="2">
        <v>174.9</v>
      </c>
      <c r="J39" s="2">
        <v>240.3</v>
      </c>
      <c r="K39" s="2">
        <v>558.4</v>
      </c>
      <c r="L39" s="49">
        <v>2611</v>
      </c>
      <c r="M39" s="49">
        <v>17504</v>
      </c>
      <c r="N39" s="65"/>
      <c r="O39" s="51" t="s">
        <v>401</v>
      </c>
      <c r="P39" s="49">
        <v>29.3</v>
      </c>
      <c r="Q39" s="49">
        <v>16.2</v>
      </c>
      <c r="R39" s="49">
        <v>60.2</v>
      </c>
      <c r="S39" s="49">
        <v>41.4</v>
      </c>
      <c r="T39" s="49">
        <v>25.4</v>
      </c>
      <c r="U39" s="49">
        <v>24.2</v>
      </c>
      <c r="V39" s="49">
        <v>95.5</v>
      </c>
      <c r="W39" s="49">
        <v>127.2</v>
      </c>
      <c r="X39" s="49">
        <v>309.3</v>
      </c>
      <c r="Y39" s="49">
        <v>1492.2</v>
      </c>
      <c r="Z39" s="49">
        <v>9605.9</v>
      </c>
      <c r="AA39" s="65"/>
      <c r="AB39" s="51" t="s">
        <v>401</v>
      </c>
      <c r="AC39" s="49">
        <v>26.5</v>
      </c>
      <c r="AD39" s="49">
        <v>14.1</v>
      </c>
      <c r="AE39" s="49">
        <v>50</v>
      </c>
      <c r="AF39" s="49">
        <v>39.9</v>
      </c>
      <c r="AG39" s="49">
        <v>20.9</v>
      </c>
      <c r="AH39" s="49">
        <v>20.2</v>
      </c>
      <c r="AI39" s="49">
        <v>79.400000000000006</v>
      </c>
      <c r="AJ39" s="49">
        <v>113.1</v>
      </c>
      <c r="AK39" s="49">
        <v>249.1</v>
      </c>
      <c r="AL39" s="49">
        <v>1118.8</v>
      </c>
      <c r="AM39" s="49">
        <v>7898.1</v>
      </c>
    </row>
    <row r="40" spans="2:39" x14ac:dyDescent="0.2">
      <c r="B40" s="51" t="s">
        <v>402</v>
      </c>
      <c r="C40" s="2">
        <v>58.6</v>
      </c>
      <c r="D40" s="2">
        <v>30.3</v>
      </c>
      <c r="E40" s="2">
        <v>114</v>
      </c>
      <c r="F40" s="2">
        <v>81.099999999999994</v>
      </c>
      <c r="G40" s="2">
        <v>47.3</v>
      </c>
      <c r="H40" s="2">
        <v>45.3</v>
      </c>
      <c r="I40" s="2">
        <v>168.9</v>
      </c>
      <c r="J40" s="2">
        <v>254.4</v>
      </c>
      <c r="K40" s="2">
        <v>564.70000000000005</v>
      </c>
      <c r="L40" s="49">
        <v>2681.8</v>
      </c>
      <c r="M40" s="49">
        <v>17569.099999999999</v>
      </c>
      <c r="N40" s="65"/>
      <c r="O40" s="51" t="s">
        <v>402</v>
      </c>
      <c r="P40" s="49">
        <v>30.2</v>
      </c>
      <c r="Q40" s="49">
        <v>16.2</v>
      </c>
      <c r="R40" s="49">
        <v>60</v>
      </c>
      <c r="S40" s="49">
        <v>43.8</v>
      </c>
      <c r="T40" s="49">
        <v>25.7</v>
      </c>
      <c r="U40" s="49">
        <v>25.3</v>
      </c>
      <c r="V40" s="49">
        <v>89.3</v>
      </c>
      <c r="W40" s="49">
        <v>133.6</v>
      </c>
      <c r="X40" s="49">
        <v>303.39999999999998</v>
      </c>
      <c r="Y40" s="49">
        <v>1523</v>
      </c>
      <c r="Z40" s="49">
        <v>9558.2999999999993</v>
      </c>
      <c r="AA40" s="65"/>
      <c r="AB40" s="51" t="s">
        <v>402</v>
      </c>
      <c r="AC40" s="49">
        <v>28.4</v>
      </c>
      <c r="AD40" s="49">
        <v>14.2</v>
      </c>
      <c r="AE40" s="49">
        <v>54</v>
      </c>
      <c r="AF40" s="49">
        <v>37.4</v>
      </c>
      <c r="AG40" s="49">
        <v>21.6</v>
      </c>
      <c r="AH40" s="49">
        <v>19.899999999999999</v>
      </c>
      <c r="AI40" s="49">
        <v>79.599999999999994</v>
      </c>
      <c r="AJ40" s="49">
        <v>120.7</v>
      </c>
      <c r="AK40" s="49">
        <v>261.3</v>
      </c>
      <c r="AL40" s="49">
        <v>1158.8</v>
      </c>
      <c r="AM40" s="49">
        <v>8010.8</v>
      </c>
    </row>
    <row r="41" spans="2:39" x14ac:dyDescent="0.2">
      <c r="B41" s="51" t="s">
        <v>403</v>
      </c>
      <c r="C41" s="2">
        <v>62.4</v>
      </c>
      <c r="D41" s="2">
        <v>27.7</v>
      </c>
      <c r="E41" s="2">
        <v>115.6</v>
      </c>
      <c r="F41" s="2">
        <v>80.400000000000006</v>
      </c>
      <c r="G41" s="2">
        <v>53.8</v>
      </c>
      <c r="H41" s="2">
        <v>45.4</v>
      </c>
      <c r="I41" s="2">
        <v>171.8</v>
      </c>
      <c r="J41" s="2">
        <v>251.4</v>
      </c>
      <c r="K41" s="2">
        <v>549.1</v>
      </c>
      <c r="L41" s="49">
        <v>2683.7</v>
      </c>
      <c r="M41" s="49">
        <v>17454.8</v>
      </c>
      <c r="N41" s="65"/>
      <c r="O41" s="51" t="s">
        <v>403</v>
      </c>
      <c r="P41" s="49">
        <v>32.4</v>
      </c>
      <c r="Q41" s="49">
        <v>14.2</v>
      </c>
      <c r="R41" s="49">
        <v>61.8</v>
      </c>
      <c r="S41" s="49">
        <v>45.3</v>
      </c>
      <c r="T41" s="49">
        <v>30</v>
      </c>
      <c r="U41" s="49">
        <v>25.2</v>
      </c>
      <c r="V41" s="49">
        <v>89.6</v>
      </c>
      <c r="W41" s="49">
        <v>130.9</v>
      </c>
      <c r="X41" s="49">
        <v>300</v>
      </c>
      <c r="Y41" s="49">
        <v>1527.5</v>
      </c>
      <c r="Z41" s="49">
        <v>9520.2000000000007</v>
      </c>
      <c r="AA41" s="65"/>
      <c r="AB41" s="51" t="s">
        <v>403</v>
      </c>
      <c r="AC41" s="49">
        <v>30</v>
      </c>
      <c r="AD41" s="49">
        <v>13.5</v>
      </c>
      <c r="AE41" s="49">
        <v>53.9</v>
      </c>
      <c r="AF41" s="49">
        <v>35.1</v>
      </c>
      <c r="AG41" s="49">
        <v>23.7</v>
      </c>
      <c r="AH41" s="49">
        <v>20.2</v>
      </c>
      <c r="AI41" s="49">
        <v>82.2</v>
      </c>
      <c r="AJ41" s="49">
        <v>120.5</v>
      </c>
      <c r="AK41" s="49">
        <v>249.1</v>
      </c>
      <c r="AL41" s="49">
        <v>1156.2</v>
      </c>
      <c r="AM41" s="49">
        <v>7934.6</v>
      </c>
    </row>
    <row r="42" spans="2:39" x14ac:dyDescent="0.2">
      <c r="B42" s="51" t="s">
        <v>404</v>
      </c>
      <c r="C42" s="2">
        <v>62.8</v>
      </c>
      <c r="D42" s="2">
        <v>27.5</v>
      </c>
      <c r="E42" s="2">
        <v>121.4</v>
      </c>
      <c r="F42" s="2">
        <v>82.4</v>
      </c>
      <c r="G42" s="2">
        <v>57.1</v>
      </c>
      <c r="H42" s="2">
        <v>46.2</v>
      </c>
      <c r="I42" s="2">
        <v>172.5</v>
      </c>
      <c r="J42" s="2">
        <v>256.2</v>
      </c>
      <c r="K42" s="2">
        <v>575</v>
      </c>
      <c r="L42" s="49">
        <v>2808.5</v>
      </c>
      <c r="M42" s="49">
        <v>17866.5</v>
      </c>
      <c r="N42" s="65"/>
      <c r="O42" s="51" t="s">
        <v>404</v>
      </c>
      <c r="P42" s="49">
        <v>35.6</v>
      </c>
      <c r="Q42" s="49">
        <v>15.4</v>
      </c>
      <c r="R42" s="49">
        <v>63.4</v>
      </c>
      <c r="S42" s="49">
        <v>46.2</v>
      </c>
      <c r="T42" s="49">
        <v>30.8</v>
      </c>
      <c r="U42" s="49">
        <v>26</v>
      </c>
      <c r="V42" s="49">
        <v>86.7</v>
      </c>
      <c r="W42" s="49">
        <v>131.69999999999999</v>
      </c>
      <c r="X42" s="49">
        <v>311.10000000000002</v>
      </c>
      <c r="Y42" s="49">
        <v>1581.8</v>
      </c>
      <c r="Z42" s="49">
        <v>9761.4</v>
      </c>
      <c r="AA42" s="65"/>
      <c r="AB42" s="51" t="s">
        <v>404</v>
      </c>
      <c r="AC42" s="49">
        <v>27.1</v>
      </c>
      <c r="AD42" s="49">
        <v>12.2</v>
      </c>
      <c r="AE42" s="49">
        <v>58</v>
      </c>
      <c r="AF42" s="49">
        <v>36.200000000000003</v>
      </c>
      <c r="AG42" s="49">
        <v>26.4</v>
      </c>
      <c r="AH42" s="49">
        <v>20.100000000000001</v>
      </c>
      <c r="AI42" s="49">
        <v>85.8</v>
      </c>
      <c r="AJ42" s="49">
        <v>124.5</v>
      </c>
      <c r="AK42" s="49">
        <v>263.89999999999998</v>
      </c>
      <c r="AL42" s="49">
        <v>1226.7</v>
      </c>
      <c r="AM42" s="49">
        <v>8105.2</v>
      </c>
    </row>
    <row r="43" spans="2:39" x14ac:dyDescent="0.2">
      <c r="B43" s="51" t="s">
        <v>405</v>
      </c>
      <c r="C43" s="2">
        <v>52.1</v>
      </c>
      <c r="D43" s="2">
        <v>30.4</v>
      </c>
      <c r="E43" s="2">
        <v>119.7</v>
      </c>
      <c r="F43" s="2">
        <v>87.5</v>
      </c>
      <c r="G43" s="2">
        <v>55.7</v>
      </c>
      <c r="H43" s="2">
        <v>46.5</v>
      </c>
      <c r="I43" s="2">
        <v>174.3</v>
      </c>
      <c r="J43" s="2">
        <v>251.3</v>
      </c>
      <c r="K43" s="2">
        <v>578.6</v>
      </c>
      <c r="L43" s="49">
        <v>2758.1</v>
      </c>
      <c r="M43" s="49">
        <v>18048.7</v>
      </c>
      <c r="N43" s="65"/>
      <c r="O43" s="51" t="s">
        <v>405</v>
      </c>
      <c r="P43" s="49">
        <v>29.2</v>
      </c>
      <c r="Q43" s="49">
        <v>14.7</v>
      </c>
      <c r="R43" s="49">
        <v>62.3</v>
      </c>
      <c r="S43" s="49">
        <v>48.2</v>
      </c>
      <c r="T43" s="49">
        <v>32.4</v>
      </c>
      <c r="U43" s="49">
        <v>25.8</v>
      </c>
      <c r="V43" s="49">
        <v>90.7</v>
      </c>
      <c r="W43" s="49">
        <v>127.2</v>
      </c>
      <c r="X43" s="49">
        <v>322.10000000000002</v>
      </c>
      <c r="Y43" s="49">
        <v>1559</v>
      </c>
      <c r="Z43" s="49">
        <v>9896.5</v>
      </c>
      <c r="AA43" s="65"/>
      <c r="AB43" s="51" t="s">
        <v>405</v>
      </c>
      <c r="AC43" s="49">
        <v>22.9</v>
      </c>
      <c r="AD43" s="49">
        <v>15.7</v>
      </c>
      <c r="AE43" s="49">
        <v>57.4</v>
      </c>
      <c r="AF43" s="49">
        <v>39.4</v>
      </c>
      <c r="AG43" s="49">
        <v>23.3</v>
      </c>
      <c r="AH43" s="49">
        <v>20.7</v>
      </c>
      <c r="AI43" s="49">
        <v>83.7</v>
      </c>
      <c r="AJ43" s="49">
        <v>124.1</v>
      </c>
      <c r="AK43" s="49">
        <v>256.39999999999998</v>
      </c>
      <c r="AL43" s="49">
        <v>1199.0999999999999</v>
      </c>
      <c r="AM43" s="49">
        <v>8152.2</v>
      </c>
    </row>
    <row r="44" spans="2:39" x14ac:dyDescent="0.2">
      <c r="B44" s="51" t="s">
        <v>406</v>
      </c>
      <c r="C44" s="2">
        <v>56.2</v>
      </c>
      <c r="D44" s="2">
        <v>33.299999999999997</v>
      </c>
      <c r="E44" s="2">
        <v>117.5</v>
      </c>
      <c r="F44" s="2">
        <v>83.9</v>
      </c>
      <c r="G44" s="2">
        <v>51</v>
      </c>
      <c r="H44" s="2">
        <v>46.5</v>
      </c>
      <c r="I44" s="2">
        <v>173.1</v>
      </c>
      <c r="J44" s="2">
        <v>258.5</v>
      </c>
      <c r="K44" s="2">
        <v>580.5</v>
      </c>
      <c r="L44" s="49">
        <v>2819.4</v>
      </c>
      <c r="M44" s="49">
        <v>18094.2</v>
      </c>
      <c r="N44" s="65"/>
      <c r="O44" s="51" t="s">
        <v>406</v>
      </c>
      <c r="P44" s="49">
        <v>30.8</v>
      </c>
      <c r="Q44" s="49">
        <v>18.100000000000001</v>
      </c>
      <c r="R44" s="49">
        <v>60.9</v>
      </c>
      <c r="S44" s="49">
        <v>44.5</v>
      </c>
      <c r="T44" s="49">
        <v>28.5</v>
      </c>
      <c r="U44" s="49">
        <v>25</v>
      </c>
      <c r="V44" s="49">
        <v>88.4</v>
      </c>
      <c r="W44" s="49">
        <v>131.5</v>
      </c>
      <c r="X44" s="49">
        <v>318.3</v>
      </c>
      <c r="Y44" s="49">
        <v>1593.3</v>
      </c>
      <c r="Z44" s="49">
        <v>9863.2999999999993</v>
      </c>
      <c r="AA44" s="65"/>
      <c r="AB44" s="51" t="s">
        <v>406</v>
      </c>
      <c r="AC44" s="49">
        <v>25.4</v>
      </c>
      <c r="AD44" s="49">
        <v>15.2</v>
      </c>
      <c r="AE44" s="49">
        <v>56.6</v>
      </c>
      <c r="AF44" s="49">
        <v>39.4</v>
      </c>
      <c r="AG44" s="49">
        <v>22.5</v>
      </c>
      <c r="AH44" s="49">
        <v>21.5</v>
      </c>
      <c r="AI44" s="49">
        <v>84.7</v>
      </c>
      <c r="AJ44" s="49">
        <v>127</v>
      </c>
      <c r="AK44" s="49">
        <v>262.2</v>
      </c>
      <c r="AL44" s="49">
        <v>1226.0999999999999</v>
      </c>
      <c r="AM44" s="49">
        <v>8230.7999999999993</v>
      </c>
    </row>
    <row r="45" spans="2:39" x14ac:dyDescent="0.2">
      <c r="B45" s="51" t="s">
        <v>407</v>
      </c>
      <c r="C45" s="2">
        <v>55.2</v>
      </c>
      <c r="D45" s="2">
        <v>26.3</v>
      </c>
      <c r="E45" s="2">
        <v>116.1</v>
      </c>
      <c r="F45" s="2">
        <v>82.3</v>
      </c>
      <c r="G45" s="2">
        <v>47.7</v>
      </c>
      <c r="H45" s="2">
        <v>46.2</v>
      </c>
      <c r="I45" s="2">
        <v>172.2</v>
      </c>
      <c r="J45" s="2">
        <v>263.2</v>
      </c>
      <c r="K45" s="2">
        <v>578.20000000000005</v>
      </c>
      <c r="L45" s="49">
        <v>2814.3</v>
      </c>
      <c r="M45" s="49">
        <v>18029.599999999999</v>
      </c>
      <c r="N45" s="65"/>
      <c r="O45" s="51" t="s">
        <v>407</v>
      </c>
      <c r="P45" s="49">
        <v>29.7</v>
      </c>
      <c r="Q45" s="49">
        <v>15</v>
      </c>
      <c r="R45" s="49">
        <v>60.2</v>
      </c>
      <c r="S45" s="49">
        <v>45.1</v>
      </c>
      <c r="T45" s="49">
        <v>26.3</v>
      </c>
      <c r="U45" s="49">
        <v>24</v>
      </c>
      <c r="V45" s="49">
        <v>87.2</v>
      </c>
      <c r="W45" s="49">
        <v>137.9</v>
      </c>
      <c r="X45" s="49">
        <v>323.5</v>
      </c>
      <c r="Y45" s="49">
        <v>1599.9</v>
      </c>
      <c r="Z45" s="49">
        <v>9847.4</v>
      </c>
      <c r="AA45" s="65"/>
      <c r="AB45" s="51" t="s">
        <v>407</v>
      </c>
      <c r="AC45" s="49">
        <v>25.4</v>
      </c>
      <c r="AD45" s="49">
        <v>11.4</v>
      </c>
      <c r="AE45" s="49">
        <v>55.8</v>
      </c>
      <c r="AF45" s="49">
        <v>37.200000000000003</v>
      </c>
      <c r="AG45" s="49">
        <v>21.3</v>
      </c>
      <c r="AH45" s="49">
        <v>22.1</v>
      </c>
      <c r="AI45" s="49">
        <v>85</v>
      </c>
      <c r="AJ45" s="49">
        <v>125.4</v>
      </c>
      <c r="AK45" s="49">
        <v>254.7</v>
      </c>
      <c r="AL45" s="49">
        <v>1214.4000000000001</v>
      </c>
      <c r="AM45" s="49">
        <v>8182.2</v>
      </c>
    </row>
    <row r="46" spans="2:39" x14ac:dyDescent="0.2">
      <c r="B46" s="51" t="s">
        <v>408</v>
      </c>
      <c r="C46" s="2">
        <v>56.3</v>
      </c>
      <c r="D46" s="2">
        <v>30.4</v>
      </c>
      <c r="E46" s="2">
        <v>119.6</v>
      </c>
      <c r="F46" s="2">
        <v>77.7</v>
      </c>
      <c r="G46" s="2">
        <v>49.4</v>
      </c>
      <c r="H46" s="2">
        <v>43.3</v>
      </c>
      <c r="I46" s="2">
        <v>176.4</v>
      </c>
      <c r="J46" s="2">
        <v>270.39999999999998</v>
      </c>
      <c r="K46" s="2">
        <v>575.29999999999995</v>
      </c>
      <c r="L46" s="49">
        <v>2832.7</v>
      </c>
      <c r="M46" s="49">
        <v>18301</v>
      </c>
      <c r="N46" s="65"/>
      <c r="O46" s="51" t="s">
        <v>408</v>
      </c>
      <c r="P46" s="49">
        <v>28.6</v>
      </c>
      <c r="Q46" s="49">
        <v>16.7</v>
      </c>
      <c r="R46" s="49">
        <v>62.5</v>
      </c>
      <c r="S46" s="49">
        <v>42.2</v>
      </c>
      <c r="T46" s="49">
        <v>27.3</v>
      </c>
      <c r="U46" s="49">
        <v>24.3</v>
      </c>
      <c r="V46" s="49">
        <v>91.9</v>
      </c>
      <c r="W46" s="49">
        <v>139.5</v>
      </c>
      <c r="X46" s="49">
        <v>316.5</v>
      </c>
      <c r="Y46" s="49">
        <v>1598.8</v>
      </c>
      <c r="Z46" s="49">
        <v>9971.1</v>
      </c>
      <c r="AA46" s="65"/>
      <c r="AB46" s="51" t="s">
        <v>408</v>
      </c>
      <c r="AC46" s="49">
        <v>27.7</v>
      </c>
      <c r="AD46" s="49">
        <v>13.7</v>
      </c>
      <c r="AE46" s="49">
        <v>57.2</v>
      </c>
      <c r="AF46" s="49">
        <v>35.5</v>
      </c>
      <c r="AG46" s="49">
        <v>22.1</v>
      </c>
      <c r="AH46" s="49">
        <v>19</v>
      </c>
      <c r="AI46" s="49">
        <v>84.5</v>
      </c>
      <c r="AJ46" s="49">
        <v>130.80000000000001</v>
      </c>
      <c r="AK46" s="49">
        <v>258.7</v>
      </c>
      <c r="AL46" s="49">
        <v>1233.9000000000001</v>
      </c>
      <c r="AM46" s="49">
        <v>8329.9</v>
      </c>
    </row>
    <row r="47" spans="2:39" x14ac:dyDescent="0.2">
      <c r="B47" s="51" t="s">
        <v>409</v>
      </c>
      <c r="C47" s="2">
        <v>54.9</v>
      </c>
      <c r="D47" s="2">
        <v>37.799999999999997</v>
      </c>
      <c r="E47" s="2">
        <v>124.7</v>
      </c>
      <c r="F47" s="2">
        <v>81.2</v>
      </c>
      <c r="G47" s="2">
        <v>48</v>
      </c>
      <c r="H47" s="2">
        <v>42.5</v>
      </c>
      <c r="I47" s="2">
        <v>177.9</v>
      </c>
      <c r="J47" s="2">
        <v>264</v>
      </c>
      <c r="K47" s="2">
        <v>585.9</v>
      </c>
      <c r="L47" s="49">
        <v>2841.2</v>
      </c>
      <c r="M47" s="49">
        <v>18527.5</v>
      </c>
      <c r="N47" s="65"/>
      <c r="O47" s="51" t="s">
        <v>409</v>
      </c>
      <c r="P47" s="49">
        <v>29.4</v>
      </c>
      <c r="Q47" s="49">
        <v>19.2</v>
      </c>
      <c r="R47" s="49">
        <v>67.400000000000006</v>
      </c>
      <c r="S47" s="49">
        <v>44</v>
      </c>
      <c r="T47" s="49">
        <v>27.8</v>
      </c>
      <c r="U47" s="49">
        <v>24.5</v>
      </c>
      <c r="V47" s="49">
        <v>89.9</v>
      </c>
      <c r="W47" s="49">
        <v>136.1</v>
      </c>
      <c r="X47" s="49">
        <v>322.5</v>
      </c>
      <c r="Y47" s="49">
        <v>1619.2</v>
      </c>
      <c r="Z47" s="49">
        <v>10112.799999999999</v>
      </c>
      <c r="AA47" s="65"/>
      <c r="AB47" s="51" t="s">
        <v>409</v>
      </c>
      <c r="AC47" s="49">
        <v>25.5</v>
      </c>
      <c r="AD47" s="49">
        <v>18.600000000000001</v>
      </c>
      <c r="AE47" s="49">
        <v>57.3</v>
      </c>
      <c r="AF47" s="49">
        <v>37.200000000000003</v>
      </c>
      <c r="AG47" s="49">
        <v>20.2</v>
      </c>
      <c r="AH47" s="49">
        <v>18</v>
      </c>
      <c r="AI47" s="49">
        <v>87.9</v>
      </c>
      <c r="AJ47" s="49">
        <v>127.9</v>
      </c>
      <c r="AK47" s="49">
        <v>263.39999999999998</v>
      </c>
      <c r="AL47" s="49">
        <v>1222</v>
      </c>
      <c r="AM47" s="49">
        <v>8414.7999999999993</v>
      </c>
    </row>
    <row r="48" spans="2:39" x14ac:dyDescent="0.2">
      <c r="B48" s="51" t="s">
        <v>410</v>
      </c>
      <c r="C48" s="2">
        <v>53.4</v>
      </c>
      <c r="D48" s="2">
        <v>35.6</v>
      </c>
      <c r="E48" s="2">
        <v>126.5</v>
      </c>
      <c r="F48" s="2">
        <v>84</v>
      </c>
      <c r="G48" s="2">
        <v>44.7</v>
      </c>
      <c r="H48" s="2">
        <v>47</v>
      </c>
      <c r="I48" s="2">
        <v>179.8</v>
      </c>
      <c r="J48" s="2">
        <v>274.39999999999998</v>
      </c>
      <c r="K48" s="49">
        <v>570.1</v>
      </c>
      <c r="L48" s="49">
        <v>2845.3</v>
      </c>
      <c r="M48" s="49">
        <v>18508.099999999999</v>
      </c>
      <c r="N48" s="65"/>
      <c r="O48" s="51" t="s">
        <v>410</v>
      </c>
      <c r="P48" s="2">
        <v>25.6</v>
      </c>
      <c r="Q48" s="2">
        <v>17.899999999999999</v>
      </c>
      <c r="R48" s="2">
        <v>70.5</v>
      </c>
      <c r="S48" s="2">
        <v>43.4</v>
      </c>
      <c r="T48" s="2">
        <v>25.9</v>
      </c>
      <c r="U48" s="2">
        <v>27</v>
      </c>
      <c r="V48" s="2">
        <v>94.9</v>
      </c>
      <c r="W48" s="2">
        <v>144.19999999999999</v>
      </c>
      <c r="X48" s="65">
        <v>311.10000000000002</v>
      </c>
      <c r="Y48" s="49">
        <v>1622.7</v>
      </c>
      <c r="Z48" s="49">
        <v>10071.9</v>
      </c>
      <c r="AA48" s="65"/>
      <c r="AB48" s="51" t="s">
        <v>410</v>
      </c>
      <c r="AC48" s="2">
        <v>27.8</v>
      </c>
      <c r="AD48" s="2">
        <v>17.7</v>
      </c>
      <c r="AE48" s="2">
        <v>56</v>
      </c>
      <c r="AF48" s="2">
        <v>40.5</v>
      </c>
      <c r="AG48" s="2">
        <v>18.8</v>
      </c>
      <c r="AH48" s="2">
        <v>20</v>
      </c>
      <c r="AI48" s="2">
        <v>84.9</v>
      </c>
      <c r="AJ48" s="2">
        <v>130.19999999999999</v>
      </c>
      <c r="AK48" s="65">
        <v>259.10000000000002</v>
      </c>
      <c r="AL48" s="49">
        <v>1222.5999999999999</v>
      </c>
      <c r="AM48" s="49">
        <v>8436.2000000000007</v>
      </c>
    </row>
    <row r="49" spans="2:39" x14ac:dyDescent="0.2">
      <c r="B49" s="51" t="s">
        <v>411</v>
      </c>
      <c r="C49" s="2">
        <v>55.9</v>
      </c>
      <c r="D49" s="2">
        <v>35.299999999999997</v>
      </c>
      <c r="E49" s="2">
        <v>125.2</v>
      </c>
      <c r="F49" s="2">
        <v>87.1</v>
      </c>
      <c r="G49" s="2">
        <v>48.5</v>
      </c>
      <c r="H49" s="2">
        <v>47.5</v>
      </c>
      <c r="I49" s="2">
        <v>181.8</v>
      </c>
      <c r="J49" s="2">
        <v>278.60000000000002</v>
      </c>
      <c r="K49" s="49">
        <v>564.4</v>
      </c>
      <c r="L49" s="49">
        <v>2908.4</v>
      </c>
      <c r="M49" s="49">
        <v>18438.3</v>
      </c>
      <c r="N49" s="65"/>
      <c r="O49" s="51" t="s">
        <v>411</v>
      </c>
      <c r="P49" s="2">
        <v>27.8</v>
      </c>
      <c r="Q49" s="2">
        <v>17.7</v>
      </c>
      <c r="R49" s="2">
        <v>68</v>
      </c>
      <c r="S49" s="2">
        <v>47</v>
      </c>
      <c r="T49" s="2">
        <v>27.1</v>
      </c>
      <c r="U49" s="2">
        <v>25.2</v>
      </c>
      <c r="V49" s="2">
        <v>102.2</v>
      </c>
      <c r="W49" s="2">
        <v>142.80000000000001</v>
      </c>
      <c r="X49" s="65">
        <v>311.10000000000002</v>
      </c>
      <c r="Y49" s="49">
        <v>1657</v>
      </c>
      <c r="Z49" s="49">
        <v>10048.5</v>
      </c>
      <c r="AA49" s="65"/>
      <c r="AB49" s="51" t="s">
        <v>411</v>
      </c>
      <c r="AC49" s="2">
        <v>28.1</v>
      </c>
      <c r="AD49" s="2">
        <v>17.600000000000001</v>
      </c>
      <c r="AE49" s="2">
        <v>57.2</v>
      </c>
      <c r="AF49" s="2">
        <v>40.1</v>
      </c>
      <c r="AG49" s="2">
        <v>21.4</v>
      </c>
      <c r="AH49" s="2">
        <v>22.3</v>
      </c>
      <c r="AI49" s="2">
        <v>79.5</v>
      </c>
      <c r="AJ49" s="2">
        <v>135.80000000000001</v>
      </c>
      <c r="AK49" s="65">
        <v>253.3</v>
      </c>
      <c r="AL49" s="49">
        <v>1251.4000000000001</v>
      </c>
      <c r="AM49" s="49">
        <v>8389.7999999999993</v>
      </c>
    </row>
    <row r="50" spans="2:39" x14ac:dyDescent="0.2">
      <c r="B50" s="51" t="s">
        <v>412</v>
      </c>
      <c r="C50" s="2">
        <v>56.6</v>
      </c>
      <c r="D50" s="2">
        <v>37.6</v>
      </c>
      <c r="E50" s="2">
        <v>131.6</v>
      </c>
      <c r="F50" s="2">
        <v>88.9</v>
      </c>
      <c r="G50" s="2">
        <v>53</v>
      </c>
      <c r="H50" s="2">
        <v>50.8</v>
      </c>
      <c r="I50" s="2">
        <v>189.7</v>
      </c>
      <c r="J50" s="2">
        <v>273</v>
      </c>
      <c r="K50" s="49">
        <v>593.70000000000005</v>
      </c>
      <c r="L50" s="49">
        <v>2961.9</v>
      </c>
      <c r="M50" s="49">
        <v>18813.3</v>
      </c>
      <c r="N50" s="65"/>
      <c r="O50" s="51" t="s">
        <v>412</v>
      </c>
      <c r="P50" s="2">
        <v>29.9</v>
      </c>
      <c r="Q50" s="2">
        <v>18.7</v>
      </c>
      <c r="R50" s="2">
        <v>73.3</v>
      </c>
      <c r="S50" s="2">
        <v>45.4</v>
      </c>
      <c r="T50" s="2">
        <v>28.6</v>
      </c>
      <c r="U50" s="2">
        <v>28.2</v>
      </c>
      <c r="V50" s="2">
        <v>108.9</v>
      </c>
      <c r="W50" s="2">
        <v>140.1</v>
      </c>
      <c r="X50" s="65">
        <v>322.8</v>
      </c>
      <c r="Y50" s="49">
        <v>1669.6</v>
      </c>
      <c r="Z50" s="49">
        <v>10256.9</v>
      </c>
      <c r="AA50" s="65"/>
      <c r="AB50" s="51" t="s">
        <v>412</v>
      </c>
      <c r="AC50" s="2">
        <v>26.7</v>
      </c>
      <c r="AD50" s="2">
        <v>18.899999999999999</v>
      </c>
      <c r="AE50" s="2">
        <v>58.3</v>
      </c>
      <c r="AF50" s="2">
        <v>43.5</v>
      </c>
      <c r="AG50" s="2">
        <v>24.4</v>
      </c>
      <c r="AH50" s="2">
        <v>22.5</v>
      </c>
      <c r="AI50" s="2">
        <v>80.8</v>
      </c>
      <c r="AJ50" s="2">
        <v>132.9</v>
      </c>
      <c r="AK50" s="65">
        <v>270.89999999999998</v>
      </c>
      <c r="AL50" s="49">
        <v>1292.3</v>
      </c>
      <c r="AM50" s="49">
        <v>8556.4</v>
      </c>
    </row>
    <row r="51" spans="2:39" s="61" customFormat="1" x14ac:dyDescent="0.2">
      <c r="B51" s="51" t="s">
        <v>413</v>
      </c>
      <c r="C51" s="2">
        <v>58.7</v>
      </c>
      <c r="D51" s="2">
        <v>38.5</v>
      </c>
      <c r="E51" s="2">
        <v>129.30000000000001</v>
      </c>
      <c r="F51" s="2">
        <v>85.2</v>
      </c>
      <c r="G51" s="2">
        <v>53.1</v>
      </c>
      <c r="H51" s="2">
        <v>49.9</v>
      </c>
      <c r="I51" s="2">
        <v>189.4</v>
      </c>
      <c r="J51" s="2">
        <v>282.7</v>
      </c>
      <c r="K51" s="49">
        <v>599.79999999999995</v>
      </c>
      <c r="L51" s="49">
        <v>2952.3</v>
      </c>
      <c r="M51" s="49">
        <v>19049.2</v>
      </c>
      <c r="N51" s="65"/>
      <c r="O51" s="51" t="s">
        <v>413</v>
      </c>
      <c r="P51" s="2">
        <v>32.700000000000003</v>
      </c>
      <c r="Q51" s="2">
        <v>18.5</v>
      </c>
      <c r="R51" s="2">
        <v>71.5</v>
      </c>
      <c r="S51" s="2">
        <v>44.2</v>
      </c>
      <c r="T51" s="2">
        <v>29.7</v>
      </c>
      <c r="U51" s="2">
        <v>27.9</v>
      </c>
      <c r="V51" s="2">
        <v>110.4</v>
      </c>
      <c r="W51" s="2">
        <v>147.1</v>
      </c>
      <c r="X51" s="65">
        <v>328.4</v>
      </c>
      <c r="Y51" s="49">
        <v>1686.1</v>
      </c>
      <c r="Z51" s="49">
        <v>10420.5</v>
      </c>
      <c r="AA51" s="65"/>
      <c r="AB51" s="51" t="s">
        <v>413</v>
      </c>
      <c r="AC51" s="2">
        <v>26</v>
      </c>
      <c r="AD51" s="2">
        <v>20</v>
      </c>
      <c r="AE51" s="2">
        <v>57.8</v>
      </c>
      <c r="AF51" s="2">
        <v>41.1</v>
      </c>
      <c r="AG51" s="2">
        <v>23.4</v>
      </c>
      <c r="AH51" s="2">
        <v>22</v>
      </c>
      <c r="AI51" s="2">
        <v>79</v>
      </c>
      <c r="AJ51" s="2">
        <v>135.6</v>
      </c>
      <c r="AK51" s="65">
        <v>271.39999999999998</v>
      </c>
      <c r="AL51" s="49">
        <v>1266.2</v>
      </c>
      <c r="AM51" s="49">
        <v>8628.7000000000007</v>
      </c>
    </row>
    <row r="52" spans="2:39" x14ac:dyDescent="0.2">
      <c r="B52" s="51" t="s">
        <v>414</v>
      </c>
      <c r="C52" s="2">
        <v>56.2</v>
      </c>
      <c r="D52" s="2">
        <v>38</v>
      </c>
      <c r="E52" s="2">
        <v>127.9</v>
      </c>
      <c r="F52" s="2">
        <v>85.1</v>
      </c>
      <c r="G52" s="2">
        <v>52.8</v>
      </c>
      <c r="H52" s="2">
        <v>49.9</v>
      </c>
      <c r="I52" s="2">
        <v>186.7</v>
      </c>
      <c r="J52" s="2">
        <v>274.7</v>
      </c>
      <c r="K52" s="65">
        <v>601.70000000000005</v>
      </c>
      <c r="L52" s="49">
        <v>2971.6</v>
      </c>
      <c r="M52" s="49">
        <v>18998.400000000001</v>
      </c>
      <c r="N52" s="65"/>
      <c r="O52" s="51" t="s">
        <v>414</v>
      </c>
      <c r="P52" s="65">
        <v>30.9</v>
      </c>
      <c r="Q52" s="65">
        <v>18.600000000000001</v>
      </c>
      <c r="R52" s="65">
        <v>71.400000000000006</v>
      </c>
      <c r="S52" s="65">
        <v>44.7</v>
      </c>
      <c r="T52" s="65">
        <v>27.3</v>
      </c>
      <c r="U52" s="65">
        <v>25.4</v>
      </c>
      <c r="V52" s="65">
        <v>108.6</v>
      </c>
      <c r="W52" s="65">
        <v>140.6</v>
      </c>
      <c r="X52" s="65">
        <v>331.4</v>
      </c>
      <c r="Y52" s="49">
        <v>1694.5</v>
      </c>
      <c r="Z52" s="49">
        <v>10339.200000000001</v>
      </c>
      <c r="AA52" s="65"/>
      <c r="AB52" s="51" t="s">
        <v>414</v>
      </c>
      <c r="AC52" s="2">
        <v>25.3</v>
      </c>
      <c r="AD52" s="2">
        <v>19.399999999999999</v>
      </c>
      <c r="AE52" s="2">
        <v>56.5</v>
      </c>
      <c r="AF52" s="2">
        <v>40.4</v>
      </c>
      <c r="AG52" s="2">
        <v>25.6</v>
      </c>
      <c r="AH52" s="2">
        <v>24.4</v>
      </c>
      <c r="AI52" s="2">
        <v>78.099999999999994</v>
      </c>
      <c r="AJ52" s="2">
        <v>134</v>
      </c>
      <c r="AK52" s="65">
        <v>270.3</v>
      </c>
      <c r="AL52" s="49">
        <v>1277.0999999999999</v>
      </c>
      <c r="AM52" s="49">
        <v>8659.1</v>
      </c>
    </row>
    <row r="53" spans="2:39" s="61" customFormat="1" x14ac:dyDescent="0.2">
      <c r="B53" s="51" t="s">
        <v>415</v>
      </c>
      <c r="C53" s="2">
        <v>54.9</v>
      </c>
      <c r="D53" s="2">
        <v>37.6</v>
      </c>
      <c r="E53" s="2">
        <v>126.1</v>
      </c>
      <c r="F53" s="2">
        <v>84.3</v>
      </c>
      <c r="G53" s="2">
        <v>54.8</v>
      </c>
      <c r="H53" s="2">
        <v>50.3</v>
      </c>
      <c r="I53" s="2">
        <v>184.7</v>
      </c>
      <c r="J53" s="2">
        <v>268.10000000000002</v>
      </c>
      <c r="K53" s="65">
        <v>596.29999999999995</v>
      </c>
      <c r="L53" s="49">
        <v>2967.7</v>
      </c>
      <c r="M53" s="49">
        <v>18874.2</v>
      </c>
      <c r="N53" s="65"/>
      <c r="O53" s="51" t="s">
        <v>415</v>
      </c>
      <c r="P53" s="65">
        <v>29.2</v>
      </c>
      <c r="Q53" s="65">
        <v>19.3</v>
      </c>
      <c r="R53" s="65">
        <v>70</v>
      </c>
      <c r="S53" s="65">
        <v>46.8</v>
      </c>
      <c r="T53" s="65">
        <v>28</v>
      </c>
      <c r="U53" s="65">
        <v>25.8</v>
      </c>
      <c r="V53" s="2">
        <v>105</v>
      </c>
      <c r="W53" s="2">
        <v>139</v>
      </c>
      <c r="X53" s="65">
        <v>339.4</v>
      </c>
      <c r="Y53" s="49">
        <v>1696.4</v>
      </c>
      <c r="Z53" s="49">
        <v>10284</v>
      </c>
      <c r="AA53" s="65"/>
      <c r="AB53" s="51" t="s">
        <v>415</v>
      </c>
      <c r="AC53" s="2">
        <v>25.8</v>
      </c>
      <c r="AD53" s="2">
        <v>18.3</v>
      </c>
      <c r="AE53" s="2">
        <v>56.1</v>
      </c>
      <c r="AF53" s="2">
        <v>37.5</v>
      </c>
      <c r="AG53" s="2">
        <v>26.8</v>
      </c>
      <c r="AH53" s="2">
        <v>24.5</v>
      </c>
      <c r="AI53" s="2">
        <v>79.7</v>
      </c>
      <c r="AJ53" s="2">
        <v>129.1</v>
      </c>
      <c r="AK53" s="65">
        <v>256.8</v>
      </c>
      <c r="AL53" s="49">
        <v>1271.3</v>
      </c>
      <c r="AM53" s="49">
        <v>8590.2000000000007</v>
      </c>
    </row>
    <row r="54" spans="2:39" s="61" customFormat="1" x14ac:dyDescent="0.2">
      <c r="B54" s="51" t="s">
        <v>416</v>
      </c>
      <c r="C54" s="2">
        <v>53.9</v>
      </c>
      <c r="D54" s="2">
        <v>38</v>
      </c>
      <c r="E54" s="2">
        <v>129.9</v>
      </c>
      <c r="F54" s="2">
        <v>87.7</v>
      </c>
      <c r="G54" s="2">
        <v>51.6</v>
      </c>
      <c r="H54" s="2">
        <v>50.1</v>
      </c>
      <c r="I54" s="2">
        <v>194.4</v>
      </c>
      <c r="J54" s="2">
        <v>269.8</v>
      </c>
      <c r="K54" s="2">
        <v>631</v>
      </c>
      <c r="L54" s="49">
        <v>3032.4</v>
      </c>
      <c r="M54" s="49">
        <v>19344.099999999999</v>
      </c>
      <c r="N54" s="65"/>
      <c r="O54" s="51" t="s">
        <v>416</v>
      </c>
      <c r="P54" s="65">
        <v>29.8</v>
      </c>
      <c r="Q54" s="65">
        <v>18.600000000000001</v>
      </c>
      <c r="R54" s="65">
        <v>72.7</v>
      </c>
      <c r="S54" s="65">
        <v>46.7</v>
      </c>
      <c r="T54" s="65">
        <v>25.1</v>
      </c>
      <c r="U54" s="65">
        <v>25.8</v>
      </c>
      <c r="V54" s="65">
        <v>105.9</v>
      </c>
      <c r="W54" s="65">
        <v>137.80000000000001</v>
      </c>
      <c r="X54" s="65">
        <v>355.3</v>
      </c>
      <c r="Y54" s="49">
        <v>1726.6</v>
      </c>
      <c r="Z54" s="49">
        <v>10528.3</v>
      </c>
      <c r="AA54" s="65"/>
      <c r="AB54" s="51" t="s">
        <v>416</v>
      </c>
      <c r="AC54" s="2">
        <v>24.1</v>
      </c>
      <c r="AD54" s="2">
        <v>19.3</v>
      </c>
      <c r="AE54" s="2">
        <v>57.2</v>
      </c>
      <c r="AF54" s="2">
        <v>41</v>
      </c>
      <c r="AG54" s="2">
        <v>26.5</v>
      </c>
      <c r="AH54" s="2">
        <v>24.3</v>
      </c>
      <c r="AI54" s="2">
        <v>88.5</v>
      </c>
      <c r="AJ54" s="2">
        <v>132</v>
      </c>
      <c r="AK54" s="65">
        <v>275.7</v>
      </c>
      <c r="AL54" s="49">
        <v>1305.8</v>
      </c>
      <c r="AM54" s="49">
        <v>8815.7000000000007</v>
      </c>
    </row>
    <row r="55" spans="2:39" s="61" customFormat="1" x14ac:dyDescent="0.2">
      <c r="B55" s="51" t="s">
        <v>417</v>
      </c>
      <c r="C55" s="2">
        <v>59.5</v>
      </c>
      <c r="D55" s="2">
        <v>36.1</v>
      </c>
      <c r="E55" s="2">
        <v>130.1</v>
      </c>
      <c r="F55" s="2">
        <v>89.7</v>
      </c>
      <c r="G55" s="2">
        <v>48.9</v>
      </c>
      <c r="H55" s="2">
        <v>48.4</v>
      </c>
      <c r="I55" s="2">
        <v>200.9</v>
      </c>
      <c r="J55" s="2">
        <v>270.8</v>
      </c>
      <c r="K55" s="2">
        <v>643.5</v>
      </c>
      <c r="L55" s="49">
        <v>3032.7</v>
      </c>
      <c r="M55" s="49">
        <v>19528</v>
      </c>
      <c r="N55" s="65"/>
      <c r="O55" s="51" t="s">
        <v>417</v>
      </c>
      <c r="P55" s="65">
        <v>32.9</v>
      </c>
      <c r="Q55" s="65">
        <v>17.3</v>
      </c>
      <c r="R55" s="65">
        <v>71.900000000000006</v>
      </c>
      <c r="S55" s="65">
        <v>47.8</v>
      </c>
      <c r="T55" s="65">
        <v>25.2</v>
      </c>
      <c r="U55" s="65">
        <v>25.6</v>
      </c>
      <c r="V55" s="65">
        <v>108.9</v>
      </c>
      <c r="W55" s="65">
        <v>138.9</v>
      </c>
      <c r="X55" s="65">
        <v>369.6</v>
      </c>
      <c r="Y55" s="49">
        <v>1746.6</v>
      </c>
      <c r="Z55" s="49">
        <v>10662.4</v>
      </c>
      <c r="AA55" s="65"/>
      <c r="AB55" s="51" t="s">
        <v>417</v>
      </c>
      <c r="AC55" s="2">
        <v>26.6</v>
      </c>
      <c r="AD55" s="2">
        <v>18.8</v>
      </c>
      <c r="AE55" s="2">
        <v>58.2</v>
      </c>
      <c r="AF55" s="2">
        <v>41.9</v>
      </c>
      <c r="AG55" s="2">
        <v>23.7</v>
      </c>
      <c r="AH55" s="2">
        <v>22.8</v>
      </c>
      <c r="AI55" s="2">
        <v>92</v>
      </c>
      <c r="AJ55" s="2">
        <v>131.9</v>
      </c>
      <c r="AK55" s="65">
        <v>273.89999999999998</v>
      </c>
      <c r="AL55" s="49">
        <v>1286.0999999999999</v>
      </c>
      <c r="AM55" s="49">
        <v>8865.6</v>
      </c>
    </row>
    <row r="56" spans="2:39" s="65" customFormat="1" x14ac:dyDescent="0.2">
      <c r="B56" s="51" t="s">
        <v>418</v>
      </c>
      <c r="C56" s="2">
        <v>66.8</v>
      </c>
      <c r="D56" s="2">
        <v>34.700000000000003</v>
      </c>
      <c r="E56" s="2">
        <v>130.4</v>
      </c>
      <c r="F56" s="2">
        <v>90.6</v>
      </c>
      <c r="G56" s="2">
        <v>48.6</v>
      </c>
      <c r="H56" s="2">
        <v>48.3</v>
      </c>
      <c r="I56" s="2">
        <v>204.7</v>
      </c>
      <c r="J56" s="2">
        <v>282.60000000000002</v>
      </c>
      <c r="K56" s="2">
        <v>650.4</v>
      </c>
      <c r="L56" s="49">
        <v>3090.3</v>
      </c>
      <c r="M56" s="49">
        <v>19564.599999999999</v>
      </c>
      <c r="O56" s="51" t="s">
        <v>418</v>
      </c>
      <c r="P56" s="65">
        <v>36.299999999999997</v>
      </c>
      <c r="Q56" s="65">
        <v>17.399999999999999</v>
      </c>
      <c r="R56" s="65">
        <v>67.5</v>
      </c>
      <c r="S56" s="65">
        <v>46.3</v>
      </c>
      <c r="T56" s="65">
        <v>26.4</v>
      </c>
      <c r="U56" s="65">
        <v>26.4</v>
      </c>
      <c r="V56" s="65">
        <v>108.3</v>
      </c>
      <c r="W56" s="65">
        <v>146.19999999999999</v>
      </c>
      <c r="X56" s="65">
        <v>373.4</v>
      </c>
      <c r="Y56" s="49">
        <v>1781.2</v>
      </c>
      <c r="Z56" s="49">
        <v>10653.1</v>
      </c>
      <c r="AB56" s="51" t="s">
        <v>418</v>
      </c>
      <c r="AC56" s="2">
        <v>30.5</v>
      </c>
      <c r="AD56" s="2">
        <v>17.399999999999999</v>
      </c>
      <c r="AE56" s="2">
        <v>62.9</v>
      </c>
      <c r="AF56" s="2">
        <v>44.2</v>
      </c>
      <c r="AG56" s="2">
        <v>22.2</v>
      </c>
      <c r="AH56" s="2">
        <v>21.9</v>
      </c>
      <c r="AI56" s="2">
        <v>96.4</v>
      </c>
      <c r="AJ56" s="2">
        <v>136.4</v>
      </c>
      <c r="AK56" s="65">
        <v>277.10000000000002</v>
      </c>
      <c r="AL56" s="49">
        <v>1309.0999999999999</v>
      </c>
      <c r="AM56" s="49">
        <v>8911.5</v>
      </c>
    </row>
    <row r="57" spans="2:39" s="65" customFormat="1" x14ac:dyDescent="0.2">
      <c r="B57" s="51" t="s">
        <v>419</v>
      </c>
      <c r="C57" s="65">
        <v>63.2</v>
      </c>
      <c r="D57" s="65">
        <v>29.9</v>
      </c>
      <c r="E57" s="65">
        <v>134.69999999999999</v>
      </c>
      <c r="F57" s="65">
        <v>87.7</v>
      </c>
      <c r="G57" s="65">
        <v>45.8</v>
      </c>
      <c r="H57" s="65">
        <v>45.4</v>
      </c>
      <c r="I57" s="65">
        <v>214.3</v>
      </c>
      <c r="J57" s="65">
        <v>276.60000000000002</v>
      </c>
      <c r="K57" s="69">
        <v>647.4</v>
      </c>
      <c r="L57" s="69">
        <v>3106.2</v>
      </c>
      <c r="M57" s="69">
        <v>19471.099999999999</v>
      </c>
      <c r="N57" s="51"/>
      <c r="O57" s="51" t="s">
        <v>419</v>
      </c>
      <c r="P57" s="65">
        <v>33.9</v>
      </c>
      <c r="Q57" s="65">
        <v>15.7</v>
      </c>
      <c r="R57" s="65">
        <v>71.2</v>
      </c>
      <c r="S57" s="65">
        <v>44.8</v>
      </c>
      <c r="T57" s="65">
        <v>23.5</v>
      </c>
      <c r="U57" s="65">
        <v>24.7</v>
      </c>
      <c r="V57" s="65">
        <v>110.6</v>
      </c>
      <c r="W57" s="2">
        <v>142</v>
      </c>
      <c r="X57" s="69">
        <v>359.9</v>
      </c>
      <c r="Y57" s="69">
        <v>1770.4</v>
      </c>
      <c r="Z57" s="69">
        <v>10599.1</v>
      </c>
      <c r="AB57" s="51" t="s">
        <v>419</v>
      </c>
      <c r="AC57" s="65">
        <v>29.3</v>
      </c>
      <c r="AD57" s="65">
        <v>14.2</v>
      </c>
      <c r="AE57" s="65">
        <v>63.4</v>
      </c>
      <c r="AF57" s="65">
        <v>42.9</v>
      </c>
      <c r="AG57" s="65">
        <v>22.4</v>
      </c>
      <c r="AH57" s="65">
        <v>20.7</v>
      </c>
      <c r="AI57" s="65">
        <v>103.7</v>
      </c>
      <c r="AJ57" s="65">
        <v>134.6</v>
      </c>
      <c r="AK57" s="69">
        <v>287.39999999999998</v>
      </c>
      <c r="AL57" s="69">
        <v>1335.8</v>
      </c>
      <c r="AM57" s="69">
        <v>8872</v>
      </c>
    </row>
    <row r="58" spans="2:39" s="65" customFormat="1" x14ac:dyDescent="0.2">
      <c r="B58" s="51" t="s">
        <v>420</v>
      </c>
      <c r="C58" s="2">
        <v>63.1</v>
      </c>
      <c r="D58" s="2">
        <v>33</v>
      </c>
      <c r="E58" s="2">
        <v>141.6</v>
      </c>
      <c r="F58" s="2">
        <v>86.9</v>
      </c>
      <c r="G58" s="2">
        <v>46.6</v>
      </c>
      <c r="H58" s="2">
        <v>49.3</v>
      </c>
      <c r="I58" s="2">
        <v>219.8</v>
      </c>
      <c r="J58" s="2">
        <v>283.7</v>
      </c>
      <c r="K58" s="2">
        <v>649.9</v>
      </c>
      <c r="L58" s="69">
        <v>3135.9</v>
      </c>
      <c r="M58" s="69">
        <v>19804.900000000001</v>
      </c>
      <c r="O58" s="51" t="s">
        <v>420</v>
      </c>
      <c r="P58" s="65">
        <v>36.4</v>
      </c>
      <c r="Q58" s="65">
        <v>16.7</v>
      </c>
      <c r="R58" s="65">
        <v>73.599999999999994</v>
      </c>
      <c r="S58" s="65">
        <v>43.2</v>
      </c>
      <c r="T58" s="65">
        <v>25.7</v>
      </c>
      <c r="U58" s="65">
        <v>27.1</v>
      </c>
      <c r="V58" s="65">
        <v>113.9</v>
      </c>
      <c r="W58" s="65">
        <v>148.1</v>
      </c>
      <c r="X58" s="65">
        <v>356.2</v>
      </c>
      <c r="Y58" s="49">
        <v>1784.4</v>
      </c>
      <c r="Z58" s="49">
        <v>10750.2</v>
      </c>
      <c r="AB58" s="51" t="s">
        <v>420</v>
      </c>
      <c r="AC58" s="2">
        <v>26.6</v>
      </c>
      <c r="AD58" s="2">
        <v>16.3</v>
      </c>
      <c r="AE58" s="2">
        <v>68</v>
      </c>
      <c r="AF58" s="2">
        <v>43.6</v>
      </c>
      <c r="AG58" s="2">
        <v>20.9</v>
      </c>
      <c r="AH58" s="2">
        <v>22.2</v>
      </c>
      <c r="AI58" s="2">
        <v>105.9</v>
      </c>
      <c r="AJ58" s="2">
        <v>135.5</v>
      </c>
      <c r="AK58" s="65">
        <v>293.7</v>
      </c>
      <c r="AL58" s="49">
        <v>1351.5</v>
      </c>
      <c r="AM58" s="49">
        <v>9054.7000000000007</v>
      </c>
    </row>
    <row r="59" spans="2:39" s="65" customFormat="1" x14ac:dyDescent="0.2">
      <c r="B59" s="51" t="s">
        <v>421</v>
      </c>
      <c r="C59" s="2">
        <v>63.3</v>
      </c>
      <c r="D59" s="2">
        <v>35.200000000000003</v>
      </c>
      <c r="E59" s="2">
        <v>141.69999999999999</v>
      </c>
      <c r="F59" s="2">
        <v>86.3</v>
      </c>
      <c r="G59" s="2">
        <v>46.3</v>
      </c>
      <c r="H59" s="2">
        <v>46.4</v>
      </c>
      <c r="I59" s="2">
        <v>207.7</v>
      </c>
      <c r="J59" s="2">
        <v>282</v>
      </c>
      <c r="K59" s="2">
        <v>650.6</v>
      </c>
      <c r="L59" s="69">
        <v>3100.9</v>
      </c>
      <c r="M59" s="69">
        <v>19874.3</v>
      </c>
      <c r="O59" s="51" t="s">
        <v>421</v>
      </c>
      <c r="P59" s="65">
        <v>36.1</v>
      </c>
      <c r="Q59" s="65">
        <v>20.7</v>
      </c>
      <c r="R59" s="65">
        <v>74.2</v>
      </c>
      <c r="S59" s="65">
        <v>44.3</v>
      </c>
      <c r="T59" s="65">
        <v>27.3</v>
      </c>
      <c r="U59" s="65">
        <v>25.6</v>
      </c>
      <c r="V59" s="65">
        <v>106.7</v>
      </c>
      <c r="W59" s="65">
        <v>147.1</v>
      </c>
      <c r="X59" s="65">
        <v>356.2</v>
      </c>
      <c r="Y59" s="49">
        <v>1774.3</v>
      </c>
      <c r="Z59" s="49">
        <v>10824.5</v>
      </c>
      <c r="AB59" s="51" t="s">
        <v>421</v>
      </c>
      <c r="AC59" s="2">
        <v>27.3</v>
      </c>
      <c r="AD59" s="2">
        <v>14.6</v>
      </c>
      <c r="AE59" s="2">
        <v>67.400000000000006</v>
      </c>
      <c r="AF59" s="2">
        <v>41.9</v>
      </c>
      <c r="AG59" s="2">
        <v>19</v>
      </c>
      <c r="AH59" s="2">
        <v>20.8</v>
      </c>
      <c r="AI59" s="2">
        <v>101.1</v>
      </c>
      <c r="AJ59" s="2">
        <v>134.9</v>
      </c>
      <c r="AK59" s="65">
        <v>294.39999999999998</v>
      </c>
      <c r="AL59" s="49">
        <v>1326.6</v>
      </c>
      <c r="AM59" s="49">
        <v>9049.7999999999993</v>
      </c>
    </row>
    <row r="60" spans="2:39" s="65" customFormat="1" x14ac:dyDescent="0.2">
      <c r="B60" s="51" t="s">
        <v>422</v>
      </c>
      <c r="C60" s="2">
        <v>66.2</v>
      </c>
      <c r="D60" s="2">
        <v>36.1</v>
      </c>
      <c r="E60" s="2">
        <v>137.1</v>
      </c>
      <c r="F60" s="2">
        <v>84.1</v>
      </c>
      <c r="G60" s="2">
        <v>49</v>
      </c>
      <c r="H60" s="2">
        <v>45.5</v>
      </c>
      <c r="I60" s="2">
        <v>210.1</v>
      </c>
      <c r="J60" s="2">
        <v>284.3</v>
      </c>
      <c r="K60" s="2">
        <v>647.9</v>
      </c>
      <c r="L60" s="69">
        <v>3136</v>
      </c>
      <c r="M60" s="69">
        <v>19966.900000000001</v>
      </c>
      <c r="O60" s="51" t="s">
        <v>422</v>
      </c>
      <c r="P60" s="65">
        <v>35.6</v>
      </c>
      <c r="Q60" s="65">
        <v>21.2</v>
      </c>
      <c r="R60" s="65">
        <v>69.099999999999994</v>
      </c>
      <c r="S60" s="65">
        <v>43.9</v>
      </c>
      <c r="T60" s="65">
        <v>29.4</v>
      </c>
      <c r="U60" s="65">
        <v>25.1</v>
      </c>
      <c r="V60" s="65">
        <v>97.6</v>
      </c>
      <c r="W60" s="65">
        <v>146.69999999999999</v>
      </c>
      <c r="X60" s="65">
        <v>349.8</v>
      </c>
      <c r="Y60" s="49">
        <v>1779.1</v>
      </c>
      <c r="Z60" s="49">
        <v>10808.6</v>
      </c>
      <c r="AB60" s="51" t="s">
        <v>422</v>
      </c>
      <c r="AC60" s="2">
        <v>30.5</v>
      </c>
      <c r="AD60" s="2">
        <v>14.9</v>
      </c>
      <c r="AE60" s="2">
        <v>68</v>
      </c>
      <c r="AF60" s="2">
        <v>40.200000000000003</v>
      </c>
      <c r="AG60" s="2">
        <v>19.600000000000001</v>
      </c>
      <c r="AH60" s="2">
        <v>20.399999999999999</v>
      </c>
      <c r="AI60" s="2">
        <v>112.5</v>
      </c>
      <c r="AJ60" s="2">
        <v>137.6</v>
      </c>
      <c r="AK60" s="65">
        <v>298.10000000000002</v>
      </c>
      <c r="AL60" s="49">
        <v>1356.9</v>
      </c>
      <c r="AM60" s="49">
        <v>9158.2999999999993</v>
      </c>
    </row>
    <row r="61" spans="2:39" x14ac:dyDescent="0.2">
      <c r="B61" s="51" t="s">
        <v>474</v>
      </c>
      <c r="C61" s="49">
        <v>66</v>
      </c>
      <c r="D61" s="49">
        <v>32.799999999999997</v>
      </c>
      <c r="E61" s="49">
        <v>129.30000000000001</v>
      </c>
      <c r="F61" s="49">
        <v>78</v>
      </c>
      <c r="G61" s="49">
        <v>49.5</v>
      </c>
      <c r="H61" s="49">
        <v>48.2</v>
      </c>
      <c r="I61" s="2">
        <v>198.9</v>
      </c>
      <c r="J61" s="49">
        <v>288.3</v>
      </c>
      <c r="K61" s="49">
        <v>639.5</v>
      </c>
      <c r="L61" s="49">
        <v>3107.2</v>
      </c>
      <c r="M61" s="49">
        <v>19681.3</v>
      </c>
      <c r="N61" s="65"/>
      <c r="O61" s="51" t="s">
        <v>474</v>
      </c>
      <c r="P61" s="65">
        <v>37.5</v>
      </c>
      <c r="Q61" s="65">
        <v>19.7</v>
      </c>
      <c r="R61" s="65">
        <v>66.8</v>
      </c>
      <c r="S61" s="65">
        <v>39.299999999999997</v>
      </c>
      <c r="T61" s="65">
        <v>29</v>
      </c>
      <c r="U61" s="65">
        <v>26.4</v>
      </c>
      <c r="V61" s="65">
        <v>92.1</v>
      </c>
      <c r="W61" s="65">
        <v>150.5</v>
      </c>
      <c r="X61" s="49">
        <v>346.6</v>
      </c>
      <c r="Y61" s="49">
        <v>1775.2</v>
      </c>
      <c r="Z61" s="49">
        <v>10661.2</v>
      </c>
      <c r="AA61" s="65"/>
      <c r="AB61" s="51" t="s">
        <v>474</v>
      </c>
      <c r="AC61" s="65">
        <v>28.5</v>
      </c>
      <c r="AD61" s="65">
        <v>13.1</v>
      </c>
      <c r="AE61" s="65">
        <v>62.5</v>
      </c>
      <c r="AF61" s="65">
        <v>38.700000000000003</v>
      </c>
      <c r="AG61" s="65">
        <v>20.5</v>
      </c>
      <c r="AH61" s="65">
        <v>21.8</v>
      </c>
      <c r="AI61" s="65">
        <v>106.7</v>
      </c>
      <c r="AJ61" s="65">
        <v>137.80000000000001</v>
      </c>
      <c r="AK61" s="49">
        <v>292.89999999999998</v>
      </c>
      <c r="AL61" s="49">
        <v>1332</v>
      </c>
      <c r="AM61" s="49">
        <v>9020</v>
      </c>
    </row>
    <row r="62" spans="2:39" x14ac:dyDescent="0.2">
      <c r="B62" s="51" t="s">
        <v>475</v>
      </c>
      <c r="C62" s="2">
        <v>56.3</v>
      </c>
      <c r="D62" s="2">
        <v>31.3</v>
      </c>
      <c r="E62" s="2">
        <v>116.1</v>
      </c>
      <c r="F62" s="2">
        <v>67.900000000000006</v>
      </c>
      <c r="G62" s="2">
        <v>45.1</v>
      </c>
      <c r="H62" s="2">
        <v>44.7</v>
      </c>
      <c r="I62" s="2">
        <v>185</v>
      </c>
      <c r="J62" s="2">
        <v>261.60000000000002</v>
      </c>
      <c r="K62" s="2">
        <v>602</v>
      </c>
      <c r="L62" s="69">
        <v>2909</v>
      </c>
      <c r="M62" s="69">
        <v>18607.2</v>
      </c>
      <c r="N62" s="65"/>
      <c r="O62" s="51" t="s">
        <v>475</v>
      </c>
      <c r="P62" s="2">
        <v>32.9</v>
      </c>
      <c r="Q62" s="2">
        <v>16.8</v>
      </c>
      <c r="R62" s="2">
        <v>63</v>
      </c>
      <c r="S62" s="2">
        <v>36</v>
      </c>
      <c r="T62" s="2">
        <v>28.6</v>
      </c>
      <c r="U62" s="2">
        <v>23.4</v>
      </c>
      <c r="V62" s="2">
        <v>88.8</v>
      </c>
      <c r="W62" s="2">
        <v>144.1</v>
      </c>
      <c r="X62" s="49">
        <v>337</v>
      </c>
      <c r="Y62" s="49">
        <v>1683.4</v>
      </c>
      <c r="Z62" s="49">
        <v>10133.4</v>
      </c>
      <c r="AA62" s="65"/>
      <c r="AB62" s="51" t="s">
        <v>475</v>
      </c>
      <c r="AC62" s="65">
        <v>23.4</v>
      </c>
      <c r="AD62" s="65">
        <v>14.5</v>
      </c>
      <c r="AE62" s="65">
        <v>53</v>
      </c>
      <c r="AF62" s="65">
        <v>31.8</v>
      </c>
      <c r="AG62" s="65">
        <v>16.5</v>
      </c>
      <c r="AH62" s="65">
        <v>21.3</v>
      </c>
      <c r="AI62" s="65">
        <v>96.1</v>
      </c>
      <c r="AJ62" s="65">
        <v>117.5</v>
      </c>
      <c r="AK62" s="49">
        <v>264.89999999999998</v>
      </c>
      <c r="AL62" s="49">
        <v>1225.5999999999999</v>
      </c>
      <c r="AM62" s="49">
        <v>8473.7999999999993</v>
      </c>
    </row>
    <row r="63" spans="2:39" x14ac:dyDescent="0.2">
      <c r="B63" s="51" t="s">
        <v>476</v>
      </c>
      <c r="C63" s="2">
        <v>60.6</v>
      </c>
      <c r="D63" s="2">
        <v>37</v>
      </c>
      <c r="E63" s="2">
        <v>129</v>
      </c>
      <c r="F63" s="2">
        <v>75.8</v>
      </c>
      <c r="G63" s="2">
        <v>49.4</v>
      </c>
      <c r="H63" s="2">
        <v>47.2</v>
      </c>
      <c r="I63" s="2">
        <v>195</v>
      </c>
      <c r="J63" s="2">
        <v>261.7</v>
      </c>
      <c r="K63" s="2">
        <v>619.79999999999995</v>
      </c>
      <c r="L63" s="69">
        <v>2985.3</v>
      </c>
      <c r="M63" s="69">
        <v>19176.900000000001</v>
      </c>
      <c r="N63" s="65"/>
      <c r="O63" s="51" t="s">
        <v>476</v>
      </c>
      <c r="P63" s="65">
        <v>35.799999999999997</v>
      </c>
      <c r="Q63" s="65">
        <v>19.5</v>
      </c>
      <c r="R63" s="65">
        <v>69.7</v>
      </c>
      <c r="S63" s="65">
        <v>41.6</v>
      </c>
      <c r="T63" s="65">
        <v>30.4</v>
      </c>
      <c r="U63" s="65">
        <v>24.6</v>
      </c>
      <c r="V63" s="65">
        <v>96.4</v>
      </c>
      <c r="W63" s="65">
        <v>145</v>
      </c>
      <c r="X63" s="49">
        <v>341.4</v>
      </c>
      <c r="Y63" s="49">
        <v>1729.1</v>
      </c>
      <c r="Z63" s="49">
        <v>10454.200000000001</v>
      </c>
      <c r="AA63" s="65"/>
      <c r="AB63" s="51" t="s">
        <v>476</v>
      </c>
      <c r="AC63" s="65">
        <v>24.8</v>
      </c>
      <c r="AD63" s="65">
        <v>17.600000000000001</v>
      </c>
      <c r="AE63" s="65">
        <v>59.3</v>
      </c>
      <c r="AF63" s="65">
        <v>34.200000000000003</v>
      </c>
      <c r="AG63" s="65">
        <v>18.899999999999999</v>
      </c>
      <c r="AH63" s="65">
        <v>22.6</v>
      </c>
      <c r="AI63" s="65">
        <v>98.6</v>
      </c>
      <c r="AJ63" s="65">
        <v>116.8</v>
      </c>
      <c r="AK63" s="49">
        <v>278.39999999999998</v>
      </c>
      <c r="AL63" s="49">
        <v>1256.2</v>
      </c>
      <c r="AM63" s="49">
        <v>8722.7000000000007</v>
      </c>
    </row>
    <row r="64" spans="2:39" x14ac:dyDescent="0.2">
      <c r="B64" s="6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</row>
    <row r="65" spans="2:13" x14ac:dyDescent="0.2">
      <c r="B65" s="60" t="s">
        <v>423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x14ac:dyDescent="0.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x14ac:dyDescent="0.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x14ac:dyDescent="0.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x14ac:dyDescent="0.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x14ac:dyDescent="0.2">
      <c r="C70" s="2"/>
      <c r="D70" s="2"/>
      <c r="E70" s="2"/>
      <c r="F70" s="2"/>
      <c r="G70" s="2"/>
      <c r="H70" s="2"/>
      <c r="I70" s="2"/>
      <c r="J70" s="2"/>
      <c r="K70" s="65"/>
      <c r="L70" s="65"/>
      <c r="M70" s="65"/>
    </row>
    <row r="71" spans="2:13" x14ac:dyDescent="0.2">
      <c r="C71" s="2"/>
      <c r="D71" s="2"/>
      <c r="E71" s="2"/>
      <c r="F71" s="2"/>
      <c r="G71" s="2"/>
      <c r="H71" s="2"/>
      <c r="I71" s="2"/>
      <c r="J71" s="2"/>
      <c r="K71" s="65"/>
      <c r="L71" s="65"/>
      <c r="M71" s="65"/>
    </row>
  </sheetData>
  <pageMargins left="0.75" right="0.75" top="1" bottom="1" header="0" footer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workbookViewId="0">
      <pane xSplit="2" ySplit="8" topLeftCell="AC44" activePane="bottomRight" state="frozen"/>
      <selection pane="topRight" activeCell="C42" sqref="C42:M42"/>
      <selection pane="bottomLeft" activeCell="C42" sqref="C42:M42"/>
      <selection pane="bottomRight" activeCell="AM66" sqref="AM66"/>
    </sheetView>
  </sheetViews>
  <sheetFormatPr baseColWidth="10" defaultColWidth="11.42578125" defaultRowHeight="12.75" x14ac:dyDescent="0.2"/>
  <cols>
    <col min="1" max="1" width="30.28515625" customWidth="1"/>
    <col min="257" max="257" width="30.28515625" customWidth="1"/>
    <col min="513" max="513" width="30.28515625" customWidth="1"/>
    <col min="769" max="769" width="30.28515625" customWidth="1"/>
    <col min="1025" max="1025" width="30.28515625" customWidth="1"/>
    <col min="1281" max="1281" width="30.28515625" customWidth="1"/>
    <col min="1537" max="1537" width="30.28515625" customWidth="1"/>
    <col min="1793" max="1793" width="30.28515625" customWidth="1"/>
    <col min="2049" max="2049" width="30.28515625" customWidth="1"/>
    <col min="2305" max="2305" width="30.28515625" customWidth="1"/>
    <col min="2561" max="2561" width="30.28515625" customWidth="1"/>
    <col min="2817" max="2817" width="30.28515625" customWidth="1"/>
    <col min="3073" max="3073" width="30.28515625" customWidth="1"/>
    <col min="3329" max="3329" width="30.28515625" customWidth="1"/>
    <col min="3585" max="3585" width="30.28515625" customWidth="1"/>
    <col min="3841" max="3841" width="30.28515625" customWidth="1"/>
    <col min="4097" max="4097" width="30.28515625" customWidth="1"/>
    <col min="4353" max="4353" width="30.28515625" customWidth="1"/>
    <col min="4609" max="4609" width="30.28515625" customWidth="1"/>
    <col min="4865" max="4865" width="30.28515625" customWidth="1"/>
    <col min="5121" max="5121" width="30.28515625" customWidth="1"/>
    <col min="5377" max="5377" width="30.28515625" customWidth="1"/>
    <col min="5633" max="5633" width="30.28515625" customWidth="1"/>
    <col min="5889" max="5889" width="30.28515625" customWidth="1"/>
    <col min="6145" max="6145" width="30.28515625" customWidth="1"/>
    <col min="6401" max="6401" width="30.28515625" customWidth="1"/>
    <col min="6657" max="6657" width="30.28515625" customWidth="1"/>
    <col min="6913" max="6913" width="30.28515625" customWidth="1"/>
    <col min="7169" max="7169" width="30.28515625" customWidth="1"/>
    <col min="7425" max="7425" width="30.28515625" customWidth="1"/>
    <col min="7681" max="7681" width="30.28515625" customWidth="1"/>
    <col min="7937" max="7937" width="30.28515625" customWidth="1"/>
    <col min="8193" max="8193" width="30.28515625" customWidth="1"/>
    <col min="8449" max="8449" width="30.28515625" customWidth="1"/>
    <col min="8705" max="8705" width="30.28515625" customWidth="1"/>
    <col min="8961" max="8961" width="30.28515625" customWidth="1"/>
    <col min="9217" max="9217" width="30.28515625" customWidth="1"/>
    <col min="9473" max="9473" width="30.28515625" customWidth="1"/>
    <col min="9729" max="9729" width="30.28515625" customWidth="1"/>
    <col min="9985" max="9985" width="30.28515625" customWidth="1"/>
    <col min="10241" max="10241" width="30.28515625" customWidth="1"/>
    <col min="10497" max="10497" width="30.28515625" customWidth="1"/>
    <col min="10753" max="10753" width="30.28515625" customWidth="1"/>
    <col min="11009" max="11009" width="30.28515625" customWidth="1"/>
    <col min="11265" max="11265" width="30.28515625" customWidth="1"/>
    <col min="11521" max="11521" width="30.28515625" customWidth="1"/>
    <col min="11777" max="11777" width="30.28515625" customWidth="1"/>
    <col min="12033" max="12033" width="30.28515625" customWidth="1"/>
    <col min="12289" max="12289" width="30.28515625" customWidth="1"/>
    <col min="12545" max="12545" width="30.28515625" customWidth="1"/>
    <col min="12801" max="12801" width="30.28515625" customWidth="1"/>
    <col min="13057" max="13057" width="30.28515625" customWidth="1"/>
    <col min="13313" max="13313" width="30.28515625" customWidth="1"/>
    <col min="13569" max="13569" width="30.28515625" customWidth="1"/>
    <col min="13825" max="13825" width="30.28515625" customWidth="1"/>
    <col min="14081" max="14081" width="30.28515625" customWidth="1"/>
    <col min="14337" max="14337" width="30.28515625" customWidth="1"/>
    <col min="14593" max="14593" width="30.28515625" customWidth="1"/>
    <col min="14849" max="14849" width="30.28515625" customWidth="1"/>
    <col min="15105" max="15105" width="30.28515625" customWidth="1"/>
    <col min="15361" max="15361" width="30.28515625" customWidth="1"/>
    <col min="15617" max="15617" width="30.28515625" customWidth="1"/>
    <col min="15873" max="15873" width="30.28515625" customWidth="1"/>
    <col min="16129" max="16129" width="30.28515625" customWidth="1"/>
  </cols>
  <sheetData>
    <row r="1" spans="1:39" ht="25.5" x14ac:dyDescent="0.2">
      <c r="A1" s="86" t="s">
        <v>426</v>
      </c>
      <c r="B1" s="65"/>
      <c r="C1" s="34"/>
      <c r="D1" s="34"/>
      <c r="E1" s="34"/>
      <c r="F1" s="34"/>
      <c r="G1" s="34"/>
      <c r="H1" s="34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</row>
    <row r="2" spans="1:39" ht="25.5" x14ac:dyDescent="0.2">
      <c r="A2" s="86" t="s">
        <v>367</v>
      </c>
      <c r="B2" s="65"/>
      <c r="C2" s="34"/>
      <c r="D2" s="34"/>
      <c r="E2" s="34"/>
      <c r="F2" s="34"/>
      <c r="G2" s="34"/>
      <c r="H2" s="34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</row>
    <row r="3" spans="1:39" x14ac:dyDescent="0.2">
      <c r="A3" s="86" t="s">
        <v>368</v>
      </c>
      <c r="B3" s="65"/>
      <c r="C3" s="25"/>
      <c r="D3" s="34"/>
      <c r="E3" s="34"/>
      <c r="F3" s="34"/>
      <c r="G3" s="34"/>
      <c r="H3" s="34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</row>
    <row r="4" spans="1:39" ht="25.5" x14ac:dyDescent="0.2">
      <c r="A4" s="29" t="s">
        <v>369</v>
      </c>
      <c r="B4" s="65"/>
      <c r="C4" s="34"/>
      <c r="D4" s="34"/>
      <c r="E4" s="34"/>
      <c r="F4" s="34"/>
      <c r="G4" s="34"/>
      <c r="H4" s="34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</row>
    <row r="6" spans="1:39" x14ac:dyDescent="0.2">
      <c r="A6" s="65"/>
      <c r="B6" s="47" t="s">
        <v>427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48" t="s">
        <v>372</v>
      </c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48" t="s">
        <v>373</v>
      </c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</row>
    <row r="7" spans="1:39" x14ac:dyDescent="0.2">
      <c r="A7" s="65"/>
      <c r="B7" s="65"/>
      <c r="C7" s="65"/>
      <c r="D7" s="65"/>
      <c r="E7" s="65"/>
      <c r="F7" s="48" t="s">
        <v>371</v>
      </c>
      <c r="G7" s="48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</row>
    <row r="8" spans="1:39" s="5" customFormat="1" x14ac:dyDescent="0.2">
      <c r="C8" s="5" t="s">
        <v>374</v>
      </c>
      <c r="D8" s="5" t="s">
        <v>375</v>
      </c>
      <c r="E8" s="5" t="s">
        <v>376</v>
      </c>
      <c r="F8" s="5" t="s">
        <v>377</v>
      </c>
      <c r="G8" s="5" t="s">
        <v>378</v>
      </c>
      <c r="H8" s="5" t="s">
        <v>379</v>
      </c>
      <c r="I8" s="5" t="s">
        <v>142</v>
      </c>
      <c r="J8" s="5" t="s">
        <v>380</v>
      </c>
      <c r="K8" s="5" t="s">
        <v>381</v>
      </c>
      <c r="L8" s="5" t="s">
        <v>22</v>
      </c>
      <c r="M8" s="5" t="s">
        <v>23</v>
      </c>
      <c r="P8" s="5" t="s">
        <v>374</v>
      </c>
      <c r="Q8" s="5" t="s">
        <v>375</v>
      </c>
      <c r="R8" s="5" t="s">
        <v>376</v>
      </c>
      <c r="S8" s="5" t="s">
        <v>377</v>
      </c>
      <c r="T8" s="5" t="s">
        <v>378</v>
      </c>
      <c r="U8" s="5" t="s">
        <v>379</v>
      </c>
      <c r="V8" s="5" t="s">
        <v>142</v>
      </c>
      <c r="W8" s="5" t="s">
        <v>380</v>
      </c>
      <c r="X8" s="5" t="s">
        <v>381</v>
      </c>
      <c r="Y8" s="5" t="s">
        <v>22</v>
      </c>
      <c r="Z8" s="5" t="s">
        <v>23</v>
      </c>
      <c r="AC8" s="5" t="s">
        <v>374</v>
      </c>
      <c r="AD8" s="5" t="s">
        <v>375</v>
      </c>
      <c r="AE8" s="5" t="s">
        <v>376</v>
      </c>
      <c r="AF8" s="5" t="s">
        <v>377</v>
      </c>
      <c r="AG8" s="5" t="s">
        <v>378</v>
      </c>
      <c r="AH8" s="5" t="s">
        <v>379</v>
      </c>
      <c r="AI8" s="5" t="s">
        <v>142</v>
      </c>
      <c r="AJ8" s="5" t="s">
        <v>380</v>
      </c>
      <c r="AK8" s="5" t="s">
        <v>381</v>
      </c>
      <c r="AL8" s="5" t="s">
        <v>22</v>
      </c>
      <c r="AM8" s="5" t="s">
        <v>23</v>
      </c>
    </row>
    <row r="9" spans="1:39" x14ac:dyDescent="0.2">
      <c r="A9" s="65"/>
      <c r="B9" s="5">
        <v>1999</v>
      </c>
      <c r="C9" s="49">
        <v>14.4</v>
      </c>
      <c r="D9" s="49">
        <v>20.7</v>
      </c>
      <c r="E9" s="49">
        <v>36.200000000000003</v>
      </c>
      <c r="F9" s="49">
        <v>22.2</v>
      </c>
      <c r="G9" s="49">
        <v>14.6</v>
      </c>
      <c r="H9" s="49">
        <v>6.8</v>
      </c>
      <c r="I9" s="49">
        <v>59.7</v>
      </c>
      <c r="J9" s="49">
        <v>76.400000000000006</v>
      </c>
      <c r="K9" s="50">
        <v>123.325</v>
      </c>
      <c r="L9" s="50">
        <v>776.02499999999998</v>
      </c>
      <c r="M9" s="50">
        <v>2722.2249999999999</v>
      </c>
      <c r="N9" s="65"/>
      <c r="O9" s="5">
        <v>1999</v>
      </c>
      <c r="P9" s="2">
        <v>6.1</v>
      </c>
      <c r="Q9" s="2">
        <v>9.4</v>
      </c>
      <c r="R9" s="2">
        <v>16.7</v>
      </c>
      <c r="S9" s="2">
        <v>10.7</v>
      </c>
      <c r="T9" s="2">
        <v>6.4</v>
      </c>
      <c r="U9" s="2">
        <v>2.4</v>
      </c>
      <c r="V9" s="2">
        <v>30.7</v>
      </c>
      <c r="W9" s="2">
        <v>35.6</v>
      </c>
      <c r="X9" s="52">
        <v>60.1</v>
      </c>
      <c r="Y9" s="52">
        <v>361.92500000000001</v>
      </c>
      <c r="Z9" s="50">
        <v>1158.2750000000001</v>
      </c>
      <c r="AA9" s="65"/>
      <c r="AB9" s="5">
        <v>1999</v>
      </c>
      <c r="AC9" s="2">
        <v>8.1999999999999993</v>
      </c>
      <c r="AD9" s="2">
        <v>11.2</v>
      </c>
      <c r="AE9" s="2">
        <v>19.5</v>
      </c>
      <c r="AF9" s="2">
        <v>11.6</v>
      </c>
      <c r="AG9" s="2">
        <v>8.3000000000000007</v>
      </c>
      <c r="AH9" s="2">
        <v>4.4000000000000004</v>
      </c>
      <c r="AI9" s="2">
        <v>29</v>
      </c>
      <c r="AJ9" s="2">
        <v>40.799999999999997</v>
      </c>
      <c r="AK9" s="52">
        <v>63.25</v>
      </c>
      <c r="AL9" s="52">
        <v>414.1</v>
      </c>
      <c r="AM9" s="50">
        <v>1563.95</v>
      </c>
    </row>
    <row r="10" spans="1:39" x14ac:dyDescent="0.2">
      <c r="A10" s="65"/>
      <c r="B10" s="5">
        <v>2000</v>
      </c>
      <c r="C10" s="49">
        <v>15</v>
      </c>
      <c r="D10" s="49">
        <v>20.100000000000001</v>
      </c>
      <c r="E10" s="49">
        <v>26</v>
      </c>
      <c r="F10" s="49">
        <v>17.100000000000001</v>
      </c>
      <c r="G10" s="49">
        <v>14.6</v>
      </c>
      <c r="H10" s="49">
        <v>8.6</v>
      </c>
      <c r="I10" s="49">
        <v>46.5</v>
      </c>
      <c r="J10" s="49">
        <v>66.900000000000006</v>
      </c>
      <c r="K10" s="50">
        <v>98.025000000000006</v>
      </c>
      <c r="L10" s="50">
        <v>726.67499999999995</v>
      </c>
      <c r="M10" s="50">
        <v>2496.35</v>
      </c>
      <c r="N10" s="65"/>
      <c r="O10" s="5">
        <v>2000</v>
      </c>
      <c r="P10" s="2">
        <v>6.6</v>
      </c>
      <c r="Q10" s="2">
        <v>9.6</v>
      </c>
      <c r="R10" s="2">
        <v>11.6</v>
      </c>
      <c r="S10" s="2">
        <v>7.9</v>
      </c>
      <c r="T10" s="2">
        <v>6.5</v>
      </c>
      <c r="U10" s="2">
        <v>3.8</v>
      </c>
      <c r="V10" s="2">
        <v>24.8</v>
      </c>
      <c r="W10" s="2">
        <v>29.8</v>
      </c>
      <c r="X10" s="52">
        <v>50.25</v>
      </c>
      <c r="Y10" s="52">
        <v>331.92500000000001</v>
      </c>
      <c r="Z10" s="50">
        <v>1037.425</v>
      </c>
      <c r="AA10" s="65"/>
      <c r="AB10" s="5">
        <v>2000</v>
      </c>
      <c r="AC10" s="2">
        <v>8.4</v>
      </c>
      <c r="AD10" s="2">
        <v>10.5</v>
      </c>
      <c r="AE10" s="2">
        <v>14.4</v>
      </c>
      <c r="AF10" s="2">
        <v>9.3000000000000007</v>
      </c>
      <c r="AG10" s="2">
        <v>8.1</v>
      </c>
      <c r="AH10" s="2">
        <v>4.8</v>
      </c>
      <c r="AI10" s="2">
        <v>21.7</v>
      </c>
      <c r="AJ10" s="2">
        <v>37.1</v>
      </c>
      <c r="AK10" s="52">
        <v>47.8</v>
      </c>
      <c r="AL10" s="52">
        <v>394.75</v>
      </c>
      <c r="AM10" s="50">
        <v>1458.95</v>
      </c>
    </row>
    <row r="11" spans="1:39" x14ac:dyDescent="0.2">
      <c r="A11" s="65"/>
      <c r="B11" s="5">
        <v>2001</v>
      </c>
      <c r="C11" s="49">
        <v>9.1</v>
      </c>
      <c r="D11" s="49">
        <v>14.9</v>
      </c>
      <c r="E11" s="49">
        <v>22</v>
      </c>
      <c r="F11" s="49">
        <v>12.9</v>
      </c>
      <c r="G11" s="49">
        <v>6.4</v>
      </c>
      <c r="H11" s="49">
        <v>5.5</v>
      </c>
      <c r="I11" s="49">
        <v>30.7</v>
      </c>
      <c r="J11" s="49">
        <v>55.4</v>
      </c>
      <c r="K11" s="50">
        <v>74</v>
      </c>
      <c r="L11" s="50">
        <v>554.125</v>
      </c>
      <c r="M11" s="50">
        <v>1904.4</v>
      </c>
      <c r="N11" s="65"/>
      <c r="O11" s="5">
        <v>2001</v>
      </c>
      <c r="P11" s="2">
        <v>4.2</v>
      </c>
      <c r="Q11" s="2">
        <v>6.7</v>
      </c>
      <c r="R11" s="2">
        <v>10.1</v>
      </c>
      <c r="S11" s="2">
        <v>5.8</v>
      </c>
      <c r="T11" s="2">
        <v>2.8</v>
      </c>
      <c r="U11" s="2">
        <v>2</v>
      </c>
      <c r="V11" s="2">
        <v>16.100000000000001</v>
      </c>
      <c r="W11" s="2">
        <v>25.3</v>
      </c>
      <c r="X11" s="52">
        <v>39.15</v>
      </c>
      <c r="Y11" s="52">
        <v>259.39999999999998</v>
      </c>
      <c r="Z11" s="50">
        <v>828.07500000000005</v>
      </c>
      <c r="AA11" s="65"/>
      <c r="AB11" s="5">
        <v>2001</v>
      </c>
      <c r="AC11" s="2">
        <v>4.9000000000000004</v>
      </c>
      <c r="AD11" s="2">
        <v>8.1999999999999993</v>
      </c>
      <c r="AE11" s="2">
        <v>11.8</v>
      </c>
      <c r="AF11" s="2">
        <v>7.1</v>
      </c>
      <c r="AG11" s="2">
        <v>3.6</v>
      </c>
      <c r="AH11" s="2">
        <v>3.5</v>
      </c>
      <c r="AI11" s="2">
        <v>14.6</v>
      </c>
      <c r="AJ11" s="2">
        <v>30.1</v>
      </c>
      <c r="AK11" s="52">
        <v>34.85</v>
      </c>
      <c r="AL11" s="52">
        <v>294.72500000000002</v>
      </c>
      <c r="AM11" s="50">
        <v>1076.3499999999999</v>
      </c>
    </row>
    <row r="12" spans="1:39" x14ac:dyDescent="0.2">
      <c r="A12" s="65"/>
      <c r="B12" s="5">
        <v>2002</v>
      </c>
      <c r="C12" s="49">
        <v>8.3000000000000007</v>
      </c>
      <c r="D12" s="49">
        <v>14.3</v>
      </c>
      <c r="E12" s="49">
        <v>25.4</v>
      </c>
      <c r="F12" s="49">
        <v>19.5</v>
      </c>
      <c r="G12" s="49">
        <v>10.199999999999999</v>
      </c>
      <c r="H12" s="49">
        <v>7.2</v>
      </c>
      <c r="I12" s="49">
        <v>33.799999999999997</v>
      </c>
      <c r="J12" s="49">
        <v>57.4</v>
      </c>
      <c r="K12" s="50">
        <v>84.075000000000003</v>
      </c>
      <c r="L12" s="50">
        <v>617.25</v>
      </c>
      <c r="M12" s="50">
        <v>2171.125</v>
      </c>
      <c r="N12" s="65"/>
      <c r="O12" s="5">
        <v>2002</v>
      </c>
      <c r="P12" s="2">
        <v>3.8</v>
      </c>
      <c r="Q12" s="2">
        <v>6.7</v>
      </c>
      <c r="R12" s="2">
        <v>12.3</v>
      </c>
      <c r="S12" s="2">
        <v>8.4</v>
      </c>
      <c r="T12" s="2">
        <v>4.2</v>
      </c>
      <c r="U12" s="2">
        <v>3</v>
      </c>
      <c r="V12" s="2">
        <v>16.399999999999999</v>
      </c>
      <c r="W12" s="2">
        <v>27.8</v>
      </c>
      <c r="X12" s="52">
        <v>41.45</v>
      </c>
      <c r="Y12" s="52">
        <v>279.22500000000002</v>
      </c>
      <c r="Z12" s="50">
        <v>942.125</v>
      </c>
      <c r="AA12" s="65"/>
      <c r="AB12" s="5">
        <v>2002</v>
      </c>
      <c r="AC12" s="2">
        <v>4.5999999999999996</v>
      </c>
      <c r="AD12" s="2">
        <v>7.6</v>
      </c>
      <c r="AE12" s="2">
        <v>13.1</v>
      </c>
      <c r="AF12" s="2">
        <v>11.1</v>
      </c>
      <c r="AG12" s="2">
        <v>6</v>
      </c>
      <c r="AH12" s="2">
        <v>4.2</v>
      </c>
      <c r="AI12" s="2">
        <v>17.3</v>
      </c>
      <c r="AJ12" s="2">
        <v>29.6</v>
      </c>
      <c r="AK12" s="52">
        <v>42.625</v>
      </c>
      <c r="AL12" s="52">
        <v>338.02499999999998</v>
      </c>
      <c r="AM12" s="50">
        <v>1229.0250000000001</v>
      </c>
    </row>
    <row r="13" spans="1:39" x14ac:dyDescent="0.2">
      <c r="A13" s="65"/>
      <c r="B13" s="5">
        <v>2003</v>
      </c>
      <c r="C13" s="49">
        <v>9.4</v>
      </c>
      <c r="D13" s="49">
        <v>11.8</v>
      </c>
      <c r="E13" s="49">
        <v>22.6</v>
      </c>
      <c r="F13" s="49">
        <v>15.3</v>
      </c>
      <c r="G13" s="49">
        <v>12</v>
      </c>
      <c r="H13" s="49">
        <v>6.7</v>
      </c>
      <c r="I13" s="49">
        <v>40.200000000000003</v>
      </c>
      <c r="J13" s="49">
        <v>47.4</v>
      </c>
      <c r="K13" s="50">
        <v>95.125</v>
      </c>
      <c r="L13" s="50">
        <v>601.5</v>
      </c>
      <c r="M13" s="50">
        <v>2267.1750000000002</v>
      </c>
      <c r="N13" s="65"/>
      <c r="O13" s="5">
        <v>2003</v>
      </c>
      <c r="P13" s="2">
        <v>4.3</v>
      </c>
      <c r="Q13" s="2">
        <v>6.2</v>
      </c>
      <c r="R13" s="2">
        <v>9.5</v>
      </c>
      <c r="S13" s="2">
        <v>5.9</v>
      </c>
      <c r="T13" s="2">
        <v>4.8</v>
      </c>
      <c r="U13" s="2">
        <v>2.5</v>
      </c>
      <c r="V13" s="2">
        <v>19.8</v>
      </c>
      <c r="W13" s="2">
        <v>24.5</v>
      </c>
      <c r="X13" s="52">
        <v>47.174999999999997</v>
      </c>
      <c r="Y13" s="52">
        <v>273.375</v>
      </c>
      <c r="Z13" s="50">
        <v>995.22500000000002</v>
      </c>
      <c r="AA13" s="65"/>
      <c r="AB13" s="5">
        <v>2003</v>
      </c>
      <c r="AC13" s="2">
        <v>5.0999999999999996</v>
      </c>
      <c r="AD13" s="2">
        <v>5.6</v>
      </c>
      <c r="AE13" s="2">
        <v>13.1</v>
      </c>
      <c r="AF13" s="2">
        <v>9.4</v>
      </c>
      <c r="AG13" s="2">
        <v>7.2</v>
      </c>
      <c r="AH13" s="2">
        <v>4.2</v>
      </c>
      <c r="AI13" s="2">
        <v>20.399999999999999</v>
      </c>
      <c r="AJ13" s="2">
        <v>22.9</v>
      </c>
      <c r="AK13" s="52">
        <v>47.924999999999997</v>
      </c>
      <c r="AL13" s="52">
        <v>328.1</v>
      </c>
      <c r="AM13" s="50">
        <v>1271.9000000000001</v>
      </c>
    </row>
    <row r="14" spans="1:39" x14ac:dyDescent="0.2">
      <c r="A14" s="65"/>
      <c r="B14" s="5">
        <v>2004</v>
      </c>
      <c r="C14" s="49">
        <v>9.1</v>
      </c>
      <c r="D14" s="49">
        <v>10.8</v>
      </c>
      <c r="E14" s="49">
        <v>23.4</v>
      </c>
      <c r="F14" s="49">
        <v>13.6</v>
      </c>
      <c r="G14" s="49">
        <v>8</v>
      </c>
      <c r="H14" s="49">
        <v>8.1</v>
      </c>
      <c r="I14" s="49">
        <v>36.700000000000003</v>
      </c>
      <c r="J14" s="49">
        <v>49</v>
      </c>
      <c r="K14" s="50">
        <v>91.625</v>
      </c>
      <c r="L14" s="50">
        <v>570.95000000000005</v>
      </c>
      <c r="M14" s="50">
        <v>2233.5250000000001</v>
      </c>
      <c r="N14" s="65"/>
      <c r="O14" s="5">
        <v>2004</v>
      </c>
      <c r="P14" s="2">
        <v>4.2</v>
      </c>
      <c r="Q14" s="2">
        <v>5.4</v>
      </c>
      <c r="R14" s="2">
        <v>9.9</v>
      </c>
      <c r="S14" s="2">
        <v>6.3</v>
      </c>
      <c r="T14" s="2">
        <v>3</v>
      </c>
      <c r="U14" s="2">
        <v>3</v>
      </c>
      <c r="V14" s="2">
        <v>16.2</v>
      </c>
      <c r="W14" s="2">
        <v>25.2</v>
      </c>
      <c r="X14" s="52">
        <v>43.3</v>
      </c>
      <c r="Y14" s="52">
        <v>258.22500000000002</v>
      </c>
      <c r="Z14" s="50">
        <v>989.17499999999995</v>
      </c>
      <c r="AA14" s="65"/>
      <c r="AB14" s="5">
        <v>2004</v>
      </c>
      <c r="AC14" s="2">
        <v>4.9000000000000004</v>
      </c>
      <c r="AD14" s="2">
        <v>5.5</v>
      </c>
      <c r="AE14" s="2">
        <v>13.5</v>
      </c>
      <c r="AF14" s="2">
        <v>7.3</v>
      </c>
      <c r="AG14" s="2">
        <v>5.0999999999999996</v>
      </c>
      <c r="AH14" s="2">
        <v>5.0999999999999996</v>
      </c>
      <c r="AI14" s="2">
        <v>20.5</v>
      </c>
      <c r="AJ14" s="2">
        <v>23.8</v>
      </c>
      <c r="AK14" s="52">
        <v>48.35</v>
      </c>
      <c r="AL14" s="52">
        <v>312.7</v>
      </c>
      <c r="AM14" s="50">
        <v>1244.325</v>
      </c>
    </row>
    <row r="15" spans="1:39" x14ac:dyDescent="0.2">
      <c r="A15" s="65"/>
      <c r="B15" s="5">
        <v>2005</v>
      </c>
      <c r="C15" s="49">
        <v>8.9</v>
      </c>
      <c r="D15" s="49">
        <v>8.6</v>
      </c>
      <c r="E15" s="49">
        <v>18.2</v>
      </c>
      <c r="F15" s="49">
        <v>14.7</v>
      </c>
      <c r="G15" s="49">
        <v>10.199999999999999</v>
      </c>
      <c r="H15" s="49">
        <v>7</v>
      </c>
      <c r="I15" s="49">
        <v>31.7</v>
      </c>
      <c r="J15" s="49">
        <v>38</v>
      </c>
      <c r="K15" s="50">
        <v>75.75</v>
      </c>
      <c r="L15" s="50">
        <v>481.1</v>
      </c>
      <c r="M15" s="50">
        <v>1933.55</v>
      </c>
      <c r="N15" s="65"/>
      <c r="O15" s="5">
        <v>2005</v>
      </c>
      <c r="P15" s="2">
        <v>4.3</v>
      </c>
      <c r="Q15" s="2">
        <v>4.3</v>
      </c>
      <c r="R15" s="2">
        <v>7.1</v>
      </c>
      <c r="S15" s="2">
        <v>6.6</v>
      </c>
      <c r="T15" s="2">
        <v>3.5</v>
      </c>
      <c r="U15" s="2">
        <v>2.7</v>
      </c>
      <c r="V15" s="2">
        <v>12.6</v>
      </c>
      <c r="W15" s="2">
        <v>17.899999999999999</v>
      </c>
      <c r="X15" s="52">
        <v>34.875</v>
      </c>
      <c r="Y15" s="52">
        <v>219.52500000000001</v>
      </c>
      <c r="Z15" s="50">
        <v>881.97500000000002</v>
      </c>
      <c r="AA15" s="65"/>
      <c r="AB15" s="5">
        <v>2005</v>
      </c>
      <c r="AC15" s="2">
        <v>4.7</v>
      </c>
      <c r="AD15" s="2">
        <v>4.3</v>
      </c>
      <c r="AE15" s="2">
        <v>11.1</v>
      </c>
      <c r="AF15" s="2">
        <v>8.1</v>
      </c>
      <c r="AG15" s="2">
        <v>6.7</v>
      </c>
      <c r="AH15" s="2">
        <v>4.3</v>
      </c>
      <c r="AI15" s="2">
        <v>19.100000000000001</v>
      </c>
      <c r="AJ15" s="2">
        <v>20.100000000000001</v>
      </c>
      <c r="AK15" s="52">
        <v>40.9</v>
      </c>
      <c r="AL15" s="52">
        <v>261.57499999999999</v>
      </c>
      <c r="AM15" s="50">
        <v>1051.5999999999999</v>
      </c>
    </row>
    <row r="16" spans="1:39" x14ac:dyDescent="0.2">
      <c r="A16" s="65"/>
      <c r="B16" s="5">
        <v>2006</v>
      </c>
      <c r="C16" s="49">
        <v>11.3</v>
      </c>
      <c r="D16" s="49">
        <v>7.4</v>
      </c>
      <c r="E16" s="49">
        <v>20.2</v>
      </c>
      <c r="F16" s="49">
        <v>11.5</v>
      </c>
      <c r="G16" s="49">
        <v>9.9</v>
      </c>
      <c r="H16" s="49">
        <v>7.3</v>
      </c>
      <c r="I16" s="49">
        <v>34.799999999999997</v>
      </c>
      <c r="J16" s="49">
        <v>40.700000000000003</v>
      </c>
      <c r="K16" s="50">
        <v>74.95</v>
      </c>
      <c r="L16" s="50">
        <v>453.35</v>
      </c>
      <c r="M16" s="50">
        <v>1840.875</v>
      </c>
      <c r="N16" s="65"/>
      <c r="O16" s="5">
        <v>2006</v>
      </c>
      <c r="P16" s="2">
        <v>5.5</v>
      </c>
      <c r="Q16" s="2">
        <v>4.3</v>
      </c>
      <c r="R16" s="2">
        <v>8.8000000000000007</v>
      </c>
      <c r="S16" s="2">
        <v>3.7</v>
      </c>
      <c r="T16" s="2">
        <v>4</v>
      </c>
      <c r="U16" s="2">
        <v>2.8</v>
      </c>
      <c r="V16" s="2">
        <v>16.3</v>
      </c>
      <c r="W16" s="2">
        <v>20.399999999999999</v>
      </c>
      <c r="X16" s="52">
        <v>32.65</v>
      </c>
      <c r="Y16" s="52">
        <v>200.125</v>
      </c>
      <c r="Z16" s="50">
        <v>800.6</v>
      </c>
      <c r="AA16" s="65"/>
      <c r="AB16" s="5">
        <v>2006</v>
      </c>
      <c r="AC16" s="2">
        <v>5.7</v>
      </c>
      <c r="AD16" s="2">
        <v>3.1</v>
      </c>
      <c r="AE16" s="2">
        <v>11.4</v>
      </c>
      <c r="AF16" s="2">
        <v>7.8</v>
      </c>
      <c r="AG16" s="2">
        <v>5.8</v>
      </c>
      <c r="AH16" s="2">
        <v>4.5</v>
      </c>
      <c r="AI16" s="2">
        <v>18.5</v>
      </c>
      <c r="AJ16" s="2">
        <v>20.3</v>
      </c>
      <c r="AK16" s="52">
        <v>42.3</v>
      </c>
      <c r="AL16" s="52">
        <v>253.2</v>
      </c>
      <c r="AM16" s="50">
        <v>1040.3499999999999</v>
      </c>
    </row>
    <row r="17" spans="2:39" x14ac:dyDescent="0.2">
      <c r="B17" s="5">
        <v>2007</v>
      </c>
      <c r="C17" s="49">
        <v>10.3</v>
      </c>
      <c r="D17" s="49">
        <v>9.1</v>
      </c>
      <c r="E17" s="49">
        <v>18</v>
      </c>
      <c r="F17" s="49">
        <v>11.2</v>
      </c>
      <c r="G17" s="49">
        <v>8.6999999999999993</v>
      </c>
      <c r="H17" s="49">
        <v>6.1</v>
      </c>
      <c r="I17" s="49">
        <v>33.200000000000003</v>
      </c>
      <c r="J17" s="49">
        <v>41.4</v>
      </c>
      <c r="K17" s="50">
        <v>77.325000000000003</v>
      </c>
      <c r="L17" s="50">
        <v>473.52499999999998</v>
      </c>
      <c r="M17" s="50">
        <v>1846.15</v>
      </c>
      <c r="N17" s="65"/>
      <c r="O17" s="5">
        <v>2007</v>
      </c>
      <c r="P17" s="2">
        <v>4.2</v>
      </c>
      <c r="Q17" s="2">
        <v>4.3</v>
      </c>
      <c r="R17" s="2">
        <v>7.7</v>
      </c>
      <c r="S17" s="2">
        <v>4.9000000000000004</v>
      </c>
      <c r="T17" s="2">
        <v>3.9</v>
      </c>
      <c r="U17" s="2">
        <v>2.4</v>
      </c>
      <c r="V17" s="2">
        <v>17.2</v>
      </c>
      <c r="W17" s="2">
        <v>18.899999999999999</v>
      </c>
      <c r="X17" s="52">
        <v>38.200000000000003</v>
      </c>
      <c r="Y17" s="52">
        <v>210.2</v>
      </c>
      <c r="Z17" s="50">
        <v>826.45</v>
      </c>
      <c r="AA17" s="65"/>
      <c r="AB17" s="5">
        <v>2007</v>
      </c>
      <c r="AC17" s="2">
        <v>6.2</v>
      </c>
      <c r="AD17" s="2">
        <v>4.8</v>
      </c>
      <c r="AE17" s="2">
        <v>10.3</v>
      </c>
      <c r="AF17" s="2">
        <v>6.4</v>
      </c>
      <c r="AG17" s="2">
        <v>4.9000000000000004</v>
      </c>
      <c r="AH17" s="2">
        <v>3.7</v>
      </c>
      <c r="AI17" s="2">
        <v>16</v>
      </c>
      <c r="AJ17" s="2">
        <v>22.5</v>
      </c>
      <c r="AK17" s="52">
        <v>39.075000000000003</v>
      </c>
      <c r="AL17" s="52">
        <v>263.32499999999999</v>
      </c>
      <c r="AM17" s="50">
        <v>1019.7</v>
      </c>
    </row>
    <row r="18" spans="2:39" x14ac:dyDescent="0.2">
      <c r="B18" s="5">
        <v>2008</v>
      </c>
      <c r="C18" s="49">
        <v>13.1</v>
      </c>
      <c r="D18" s="49">
        <v>9</v>
      </c>
      <c r="E18" s="49">
        <v>23.3</v>
      </c>
      <c r="F18" s="49">
        <v>20.100000000000001</v>
      </c>
      <c r="G18" s="49">
        <v>9.6999999999999993</v>
      </c>
      <c r="H18" s="49">
        <v>7.7</v>
      </c>
      <c r="I18" s="49">
        <v>46.9</v>
      </c>
      <c r="J18" s="49">
        <v>46.5</v>
      </c>
      <c r="K18" s="50">
        <v>134.42500000000001</v>
      </c>
      <c r="L18" s="50">
        <v>681.27499999999998</v>
      </c>
      <c r="M18" s="50">
        <v>2595.9250000000002</v>
      </c>
      <c r="N18" s="65"/>
      <c r="O18" s="5">
        <v>2008</v>
      </c>
      <c r="P18" s="2">
        <v>6.1</v>
      </c>
      <c r="Q18" s="2">
        <v>4.4000000000000004</v>
      </c>
      <c r="R18" s="2">
        <v>11</v>
      </c>
      <c r="S18" s="2">
        <v>9.9</v>
      </c>
      <c r="T18" s="2">
        <v>4.2</v>
      </c>
      <c r="U18" s="2">
        <v>3.2</v>
      </c>
      <c r="V18" s="2">
        <v>23.9</v>
      </c>
      <c r="W18" s="2">
        <v>25.4</v>
      </c>
      <c r="X18" s="52">
        <v>69.224999999999994</v>
      </c>
      <c r="Y18" s="52">
        <v>342.3</v>
      </c>
      <c r="Z18" s="50">
        <v>1319.625</v>
      </c>
      <c r="AA18" s="65"/>
      <c r="AB18" s="5">
        <v>2008</v>
      </c>
      <c r="AC18" s="2">
        <v>7</v>
      </c>
      <c r="AD18" s="2">
        <v>4.5999999999999996</v>
      </c>
      <c r="AE18" s="2">
        <v>12.2</v>
      </c>
      <c r="AF18" s="2">
        <v>10.199999999999999</v>
      </c>
      <c r="AG18" s="2">
        <v>5.5</v>
      </c>
      <c r="AH18" s="2">
        <v>4.4000000000000004</v>
      </c>
      <c r="AI18" s="2">
        <v>22.9</v>
      </c>
      <c r="AJ18" s="2">
        <v>21.1</v>
      </c>
      <c r="AK18" s="52">
        <v>65.224999999999994</v>
      </c>
      <c r="AL18" s="52">
        <v>338.97500000000002</v>
      </c>
      <c r="AM18" s="50">
        <v>1276.2750000000001</v>
      </c>
    </row>
    <row r="19" spans="2:39" x14ac:dyDescent="0.2">
      <c r="B19" s="5">
        <v>2009</v>
      </c>
      <c r="C19" s="49">
        <v>24.7</v>
      </c>
      <c r="D19" s="49">
        <v>11.2</v>
      </c>
      <c r="E19" s="49">
        <v>37.1</v>
      </c>
      <c r="F19" s="49">
        <v>23.8</v>
      </c>
      <c r="G19" s="49">
        <v>15</v>
      </c>
      <c r="H19" s="49">
        <v>12</v>
      </c>
      <c r="I19" s="49">
        <v>68.5</v>
      </c>
      <c r="J19" s="49">
        <v>63.2</v>
      </c>
      <c r="K19" s="50">
        <v>197.375</v>
      </c>
      <c r="L19" s="50">
        <v>990.2</v>
      </c>
      <c r="M19" s="50">
        <v>4153.55</v>
      </c>
      <c r="N19" s="65"/>
      <c r="O19" s="5">
        <v>2009</v>
      </c>
      <c r="P19" s="2">
        <v>13.2</v>
      </c>
      <c r="Q19" s="2">
        <v>6.1</v>
      </c>
      <c r="R19" s="2">
        <v>18.3</v>
      </c>
      <c r="S19" s="2">
        <v>12</v>
      </c>
      <c r="T19" s="2">
        <v>7.9</v>
      </c>
      <c r="U19" s="2">
        <v>5.3</v>
      </c>
      <c r="V19" s="2">
        <v>36.700000000000003</v>
      </c>
      <c r="W19" s="2">
        <v>34.799999999999997</v>
      </c>
      <c r="X19" s="52">
        <v>111.47499999999999</v>
      </c>
      <c r="Y19" s="52">
        <v>540.85</v>
      </c>
      <c r="Z19" s="50">
        <v>2299.5749999999998</v>
      </c>
      <c r="AA19" s="65"/>
      <c r="AB19" s="5">
        <v>2009</v>
      </c>
      <c r="AC19" s="2">
        <v>11.5</v>
      </c>
      <c r="AD19" s="2">
        <v>5</v>
      </c>
      <c r="AE19" s="2">
        <v>18.899999999999999</v>
      </c>
      <c r="AF19" s="2">
        <v>11.7</v>
      </c>
      <c r="AG19" s="2">
        <v>7.2</v>
      </c>
      <c r="AH19" s="2">
        <v>6.6</v>
      </c>
      <c r="AI19" s="2">
        <v>31.8</v>
      </c>
      <c r="AJ19" s="2">
        <v>28.4</v>
      </c>
      <c r="AK19" s="52">
        <v>85.875</v>
      </c>
      <c r="AL19" s="52">
        <v>449.32499999999999</v>
      </c>
      <c r="AM19" s="50">
        <v>1853.9749999999999</v>
      </c>
    </row>
    <row r="20" spans="2:39" x14ac:dyDescent="0.2">
      <c r="B20" s="51" t="s">
        <v>382</v>
      </c>
      <c r="C20" s="49">
        <v>20.6</v>
      </c>
      <c r="D20" s="49">
        <v>11.4</v>
      </c>
      <c r="E20" s="49">
        <v>38.1</v>
      </c>
      <c r="F20" s="49">
        <v>25.9</v>
      </c>
      <c r="G20" s="49">
        <v>15.3</v>
      </c>
      <c r="H20" s="49">
        <v>11.7</v>
      </c>
      <c r="I20" s="49">
        <v>73</v>
      </c>
      <c r="J20" s="49">
        <v>64.5</v>
      </c>
      <c r="K20" s="50">
        <v>208.9</v>
      </c>
      <c r="L20" s="50">
        <v>1034.0999999999999</v>
      </c>
      <c r="M20" s="50">
        <v>4335</v>
      </c>
      <c r="N20" s="65"/>
      <c r="O20" s="51" t="s">
        <v>382</v>
      </c>
      <c r="P20" s="2">
        <v>11</v>
      </c>
      <c r="Q20" s="2">
        <v>6.1</v>
      </c>
      <c r="R20" s="2">
        <v>19.100000000000001</v>
      </c>
      <c r="S20" s="2">
        <v>12.8</v>
      </c>
      <c r="T20" s="2">
        <v>9.6</v>
      </c>
      <c r="U20" s="2">
        <v>5.2</v>
      </c>
      <c r="V20" s="2">
        <v>43.1</v>
      </c>
      <c r="W20" s="2">
        <v>34.1</v>
      </c>
      <c r="X20" s="52">
        <v>122.4</v>
      </c>
      <c r="Y20" s="52">
        <v>566.29999999999995</v>
      </c>
      <c r="Z20" s="50">
        <v>2403.8000000000002</v>
      </c>
      <c r="AA20" s="65"/>
      <c r="AB20" s="51" t="s">
        <v>382</v>
      </c>
      <c r="AC20" s="2">
        <v>9.5</v>
      </c>
      <c r="AD20" s="2">
        <v>5.4</v>
      </c>
      <c r="AE20" s="2">
        <v>19</v>
      </c>
      <c r="AF20" s="2">
        <v>13.1</v>
      </c>
      <c r="AG20" s="2">
        <v>5.7</v>
      </c>
      <c r="AH20" s="2">
        <v>6.5</v>
      </c>
      <c r="AI20" s="2">
        <v>29.9</v>
      </c>
      <c r="AJ20" s="2">
        <v>30.4</v>
      </c>
      <c r="AK20" s="52">
        <v>86.5</v>
      </c>
      <c r="AL20" s="52">
        <v>467.8</v>
      </c>
      <c r="AM20" s="50">
        <v>1931.2</v>
      </c>
    </row>
    <row r="21" spans="2:39" x14ac:dyDescent="0.2">
      <c r="B21" s="51" t="s">
        <v>383</v>
      </c>
      <c r="C21" s="49">
        <v>21.6</v>
      </c>
      <c r="D21" s="49">
        <v>12.5</v>
      </c>
      <c r="E21" s="49">
        <v>39.1</v>
      </c>
      <c r="F21" s="49">
        <v>28.6</v>
      </c>
      <c r="G21" s="49">
        <v>15.9</v>
      </c>
      <c r="H21" s="49">
        <v>12.1</v>
      </c>
      <c r="I21" s="49">
        <v>71.2</v>
      </c>
      <c r="J21" s="49">
        <v>67.8</v>
      </c>
      <c r="K21" s="50">
        <v>228.4</v>
      </c>
      <c r="L21" s="50">
        <v>1077.4000000000001</v>
      </c>
      <c r="M21" s="50">
        <v>4617.7</v>
      </c>
      <c r="N21" s="65"/>
      <c r="O21" s="51" t="s">
        <v>383</v>
      </c>
      <c r="P21" s="2">
        <v>13</v>
      </c>
      <c r="Q21" s="2">
        <v>6.4</v>
      </c>
      <c r="R21" s="2">
        <v>18.2</v>
      </c>
      <c r="S21" s="2">
        <v>14.2</v>
      </c>
      <c r="T21" s="2">
        <v>9.6</v>
      </c>
      <c r="U21" s="2">
        <v>4.8</v>
      </c>
      <c r="V21" s="2">
        <v>41.7</v>
      </c>
      <c r="W21" s="2">
        <v>37.9</v>
      </c>
      <c r="X21" s="52">
        <v>133.9</v>
      </c>
      <c r="Y21" s="52">
        <v>598</v>
      </c>
      <c r="Z21" s="50">
        <v>2559.4</v>
      </c>
      <c r="AA21" s="65"/>
      <c r="AB21" s="51" t="s">
        <v>383</v>
      </c>
      <c r="AC21" s="2">
        <v>8.6</v>
      </c>
      <c r="AD21" s="2">
        <v>6.1</v>
      </c>
      <c r="AE21" s="2">
        <v>20.8</v>
      </c>
      <c r="AF21" s="2">
        <v>14.4</v>
      </c>
      <c r="AG21" s="2">
        <v>6.3</v>
      </c>
      <c r="AH21" s="2">
        <v>7.3</v>
      </c>
      <c r="AI21" s="2">
        <v>29.5</v>
      </c>
      <c r="AJ21" s="2">
        <v>29.9</v>
      </c>
      <c r="AK21" s="52">
        <v>94.5</v>
      </c>
      <c r="AL21" s="52">
        <v>479.5</v>
      </c>
      <c r="AM21" s="50">
        <v>2058.3000000000002</v>
      </c>
    </row>
    <row r="22" spans="2:39" x14ac:dyDescent="0.2">
      <c r="B22" s="51" t="s">
        <v>384</v>
      </c>
      <c r="C22" s="49">
        <v>26.8</v>
      </c>
      <c r="D22" s="49">
        <v>14.2</v>
      </c>
      <c r="E22" s="49">
        <v>38.799999999999997</v>
      </c>
      <c r="F22" s="49">
        <v>27.5</v>
      </c>
      <c r="G22" s="49">
        <v>17.399999999999999</v>
      </c>
      <c r="H22" s="49">
        <v>11.6</v>
      </c>
      <c r="I22" s="49">
        <v>69.099999999999994</v>
      </c>
      <c r="J22" s="49">
        <v>72.2</v>
      </c>
      <c r="K22" s="49">
        <v>222.8</v>
      </c>
      <c r="L22" s="49">
        <v>1100.2</v>
      </c>
      <c r="M22" s="49">
        <v>4655.3</v>
      </c>
      <c r="N22" s="65"/>
      <c r="O22" s="51" t="s">
        <v>384</v>
      </c>
      <c r="P22" s="2">
        <v>13.3</v>
      </c>
      <c r="Q22" s="2">
        <v>7.1</v>
      </c>
      <c r="R22" s="2">
        <v>19.399999999999999</v>
      </c>
      <c r="S22" s="2">
        <v>12.9</v>
      </c>
      <c r="T22" s="2">
        <v>9.1</v>
      </c>
      <c r="U22" s="2">
        <v>5.3</v>
      </c>
      <c r="V22" s="2">
        <v>39.5</v>
      </c>
      <c r="W22" s="2">
        <v>41.3</v>
      </c>
      <c r="X22" s="2">
        <v>129.5</v>
      </c>
      <c r="Y22" s="2">
        <v>603.9</v>
      </c>
      <c r="Z22" s="49">
        <v>2545.8000000000002</v>
      </c>
      <c r="AA22" s="65"/>
      <c r="AB22" s="51" t="s">
        <v>384</v>
      </c>
      <c r="AC22" s="2">
        <v>13.5</v>
      </c>
      <c r="AD22" s="2">
        <v>7.1</v>
      </c>
      <c r="AE22" s="2">
        <v>19.5</v>
      </c>
      <c r="AF22" s="2">
        <v>14.6</v>
      </c>
      <c r="AG22" s="2">
        <v>8.3000000000000007</v>
      </c>
      <c r="AH22" s="2">
        <v>6.4</v>
      </c>
      <c r="AI22" s="2">
        <v>29.6</v>
      </c>
      <c r="AJ22" s="2">
        <v>30.9</v>
      </c>
      <c r="AK22" s="2">
        <v>93.2</v>
      </c>
      <c r="AL22" s="2">
        <v>496.3</v>
      </c>
      <c r="AM22" s="49">
        <v>2109.5</v>
      </c>
    </row>
    <row r="23" spans="2:39" x14ac:dyDescent="0.2">
      <c r="B23" s="51" t="s">
        <v>385</v>
      </c>
      <c r="C23" s="49">
        <v>21</v>
      </c>
      <c r="D23" s="49">
        <v>14.8</v>
      </c>
      <c r="E23" s="49">
        <v>40.1</v>
      </c>
      <c r="F23" s="49">
        <v>28.7</v>
      </c>
      <c r="G23" s="49">
        <v>23.1</v>
      </c>
      <c r="H23" s="49">
        <v>11.8</v>
      </c>
      <c r="I23" s="49">
        <v>71.400000000000006</v>
      </c>
      <c r="J23" s="49">
        <v>72</v>
      </c>
      <c r="K23" s="50">
        <v>215.3</v>
      </c>
      <c r="L23" s="50">
        <v>1125.0999999999999</v>
      </c>
      <c r="M23" s="50">
        <v>4585.3999999999996</v>
      </c>
      <c r="N23" s="65"/>
      <c r="O23" s="51" t="s">
        <v>385</v>
      </c>
      <c r="P23" s="2">
        <v>10.1</v>
      </c>
      <c r="Q23" s="2">
        <v>8.1</v>
      </c>
      <c r="R23" s="2">
        <v>18.2</v>
      </c>
      <c r="S23" s="2">
        <v>14.5</v>
      </c>
      <c r="T23" s="2">
        <v>12.4</v>
      </c>
      <c r="U23" s="2">
        <v>4</v>
      </c>
      <c r="V23" s="2">
        <v>39.6</v>
      </c>
      <c r="W23" s="2">
        <v>39.200000000000003</v>
      </c>
      <c r="X23" s="52">
        <v>125.6</v>
      </c>
      <c r="Y23" s="52">
        <v>603</v>
      </c>
      <c r="Z23" s="50">
        <v>2485.1999999999998</v>
      </c>
      <c r="AA23" s="65"/>
      <c r="AB23" s="51" t="s">
        <v>385</v>
      </c>
      <c r="AC23" s="2">
        <v>10.9</v>
      </c>
      <c r="AD23" s="2">
        <v>6.7</v>
      </c>
      <c r="AE23" s="2">
        <v>21.8</v>
      </c>
      <c r="AF23" s="2">
        <v>14.2</v>
      </c>
      <c r="AG23" s="2">
        <v>10.7</v>
      </c>
      <c r="AH23" s="2">
        <v>7.8</v>
      </c>
      <c r="AI23" s="2">
        <v>31.8</v>
      </c>
      <c r="AJ23" s="2">
        <v>32.799999999999997</v>
      </c>
      <c r="AK23" s="52">
        <v>89.8</v>
      </c>
      <c r="AL23" s="52">
        <v>522.1</v>
      </c>
      <c r="AM23" s="50">
        <v>2100.1</v>
      </c>
    </row>
    <row r="24" spans="2:39" x14ac:dyDescent="0.2">
      <c r="B24" s="51" t="s">
        <v>386</v>
      </c>
      <c r="C24" s="49">
        <v>20.9</v>
      </c>
      <c r="D24" s="49">
        <v>14</v>
      </c>
      <c r="E24" s="49">
        <v>41.9</v>
      </c>
      <c r="F24" s="49">
        <v>27.7</v>
      </c>
      <c r="G24" s="49">
        <v>21</v>
      </c>
      <c r="H24" s="49">
        <v>10.5</v>
      </c>
      <c r="I24" s="49">
        <v>80.099999999999994</v>
      </c>
      <c r="J24" s="49">
        <v>71.900000000000006</v>
      </c>
      <c r="K24" s="49">
        <v>230.1</v>
      </c>
      <c r="L24" s="49">
        <v>1117.4000000000001</v>
      </c>
      <c r="M24" s="49">
        <v>4702.2</v>
      </c>
      <c r="N24" s="65"/>
      <c r="O24" s="51" t="s">
        <v>386</v>
      </c>
      <c r="P24" s="2">
        <v>11</v>
      </c>
      <c r="Q24" s="2">
        <v>7.4</v>
      </c>
      <c r="R24" s="2">
        <v>20.6</v>
      </c>
      <c r="S24" s="2">
        <v>15.1</v>
      </c>
      <c r="T24" s="2">
        <v>10.8</v>
      </c>
      <c r="U24" s="2">
        <v>5</v>
      </c>
      <c r="V24" s="2">
        <v>41.9</v>
      </c>
      <c r="W24" s="2">
        <v>36.4</v>
      </c>
      <c r="X24" s="65">
        <v>130.1</v>
      </c>
      <c r="Y24" s="2">
        <v>595.29999999999995</v>
      </c>
      <c r="Z24" s="49">
        <v>2552.5</v>
      </c>
      <c r="AA24" s="65"/>
      <c r="AB24" s="51" t="s">
        <v>386</v>
      </c>
      <c r="AC24" s="2">
        <v>9.9</v>
      </c>
      <c r="AD24" s="2">
        <v>6.6</v>
      </c>
      <c r="AE24" s="2">
        <v>21.3</v>
      </c>
      <c r="AF24" s="2">
        <v>12.7</v>
      </c>
      <c r="AG24" s="2">
        <v>10.199999999999999</v>
      </c>
      <c r="AH24" s="2">
        <v>5.5</v>
      </c>
      <c r="AI24" s="2">
        <v>38.200000000000003</v>
      </c>
      <c r="AJ24" s="2">
        <v>35.5</v>
      </c>
      <c r="AK24" s="2">
        <v>100</v>
      </c>
      <c r="AL24" s="2">
        <v>522</v>
      </c>
      <c r="AM24" s="2">
        <v>2149.6999999999998</v>
      </c>
    </row>
    <row r="25" spans="2:39" x14ac:dyDescent="0.2">
      <c r="B25" s="51" t="s">
        <v>387</v>
      </c>
      <c r="C25" s="49">
        <v>19.7</v>
      </c>
      <c r="D25" s="49">
        <v>16.100000000000001</v>
      </c>
      <c r="E25" s="49">
        <v>44</v>
      </c>
      <c r="F25" s="49">
        <v>28.8</v>
      </c>
      <c r="G25" s="49">
        <v>21.6</v>
      </c>
      <c r="H25" s="49">
        <v>10.8</v>
      </c>
      <c r="I25" s="49">
        <v>84.9</v>
      </c>
      <c r="J25" s="49">
        <v>73.400000000000006</v>
      </c>
      <c r="K25" s="49">
        <v>247</v>
      </c>
      <c r="L25" s="49">
        <v>1177.5999999999999</v>
      </c>
      <c r="M25" s="49">
        <v>4921.2</v>
      </c>
      <c r="N25" s="65"/>
      <c r="O25" s="51" t="s">
        <v>387</v>
      </c>
      <c r="P25" s="65">
        <v>10.9</v>
      </c>
      <c r="Q25" s="65">
        <v>8.5</v>
      </c>
      <c r="R25" s="65">
        <v>23</v>
      </c>
      <c r="S25" s="65">
        <v>16.600000000000001</v>
      </c>
      <c r="T25" s="65">
        <v>11</v>
      </c>
      <c r="U25" s="65">
        <v>4.3</v>
      </c>
      <c r="V25" s="65">
        <v>45.3</v>
      </c>
      <c r="W25" s="65">
        <v>37.200000000000003</v>
      </c>
      <c r="X25" s="65">
        <v>132.9</v>
      </c>
      <c r="Y25" s="65">
        <v>624</v>
      </c>
      <c r="Z25" s="49">
        <v>2645.2</v>
      </c>
      <c r="AA25" s="65"/>
      <c r="AB25" s="51" t="s">
        <v>387</v>
      </c>
      <c r="AC25" s="65">
        <v>8.8000000000000007</v>
      </c>
      <c r="AD25" s="65">
        <v>7.6</v>
      </c>
      <c r="AE25" s="65">
        <v>21.1</v>
      </c>
      <c r="AF25" s="65">
        <v>12.2</v>
      </c>
      <c r="AG25" s="65">
        <v>10.6</v>
      </c>
      <c r="AH25" s="65">
        <v>6.5</v>
      </c>
      <c r="AI25" s="65">
        <v>39.6</v>
      </c>
      <c r="AJ25" s="65">
        <v>36.200000000000003</v>
      </c>
      <c r="AK25" s="65">
        <v>114.1</v>
      </c>
      <c r="AL25" s="65">
        <v>553.70000000000005</v>
      </c>
      <c r="AM25" s="49">
        <v>2276</v>
      </c>
    </row>
    <row r="26" spans="2:39" x14ac:dyDescent="0.2">
      <c r="B26" s="51" t="s">
        <v>388</v>
      </c>
      <c r="C26" s="49">
        <v>21.9</v>
      </c>
      <c r="D26" s="49">
        <v>15.3</v>
      </c>
      <c r="E26" s="49">
        <v>46.6</v>
      </c>
      <c r="F26" s="49">
        <v>27</v>
      </c>
      <c r="G26" s="49">
        <v>20.2</v>
      </c>
      <c r="H26" s="49">
        <v>11.3</v>
      </c>
      <c r="I26" s="49">
        <v>71.900000000000006</v>
      </c>
      <c r="J26" s="49">
        <v>69.7</v>
      </c>
      <c r="K26" s="49">
        <v>222.2</v>
      </c>
      <c r="L26" s="49">
        <v>1173.5</v>
      </c>
      <c r="M26" s="49">
        <v>4844.2</v>
      </c>
      <c r="N26" s="65"/>
      <c r="O26" s="51" t="s">
        <v>388</v>
      </c>
      <c r="P26" s="2">
        <v>10.7</v>
      </c>
      <c r="Q26" s="2">
        <v>9.8000000000000007</v>
      </c>
      <c r="R26" s="2">
        <v>25.1</v>
      </c>
      <c r="S26" s="2">
        <v>14.8</v>
      </c>
      <c r="T26" s="2">
        <v>9.8000000000000007</v>
      </c>
      <c r="U26" s="2">
        <v>5.3</v>
      </c>
      <c r="V26" s="2">
        <v>36.6</v>
      </c>
      <c r="W26" s="2">
        <v>36.5</v>
      </c>
      <c r="X26" s="2">
        <v>122.4</v>
      </c>
      <c r="Y26" s="2">
        <v>628.70000000000005</v>
      </c>
      <c r="Z26" s="49">
        <v>2624.5</v>
      </c>
      <c r="AA26" s="65"/>
      <c r="AB26" s="51" t="s">
        <v>388</v>
      </c>
      <c r="AC26" s="2">
        <v>11.2</v>
      </c>
      <c r="AD26" s="2">
        <v>5.5</v>
      </c>
      <c r="AE26" s="2">
        <v>21.5</v>
      </c>
      <c r="AF26" s="2">
        <v>12.2</v>
      </c>
      <c r="AG26" s="2">
        <v>10.3</v>
      </c>
      <c r="AH26" s="2">
        <v>6</v>
      </c>
      <c r="AI26" s="2">
        <v>35.299999999999997</v>
      </c>
      <c r="AJ26" s="2">
        <v>33.200000000000003</v>
      </c>
      <c r="AK26" s="65">
        <v>99.8</v>
      </c>
      <c r="AL26" s="65">
        <v>544.79999999999995</v>
      </c>
      <c r="AM26" s="49">
        <v>2219.6999999999998</v>
      </c>
    </row>
    <row r="27" spans="2:39" x14ac:dyDescent="0.2">
      <c r="B27" s="51" t="s">
        <v>389</v>
      </c>
      <c r="C27" s="49">
        <v>25.7</v>
      </c>
      <c r="D27" s="49">
        <v>14.2</v>
      </c>
      <c r="E27" s="49">
        <v>45.4</v>
      </c>
      <c r="F27" s="49">
        <v>29.1</v>
      </c>
      <c r="G27" s="49">
        <v>21.4</v>
      </c>
      <c r="H27" s="49">
        <v>12.8</v>
      </c>
      <c r="I27" s="49">
        <v>85.5</v>
      </c>
      <c r="J27" s="49">
        <v>72.099999999999994</v>
      </c>
      <c r="K27" s="49">
        <v>227.2</v>
      </c>
      <c r="L27" s="49">
        <v>1227.9000000000001</v>
      </c>
      <c r="M27" s="49">
        <v>4998</v>
      </c>
      <c r="N27" s="65"/>
      <c r="O27" s="51" t="s">
        <v>389</v>
      </c>
      <c r="P27" s="2">
        <v>12.3</v>
      </c>
      <c r="Q27" s="2">
        <v>7.1</v>
      </c>
      <c r="R27" s="2">
        <v>23.7</v>
      </c>
      <c r="S27" s="2">
        <v>16</v>
      </c>
      <c r="T27" s="2">
        <v>11.6</v>
      </c>
      <c r="U27" s="2">
        <v>6.2</v>
      </c>
      <c r="V27" s="2">
        <v>43.3</v>
      </c>
      <c r="W27" s="2">
        <v>33.9</v>
      </c>
      <c r="X27" s="2">
        <v>122.9</v>
      </c>
      <c r="Y27" s="2">
        <v>655.29999999999995</v>
      </c>
      <c r="Z27" s="49">
        <v>2696.2</v>
      </c>
      <c r="AA27" s="65"/>
      <c r="AB27" s="51" t="s">
        <v>389</v>
      </c>
      <c r="AC27" s="2">
        <v>13.4</v>
      </c>
      <c r="AD27" s="2">
        <v>7.1</v>
      </c>
      <c r="AE27" s="2">
        <v>21.7</v>
      </c>
      <c r="AF27" s="2">
        <v>13</v>
      </c>
      <c r="AG27" s="2">
        <v>9.8000000000000007</v>
      </c>
      <c r="AH27" s="2">
        <v>6.6</v>
      </c>
      <c r="AI27" s="2">
        <v>42.2</v>
      </c>
      <c r="AJ27" s="2">
        <v>38.200000000000003</v>
      </c>
      <c r="AK27" s="65">
        <v>104.3</v>
      </c>
      <c r="AL27" s="65">
        <v>572.6</v>
      </c>
      <c r="AM27" s="49">
        <v>2301.8000000000002</v>
      </c>
    </row>
    <row r="28" spans="2:39" x14ac:dyDescent="0.2">
      <c r="B28" s="51" t="s">
        <v>390</v>
      </c>
      <c r="C28" s="49">
        <v>27.6</v>
      </c>
      <c r="D28" s="49">
        <v>13.8</v>
      </c>
      <c r="E28" s="49">
        <v>46.6</v>
      </c>
      <c r="F28" s="49">
        <v>27</v>
      </c>
      <c r="G28" s="49">
        <v>23.9</v>
      </c>
      <c r="H28" s="49">
        <v>13.4</v>
      </c>
      <c r="I28" s="49">
        <v>87.7</v>
      </c>
      <c r="J28" s="49">
        <v>84.7</v>
      </c>
      <c r="K28" s="49">
        <v>242.3</v>
      </c>
      <c r="L28" s="49">
        <v>1247</v>
      </c>
      <c r="M28" s="49">
        <v>5287.3</v>
      </c>
      <c r="N28" s="65"/>
      <c r="O28" s="51" t="s">
        <v>390</v>
      </c>
      <c r="P28" s="2">
        <v>12.2</v>
      </c>
      <c r="Q28" s="2">
        <v>7.4</v>
      </c>
      <c r="R28" s="2">
        <v>25.8</v>
      </c>
      <c r="S28" s="2">
        <v>14</v>
      </c>
      <c r="T28" s="2">
        <v>11</v>
      </c>
      <c r="U28" s="2">
        <v>5.9</v>
      </c>
      <c r="V28" s="2">
        <v>45</v>
      </c>
      <c r="W28" s="2">
        <v>43.2</v>
      </c>
      <c r="X28" s="2">
        <v>136.9</v>
      </c>
      <c r="Y28" s="2">
        <v>670.3</v>
      </c>
      <c r="Z28" s="49">
        <v>2857.7</v>
      </c>
      <c r="AA28" s="65"/>
      <c r="AB28" s="51" t="s">
        <v>390</v>
      </c>
      <c r="AC28" s="2">
        <v>15.4</v>
      </c>
      <c r="AD28" s="2">
        <v>6.4</v>
      </c>
      <c r="AE28" s="2">
        <v>20.8</v>
      </c>
      <c r="AF28" s="2">
        <v>13</v>
      </c>
      <c r="AG28" s="2">
        <v>12.9</v>
      </c>
      <c r="AH28" s="2">
        <v>7.4</v>
      </c>
      <c r="AI28" s="2">
        <v>42.7</v>
      </c>
      <c r="AJ28" s="2">
        <v>41.5</v>
      </c>
      <c r="AK28" s="65">
        <v>105.4</v>
      </c>
      <c r="AL28" s="65">
        <v>576.6</v>
      </c>
      <c r="AM28" s="49">
        <v>2429.6</v>
      </c>
    </row>
    <row r="29" spans="2:39" x14ac:dyDescent="0.2">
      <c r="B29" s="51" t="s">
        <v>391</v>
      </c>
      <c r="C29" s="49">
        <v>25.8</v>
      </c>
      <c r="D29" s="49">
        <v>14.6</v>
      </c>
      <c r="E29" s="49">
        <v>46.7</v>
      </c>
      <c r="F29" s="49">
        <v>31.7</v>
      </c>
      <c r="G29" s="49">
        <v>24.7</v>
      </c>
      <c r="H29" s="49">
        <v>14</v>
      </c>
      <c r="I29" s="49">
        <v>86.1</v>
      </c>
      <c r="J29" s="49">
        <v>84.5</v>
      </c>
      <c r="K29" s="49">
        <v>265.7</v>
      </c>
      <c r="L29" s="49">
        <v>1326.5</v>
      </c>
      <c r="M29" s="49">
        <v>5667.9</v>
      </c>
      <c r="N29" s="65"/>
      <c r="O29" s="51" t="s">
        <v>391</v>
      </c>
      <c r="P29" s="2">
        <v>10.8</v>
      </c>
      <c r="Q29" s="2">
        <v>6.5</v>
      </c>
      <c r="R29" s="2">
        <v>25.2</v>
      </c>
      <c r="S29" s="2">
        <v>16.7</v>
      </c>
      <c r="T29" s="2">
        <v>14.4</v>
      </c>
      <c r="U29" s="2">
        <v>7.2</v>
      </c>
      <c r="V29" s="2">
        <v>45.5</v>
      </c>
      <c r="W29" s="2">
        <v>45.5</v>
      </c>
      <c r="X29" s="2">
        <v>139.6</v>
      </c>
      <c r="Y29" s="2">
        <v>703.2</v>
      </c>
      <c r="Z29" s="49">
        <v>3052.5</v>
      </c>
      <c r="AA29" s="65"/>
      <c r="AB29" s="51" t="s">
        <v>391</v>
      </c>
      <c r="AC29" s="2">
        <v>15</v>
      </c>
      <c r="AD29" s="2">
        <v>8.1</v>
      </c>
      <c r="AE29" s="2">
        <v>21.5</v>
      </c>
      <c r="AF29" s="2">
        <v>15</v>
      </c>
      <c r="AG29" s="2">
        <v>10.3</v>
      </c>
      <c r="AH29" s="2">
        <v>6.8</v>
      </c>
      <c r="AI29" s="2">
        <v>40.6</v>
      </c>
      <c r="AJ29" s="2">
        <v>38.9</v>
      </c>
      <c r="AK29" s="2">
        <v>126</v>
      </c>
      <c r="AL29" s="2">
        <v>623.4</v>
      </c>
      <c r="AM29" s="49">
        <v>2615.4</v>
      </c>
    </row>
    <row r="30" spans="2:39" x14ac:dyDescent="0.2">
      <c r="B30" s="51" t="s">
        <v>392</v>
      </c>
      <c r="C30" s="2">
        <v>21.8</v>
      </c>
      <c r="D30" s="2">
        <v>13.8</v>
      </c>
      <c r="E30" s="2">
        <v>42.4</v>
      </c>
      <c r="F30" s="2">
        <v>35</v>
      </c>
      <c r="G30" s="2">
        <v>24.4</v>
      </c>
      <c r="H30" s="2">
        <v>17.899999999999999</v>
      </c>
      <c r="I30" s="2">
        <v>88.4</v>
      </c>
      <c r="J30" s="2">
        <v>84.9</v>
      </c>
      <c r="K30" s="2">
        <v>270.7</v>
      </c>
      <c r="L30" s="49">
        <v>1358.7</v>
      </c>
      <c r="M30" s="49">
        <v>5731</v>
      </c>
      <c r="N30" s="65"/>
      <c r="O30" s="51" t="s">
        <v>392</v>
      </c>
      <c r="P30" s="2">
        <v>10.199999999999999</v>
      </c>
      <c r="Q30" s="2">
        <v>6.1</v>
      </c>
      <c r="R30" s="2">
        <v>23</v>
      </c>
      <c r="S30" s="2">
        <v>16.399999999999999</v>
      </c>
      <c r="T30" s="2">
        <v>14</v>
      </c>
      <c r="U30" s="2">
        <v>10.3</v>
      </c>
      <c r="V30" s="2">
        <v>48.2</v>
      </c>
      <c r="W30" s="2">
        <v>46.2</v>
      </c>
      <c r="X30" s="65">
        <v>151.6</v>
      </c>
      <c r="Y30" s="65">
        <v>743.1</v>
      </c>
      <c r="Z30" s="49">
        <v>3124.5</v>
      </c>
      <c r="AA30" s="65"/>
      <c r="AB30" s="51" t="s">
        <v>392</v>
      </c>
      <c r="AC30" s="2">
        <v>11.6</v>
      </c>
      <c r="AD30" s="2">
        <v>7.6</v>
      </c>
      <c r="AE30" s="2">
        <v>19.399999999999999</v>
      </c>
      <c r="AF30" s="2">
        <v>18.5</v>
      </c>
      <c r="AG30" s="2">
        <v>10.5</v>
      </c>
      <c r="AH30" s="2">
        <v>7.5</v>
      </c>
      <c r="AI30" s="2">
        <v>40.200000000000003</v>
      </c>
      <c r="AJ30" s="2">
        <v>38.700000000000003</v>
      </c>
      <c r="AK30" s="65">
        <v>119.2</v>
      </c>
      <c r="AL30" s="65">
        <v>615.6</v>
      </c>
      <c r="AM30" s="49">
        <v>2606.5</v>
      </c>
    </row>
    <row r="31" spans="2:39" x14ac:dyDescent="0.2">
      <c r="B31" s="51" t="s">
        <v>393</v>
      </c>
      <c r="C31" s="2">
        <v>26.7</v>
      </c>
      <c r="D31" s="2">
        <v>13.1</v>
      </c>
      <c r="E31" s="2">
        <v>50.1</v>
      </c>
      <c r="F31" s="2">
        <v>31.1</v>
      </c>
      <c r="G31" s="2">
        <v>20.9</v>
      </c>
      <c r="H31" s="2">
        <v>17.3</v>
      </c>
      <c r="I31" s="2">
        <v>96.6</v>
      </c>
      <c r="J31" s="2">
        <v>93.5</v>
      </c>
      <c r="K31" s="49">
        <v>261.2</v>
      </c>
      <c r="L31" s="49">
        <v>1426.7</v>
      </c>
      <c r="M31" s="49">
        <v>5824.2</v>
      </c>
      <c r="N31" s="65"/>
      <c r="O31" s="51" t="s">
        <v>393</v>
      </c>
      <c r="P31" s="2">
        <v>13.3</v>
      </c>
      <c r="Q31" s="2">
        <v>6.7</v>
      </c>
      <c r="R31" s="2">
        <v>25.5</v>
      </c>
      <c r="S31" s="2">
        <v>17.7</v>
      </c>
      <c r="T31" s="2">
        <v>10.8</v>
      </c>
      <c r="U31" s="2">
        <v>7.7</v>
      </c>
      <c r="V31" s="2">
        <v>52.7</v>
      </c>
      <c r="W31" s="2">
        <v>47.6</v>
      </c>
      <c r="X31" s="49">
        <v>142.6</v>
      </c>
      <c r="Y31" s="49">
        <v>772.2</v>
      </c>
      <c r="Z31" s="49">
        <v>3136.6</v>
      </c>
      <c r="AA31" s="65"/>
      <c r="AB31" s="51" t="s">
        <v>393</v>
      </c>
      <c r="AC31" s="2">
        <v>13.4</v>
      </c>
      <c r="AD31" s="2">
        <v>6.4</v>
      </c>
      <c r="AE31" s="2">
        <v>24.6</v>
      </c>
      <c r="AF31" s="2">
        <v>13.4</v>
      </c>
      <c r="AG31" s="2">
        <v>10.1</v>
      </c>
      <c r="AH31" s="2">
        <v>9.5</v>
      </c>
      <c r="AI31" s="2">
        <v>43.9</v>
      </c>
      <c r="AJ31" s="2">
        <v>45.9</v>
      </c>
      <c r="AK31" s="49">
        <v>118.7</v>
      </c>
      <c r="AL31" s="49">
        <v>654.4</v>
      </c>
      <c r="AM31" s="49">
        <v>2687.6</v>
      </c>
    </row>
    <row r="32" spans="2:39" x14ac:dyDescent="0.2">
      <c r="B32" s="51" t="s">
        <v>394</v>
      </c>
      <c r="C32" s="2">
        <v>27.8</v>
      </c>
      <c r="D32" s="2">
        <v>15.1</v>
      </c>
      <c r="E32" s="2">
        <v>46.7</v>
      </c>
      <c r="F32" s="2">
        <v>33.700000000000003</v>
      </c>
      <c r="G32" s="2">
        <v>25.6</v>
      </c>
      <c r="H32" s="2">
        <v>18.2</v>
      </c>
      <c r="I32" s="2">
        <v>96.5</v>
      </c>
      <c r="J32" s="2">
        <v>103.2</v>
      </c>
      <c r="K32" s="49">
        <v>276.39999999999998</v>
      </c>
      <c r="L32" s="49">
        <v>1446.8</v>
      </c>
      <c r="M32" s="49">
        <v>6021</v>
      </c>
      <c r="N32" s="65"/>
      <c r="O32" s="51" t="s">
        <v>394</v>
      </c>
      <c r="P32" s="2">
        <v>14.7</v>
      </c>
      <c r="Q32" s="2">
        <v>8.1</v>
      </c>
      <c r="R32" s="2">
        <v>22.1</v>
      </c>
      <c r="S32" s="2">
        <v>18.899999999999999</v>
      </c>
      <c r="T32" s="2">
        <v>12.7</v>
      </c>
      <c r="U32" s="2">
        <v>8.6999999999999993</v>
      </c>
      <c r="V32" s="2">
        <v>53.3</v>
      </c>
      <c r="W32" s="2">
        <v>54.1</v>
      </c>
      <c r="X32" s="49">
        <v>151.80000000000001</v>
      </c>
      <c r="Y32" s="49">
        <v>757.8</v>
      </c>
      <c r="Z32" s="49">
        <v>3212</v>
      </c>
      <c r="AA32" s="65"/>
      <c r="AB32" s="51" t="s">
        <v>394</v>
      </c>
      <c r="AC32" s="2">
        <v>13.2</v>
      </c>
      <c r="AD32" s="2">
        <v>7</v>
      </c>
      <c r="AE32" s="2">
        <v>24.6</v>
      </c>
      <c r="AF32" s="2">
        <v>14.8</v>
      </c>
      <c r="AG32" s="2">
        <v>12.9</v>
      </c>
      <c r="AH32" s="2">
        <v>9.5</v>
      </c>
      <c r="AI32" s="2">
        <v>43.2</v>
      </c>
      <c r="AJ32" s="2">
        <v>49.1</v>
      </c>
      <c r="AK32" s="49">
        <v>124.6</v>
      </c>
      <c r="AL32" s="49">
        <v>689</v>
      </c>
      <c r="AM32" s="49">
        <v>2809</v>
      </c>
    </row>
    <row r="33" spans="2:39" x14ac:dyDescent="0.2">
      <c r="B33" s="51" t="s">
        <v>395</v>
      </c>
      <c r="C33" s="2">
        <v>25.6</v>
      </c>
      <c r="D33" s="2">
        <v>13.5</v>
      </c>
      <c r="E33" s="2">
        <v>47.4</v>
      </c>
      <c r="F33" s="2">
        <v>35.9</v>
      </c>
      <c r="G33" s="2">
        <v>22.9</v>
      </c>
      <c r="H33" s="2">
        <v>21.8</v>
      </c>
      <c r="I33" s="2">
        <v>93.1</v>
      </c>
      <c r="J33" s="2">
        <v>106.6</v>
      </c>
      <c r="K33" s="49">
        <v>282.7</v>
      </c>
      <c r="L33" s="49">
        <v>1481.7</v>
      </c>
      <c r="M33" s="49">
        <v>6278.2</v>
      </c>
      <c r="N33" s="65"/>
      <c r="O33" s="51" t="s">
        <v>395</v>
      </c>
      <c r="P33" s="2">
        <v>12.8</v>
      </c>
      <c r="Q33" s="2">
        <v>7.6</v>
      </c>
      <c r="R33" s="2">
        <v>24.3</v>
      </c>
      <c r="S33" s="2">
        <v>18.2</v>
      </c>
      <c r="T33" s="2">
        <v>12.3</v>
      </c>
      <c r="U33" s="2">
        <v>10.199999999999999</v>
      </c>
      <c r="V33" s="2">
        <v>52.5</v>
      </c>
      <c r="W33" s="2">
        <v>51.5</v>
      </c>
      <c r="X33" s="49">
        <v>156.19999999999999</v>
      </c>
      <c r="Y33" s="49">
        <v>786.4</v>
      </c>
      <c r="Z33" s="49">
        <v>3358.4</v>
      </c>
      <c r="AA33" s="65"/>
      <c r="AB33" s="51" t="s">
        <v>395</v>
      </c>
      <c r="AC33" s="2">
        <v>12.8</v>
      </c>
      <c r="AD33" s="2">
        <v>5.9</v>
      </c>
      <c r="AE33" s="2">
        <v>23.1</v>
      </c>
      <c r="AF33" s="2">
        <v>17.7</v>
      </c>
      <c r="AG33" s="2">
        <v>10.6</v>
      </c>
      <c r="AH33" s="2">
        <v>11.6</v>
      </c>
      <c r="AI33" s="2">
        <v>40.6</v>
      </c>
      <c r="AJ33" s="2">
        <v>55</v>
      </c>
      <c r="AK33" s="49">
        <v>126.5</v>
      </c>
      <c r="AL33" s="49">
        <v>695.3</v>
      </c>
      <c r="AM33" s="49">
        <v>2919.9</v>
      </c>
    </row>
    <row r="34" spans="2:39" x14ac:dyDescent="0.2">
      <c r="B34" s="51" t="s">
        <v>396</v>
      </c>
      <c r="C34" s="2">
        <v>20.100000000000001</v>
      </c>
      <c r="D34" s="2">
        <v>15.3</v>
      </c>
      <c r="E34" s="2">
        <v>47.1</v>
      </c>
      <c r="F34" s="2">
        <v>35</v>
      </c>
      <c r="G34" s="2">
        <v>21.7</v>
      </c>
      <c r="H34" s="2">
        <v>22.9</v>
      </c>
      <c r="I34" s="2">
        <v>87.7</v>
      </c>
      <c r="J34" s="2">
        <v>105.9</v>
      </c>
      <c r="K34" s="49">
        <v>279.8</v>
      </c>
      <c r="L34" s="49">
        <v>1447.2</v>
      </c>
      <c r="M34" s="49">
        <v>6047.3</v>
      </c>
      <c r="N34" s="65"/>
      <c r="O34" s="51" t="s">
        <v>396</v>
      </c>
      <c r="P34" s="2">
        <v>9.6</v>
      </c>
      <c r="Q34" s="2">
        <v>8.3000000000000007</v>
      </c>
      <c r="R34" s="2">
        <v>26.1</v>
      </c>
      <c r="S34" s="2">
        <v>18.600000000000001</v>
      </c>
      <c r="T34" s="2">
        <v>10.1</v>
      </c>
      <c r="U34" s="2">
        <v>13.2</v>
      </c>
      <c r="V34" s="2">
        <v>48.6</v>
      </c>
      <c r="W34" s="2">
        <v>52.6</v>
      </c>
      <c r="X34" s="49">
        <v>152.69999999999999</v>
      </c>
      <c r="Y34" s="49">
        <v>764.8</v>
      </c>
      <c r="Z34" s="49">
        <v>3194.4</v>
      </c>
      <c r="AA34" s="65"/>
      <c r="AB34" s="51" t="s">
        <v>396</v>
      </c>
      <c r="AC34" s="2">
        <v>10.6</v>
      </c>
      <c r="AD34" s="2">
        <v>7</v>
      </c>
      <c r="AE34" s="2">
        <v>20.9</v>
      </c>
      <c r="AF34" s="2">
        <v>16.399999999999999</v>
      </c>
      <c r="AG34" s="2">
        <v>11.7</v>
      </c>
      <c r="AH34" s="2">
        <v>9.6999999999999993</v>
      </c>
      <c r="AI34" s="2">
        <v>39.1</v>
      </c>
      <c r="AJ34" s="2">
        <v>53.3</v>
      </c>
      <c r="AK34" s="49">
        <v>127.1</v>
      </c>
      <c r="AL34" s="49">
        <v>682.4</v>
      </c>
      <c r="AM34" s="49">
        <v>2852.9</v>
      </c>
    </row>
    <row r="35" spans="2:39" x14ac:dyDescent="0.2">
      <c r="B35" s="51" t="s">
        <v>397</v>
      </c>
      <c r="C35" s="2">
        <v>25.2</v>
      </c>
      <c r="D35" s="2">
        <v>16.2</v>
      </c>
      <c r="E35" s="2">
        <v>50.5</v>
      </c>
      <c r="F35" s="2">
        <v>34.9</v>
      </c>
      <c r="G35" s="2">
        <v>23.7</v>
      </c>
      <c r="H35" s="2">
        <v>19.899999999999999</v>
      </c>
      <c r="I35" s="2">
        <v>89.4</v>
      </c>
      <c r="J35" s="2">
        <v>103.6</v>
      </c>
      <c r="K35" s="49">
        <v>267.8</v>
      </c>
      <c r="L35" s="49">
        <v>1450.8</v>
      </c>
      <c r="M35" s="49">
        <v>5943.4</v>
      </c>
      <c r="N35" s="65"/>
      <c r="O35" s="51" t="s">
        <v>397</v>
      </c>
      <c r="P35" s="2">
        <v>14.7</v>
      </c>
      <c r="Q35" s="2">
        <v>8.6999999999999993</v>
      </c>
      <c r="R35" s="2">
        <v>27.7</v>
      </c>
      <c r="S35" s="2">
        <v>17.5</v>
      </c>
      <c r="T35" s="2">
        <v>10.7</v>
      </c>
      <c r="U35" s="2">
        <v>10.3</v>
      </c>
      <c r="V35" s="2">
        <v>51.1</v>
      </c>
      <c r="W35" s="2">
        <v>55.2</v>
      </c>
      <c r="X35" s="49">
        <v>148.1</v>
      </c>
      <c r="Y35" s="49">
        <v>768.3</v>
      </c>
      <c r="Z35" s="49">
        <v>3160.8</v>
      </c>
      <c r="AA35" s="65"/>
      <c r="AB35" s="51" t="s">
        <v>397</v>
      </c>
      <c r="AC35" s="2">
        <v>10.6</v>
      </c>
      <c r="AD35" s="2">
        <v>7.5</v>
      </c>
      <c r="AE35" s="2">
        <v>22.8</v>
      </c>
      <c r="AF35" s="2">
        <v>17.399999999999999</v>
      </c>
      <c r="AG35" s="2">
        <v>13.1</v>
      </c>
      <c r="AH35" s="2">
        <v>9.6</v>
      </c>
      <c r="AI35" s="2">
        <v>38.299999999999997</v>
      </c>
      <c r="AJ35" s="2">
        <v>48.4</v>
      </c>
      <c r="AK35" s="49">
        <v>119.8</v>
      </c>
      <c r="AL35" s="49">
        <v>682.6</v>
      </c>
      <c r="AM35" s="49">
        <v>2782.6</v>
      </c>
    </row>
    <row r="36" spans="2:39" x14ac:dyDescent="0.2">
      <c r="B36" s="51" t="s">
        <v>398</v>
      </c>
      <c r="C36" s="2">
        <v>31.2</v>
      </c>
      <c r="D36" s="2">
        <v>16.8</v>
      </c>
      <c r="E36" s="2">
        <v>50.7</v>
      </c>
      <c r="F36" s="2">
        <v>37.299999999999997</v>
      </c>
      <c r="G36" s="2">
        <v>17.399999999999999</v>
      </c>
      <c r="H36" s="2">
        <v>19.3</v>
      </c>
      <c r="I36" s="2">
        <v>84.9</v>
      </c>
      <c r="J36" s="2">
        <v>111.6</v>
      </c>
      <c r="K36" s="49">
        <v>282.5</v>
      </c>
      <c r="L36" s="49">
        <v>1462.5</v>
      </c>
      <c r="M36" s="49">
        <v>5935.6</v>
      </c>
      <c r="N36" s="65"/>
      <c r="O36" s="51" t="s">
        <v>398</v>
      </c>
      <c r="P36" s="2">
        <v>16</v>
      </c>
      <c r="Q36" s="2">
        <v>8.9</v>
      </c>
      <c r="R36" s="2">
        <v>27.1</v>
      </c>
      <c r="S36" s="2">
        <v>18.5</v>
      </c>
      <c r="T36" s="2">
        <v>9.6</v>
      </c>
      <c r="U36" s="2">
        <v>9.6999999999999993</v>
      </c>
      <c r="V36" s="2">
        <v>46.5</v>
      </c>
      <c r="W36" s="2">
        <v>53.4</v>
      </c>
      <c r="X36" s="49">
        <v>159.1</v>
      </c>
      <c r="Y36" s="49">
        <v>752.2</v>
      </c>
      <c r="Z36" s="49">
        <v>3108.8</v>
      </c>
      <c r="AA36" s="65"/>
      <c r="AB36" s="51" t="s">
        <v>398</v>
      </c>
      <c r="AC36" s="2">
        <v>15.1</v>
      </c>
      <c r="AD36" s="2">
        <v>7.9</v>
      </c>
      <c r="AE36" s="2">
        <v>23.5</v>
      </c>
      <c r="AF36" s="2">
        <v>18.8</v>
      </c>
      <c r="AG36" s="2">
        <v>7.8</v>
      </c>
      <c r="AH36" s="2">
        <v>9.6</v>
      </c>
      <c r="AI36" s="2">
        <v>38.5</v>
      </c>
      <c r="AJ36" s="2">
        <v>58.2</v>
      </c>
      <c r="AK36" s="49">
        <v>123.5</v>
      </c>
      <c r="AL36" s="49">
        <v>710.3</v>
      </c>
      <c r="AM36" s="49">
        <v>2826.8</v>
      </c>
    </row>
    <row r="37" spans="2:39" x14ac:dyDescent="0.2">
      <c r="B37" s="51" t="s">
        <v>399</v>
      </c>
      <c r="C37" s="2">
        <v>33</v>
      </c>
      <c r="D37" s="2">
        <v>17.600000000000001</v>
      </c>
      <c r="E37" s="2">
        <v>43.8</v>
      </c>
      <c r="F37" s="2">
        <v>37.799999999999997</v>
      </c>
      <c r="G37" s="2">
        <v>18.100000000000001</v>
      </c>
      <c r="H37" s="2">
        <v>15.2</v>
      </c>
      <c r="I37" s="2">
        <v>86.1</v>
      </c>
      <c r="J37" s="2">
        <v>104.3</v>
      </c>
      <c r="K37" s="49">
        <v>285.8</v>
      </c>
      <c r="L37" s="49">
        <v>1403.4</v>
      </c>
      <c r="M37" s="49">
        <v>5933.3</v>
      </c>
      <c r="N37" s="65"/>
      <c r="O37" s="51" t="s">
        <v>399</v>
      </c>
      <c r="P37" s="2">
        <v>17.2</v>
      </c>
      <c r="Q37" s="2">
        <v>9.9</v>
      </c>
      <c r="R37" s="2">
        <v>26.5</v>
      </c>
      <c r="S37" s="2">
        <v>20.7</v>
      </c>
      <c r="T37" s="2">
        <v>10.8</v>
      </c>
      <c r="U37" s="2">
        <v>7.6</v>
      </c>
      <c r="V37" s="2">
        <v>51</v>
      </c>
      <c r="W37" s="2">
        <v>52</v>
      </c>
      <c r="X37" s="49">
        <v>153.6</v>
      </c>
      <c r="Y37" s="49">
        <v>734.5</v>
      </c>
      <c r="Z37" s="49">
        <v>3116.6</v>
      </c>
      <c r="AA37" s="65"/>
      <c r="AB37" s="51" t="s">
        <v>399</v>
      </c>
      <c r="AC37" s="2">
        <v>15.7</v>
      </c>
      <c r="AD37" s="2">
        <v>7.7</v>
      </c>
      <c r="AE37" s="2">
        <v>17.3</v>
      </c>
      <c r="AF37" s="2">
        <v>17.100000000000001</v>
      </c>
      <c r="AG37" s="2">
        <v>7.3</v>
      </c>
      <c r="AH37" s="2">
        <v>7.5</v>
      </c>
      <c r="AI37" s="2">
        <v>35.1</v>
      </c>
      <c r="AJ37" s="2">
        <v>52.3</v>
      </c>
      <c r="AK37" s="49">
        <v>132.19999999999999</v>
      </c>
      <c r="AL37" s="49">
        <v>668.8</v>
      </c>
      <c r="AM37" s="49">
        <v>2816.7</v>
      </c>
    </row>
    <row r="38" spans="2:39" x14ac:dyDescent="0.2">
      <c r="B38" s="51" t="s">
        <v>400</v>
      </c>
      <c r="C38" s="2">
        <v>35.6</v>
      </c>
      <c r="D38" s="2">
        <v>19.399999999999999</v>
      </c>
      <c r="E38" s="2">
        <v>43.6</v>
      </c>
      <c r="F38" s="2">
        <v>39.200000000000003</v>
      </c>
      <c r="G38" s="2">
        <v>21.7</v>
      </c>
      <c r="H38" s="2">
        <v>15.9</v>
      </c>
      <c r="I38" s="2">
        <v>84.1</v>
      </c>
      <c r="J38" s="2">
        <v>102.3</v>
      </c>
      <c r="K38" s="49">
        <v>259.39999999999998</v>
      </c>
      <c r="L38" s="49">
        <v>1400.3</v>
      </c>
      <c r="M38" s="49">
        <v>5622.9</v>
      </c>
      <c r="N38" s="65"/>
      <c r="O38" s="51" t="s">
        <v>400</v>
      </c>
      <c r="P38" s="2">
        <v>19.3</v>
      </c>
      <c r="Q38" s="2">
        <v>11</v>
      </c>
      <c r="R38" s="2">
        <v>24</v>
      </c>
      <c r="S38" s="2">
        <v>23.4</v>
      </c>
      <c r="T38" s="2">
        <v>11.8</v>
      </c>
      <c r="U38" s="2">
        <v>8</v>
      </c>
      <c r="V38" s="2">
        <v>48.4</v>
      </c>
      <c r="W38" s="2">
        <v>49.8</v>
      </c>
      <c r="X38" s="49">
        <v>138.4</v>
      </c>
      <c r="Y38" s="49">
        <v>727.7</v>
      </c>
      <c r="Z38" s="49">
        <v>2932.2</v>
      </c>
      <c r="AA38" s="65"/>
      <c r="AB38" s="51" t="s">
        <v>400</v>
      </c>
      <c r="AC38" s="2">
        <v>16.3</v>
      </c>
      <c r="AD38" s="2">
        <v>8.4</v>
      </c>
      <c r="AE38" s="2">
        <v>19.600000000000001</v>
      </c>
      <c r="AF38" s="2">
        <v>15.8</v>
      </c>
      <c r="AG38" s="2">
        <v>9.9</v>
      </c>
      <c r="AH38" s="2">
        <v>7.9</v>
      </c>
      <c r="AI38" s="2">
        <v>35.700000000000003</v>
      </c>
      <c r="AJ38" s="2">
        <v>52.5</v>
      </c>
      <c r="AK38" s="49">
        <v>121</v>
      </c>
      <c r="AL38" s="49">
        <v>672.6</v>
      </c>
      <c r="AM38" s="49">
        <v>2690.7</v>
      </c>
    </row>
    <row r="39" spans="2:39" x14ac:dyDescent="0.2">
      <c r="B39" s="51" t="s">
        <v>401</v>
      </c>
      <c r="C39" s="2">
        <v>40.200000000000003</v>
      </c>
      <c r="D39" s="2">
        <v>20.7</v>
      </c>
      <c r="E39" s="2">
        <v>43.5</v>
      </c>
      <c r="F39" s="2">
        <v>34.1</v>
      </c>
      <c r="G39" s="2">
        <v>21.1</v>
      </c>
      <c r="H39" s="2">
        <v>15.1</v>
      </c>
      <c r="I39" s="2">
        <v>83.4</v>
      </c>
      <c r="J39" s="2">
        <v>99.6</v>
      </c>
      <c r="K39" s="49">
        <v>244.4</v>
      </c>
      <c r="L39" s="49">
        <v>1419.1</v>
      </c>
      <c r="M39" s="49">
        <v>5427.7</v>
      </c>
      <c r="N39" s="65"/>
      <c r="O39" s="51" t="s">
        <v>401</v>
      </c>
      <c r="P39" s="2">
        <v>20.8</v>
      </c>
      <c r="Q39" s="2">
        <v>11.3</v>
      </c>
      <c r="R39" s="2">
        <v>22.6</v>
      </c>
      <c r="S39" s="2">
        <v>19.899999999999999</v>
      </c>
      <c r="T39" s="2">
        <v>11.5</v>
      </c>
      <c r="U39" s="2">
        <v>8</v>
      </c>
      <c r="V39" s="2">
        <v>47.5</v>
      </c>
      <c r="W39" s="2">
        <v>50.6</v>
      </c>
      <c r="X39" s="49">
        <v>125.3</v>
      </c>
      <c r="Y39" s="49">
        <v>729.8</v>
      </c>
      <c r="Z39" s="49">
        <v>2793.5</v>
      </c>
      <c r="AA39" s="65"/>
      <c r="AB39" s="51" t="s">
        <v>401</v>
      </c>
      <c r="AC39" s="2">
        <v>19.5</v>
      </c>
      <c r="AD39" s="2">
        <v>9.3000000000000007</v>
      </c>
      <c r="AE39" s="2">
        <v>20.9</v>
      </c>
      <c r="AF39" s="2">
        <v>14.2</v>
      </c>
      <c r="AG39" s="2">
        <v>9.6</v>
      </c>
      <c r="AH39" s="2">
        <v>7.1</v>
      </c>
      <c r="AI39" s="2">
        <v>35.9</v>
      </c>
      <c r="AJ39" s="2">
        <v>49</v>
      </c>
      <c r="AK39" s="49">
        <v>119.1</v>
      </c>
      <c r="AL39" s="49">
        <v>689.3</v>
      </c>
      <c r="AM39" s="49">
        <v>2634.2</v>
      </c>
    </row>
    <row r="40" spans="2:39" x14ac:dyDescent="0.2">
      <c r="B40" s="51" t="s">
        <v>402</v>
      </c>
      <c r="C40" s="2">
        <v>38.4</v>
      </c>
      <c r="D40" s="2">
        <v>18.600000000000001</v>
      </c>
      <c r="E40" s="2">
        <v>45</v>
      </c>
      <c r="F40" s="2">
        <v>35</v>
      </c>
      <c r="G40" s="2">
        <v>21.7</v>
      </c>
      <c r="H40" s="2">
        <v>13</v>
      </c>
      <c r="I40" s="2">
        <v>78.7</v>
      </c>
      <c r="J40" s="2">
        <v>100.2</v>
      </c>
      <c r="K40" s="49">
        <v>252.1</v>
      </c>
      <c r="L40" s="49">
        <v>1395.7</v>
      </c>
      <c r="M40" s="49">
        <v>5457.7</v>
      </c>
      <c r="N40" s="65"/>
      <c r="O40" s="51" t="s">
        <v>402</v>
      </c>
      <c r="P40" s="2">
        <v>21</v>
      </c>
      <c r="Q40" s="2">
        <v>11.5</v>
      </c>
      <c r="R40" s="2">
        <v>22.7</v>
      </c>
      <c r="S40" s="2">
        <v>19.399999999999999</v>
      </c>
      <c r="T40" s="2">
        <v>11.6</v>
      </c>
      <c r="U40" s="2">
        <v>6.6</v>
      </c>
      <c r="V40" s="2">
        <v>45.1</v>
      </c>
      <c r="W40" s="2">
        <v>50.4</v>
      </c>
      <c r="X40" s="49">
        <v>134.9</v>
      </c>
      <c r="Y40" s="49">
        <v>706.1</v>
      </c>
      <c r="Z40" s="49">
        <v>2823.7</v>
      </c>
      <c r="AA40" s="65"/>
      <c r="AB40" s="51" t="s">
        <v>402</v>
      </c>
      <c r="AC40" s="2">
        <v>17.399999999999999</v>
      </c>
      <c r="AD40" s="2">
        <v>7.1</v>
      </c>
      <c r="AE40" s="2">
        <v>22.3</v>
      </c>
      <c r="AF40" s="2">
        <v>15.7</v>
      </c>
      <c r="AG40" s="2">
        <v>10.1</v>
      </c>
      <c r="AH40" s="2">
        <v>6.4</v>
      </c>
      <c r="AI40" s="2">
        <v>33.6</v>
      </c>
      <c r="AJ40" s="2">
        <v>49.8</v>
      </c>
      <c r="AK40" s="49">
        <v>117.2</v>
      </c>
      <c r="AL40" s="49">
        <v>689.7</v>
      </c>
      <c r="AM40" s="49">
        <v>2634</v>
      </c>
    </row>
    <row r="41" spans="2:39" x14ac:dyDescent="0.2">
      <c r="B41" s="51" t="s">
        <v>403</v>
      </c>
      <c r="C41" s="2">
        <v>36</v>
      </c>
      <c r="D41" s="2">
        <v>20.8</v>
      </c>
      <c r="E41" s="2">
        <v>41.1</v>
      </c>
      <c r="F41" s="2">
        <v>38</v>
      </c>
      <c r="G41" s="2">
        <v>16.2</v>
      </c>
      <c r="H41" s="2">
        <v>15.2</v>
      </c>
      <c r="I41" s="2">
        <v>73.400000000000006</v>
      </c>
      <c r="J41" s="2">
        <v>97.8</v>
      </c>
      <c r="K41" s="49">
        <v>262.89999999999998</v>
      </c>
      <c r="L41" s="49">
        <v>1359.1</v>
      </c>
      <c r="M41" s="49">
        <v>5444.6</v>
      </c>
      <c r="N41" s="65"/>
      <c r="O41" s="51" t="s">
        <v>403</v>
      </c>
      <c r="P41" s="2">
        <v>21.5</v>
      </c>
      <c r="Q41" s="2">
        <v>11.2</v>
      </c>
      <c r="R41" s="2">
        <v>20.5</v>
      </c>
      <c r="S41" s="2">
        <v>20.9</v>
      </c>
      <c r="T41" s="2">
        <v>7.7</v>
      </c>
      <c r="U41" s="2">
        <v>8.1999999999999993</v>
      </c>
      <c r="V41" s="2">
        <v>38.200000000000003</v>
      </c>
      <c r="W41" s="2">
        <v>46.5</v>
      </c>
      <c r="X41" s="49">
        <v>135.5</v>
      </c>
      <c r="Y41" s="49">
        <v>682.8</v>
      </c>
      <c r="Z41" s="49">
        <v>2802.3</v>
      </c>
      <c r="AA41" s="65"/>
      <c r="AB41" s="51" t="s">
        <v>403</v>
      </c>
      <c r="AC41" s="2">
        <v>14.5</v>
      </c>
      <c r="AD41" s="2">
        <v>9.6</v>
      </c>
      <c r="AE41" s="2">
        <v>20.6</v>
      </c>
      <c r="AF41" s="2">
        <v>17.100000000000001</v>
      </c>
      <c r="AG41" s="2">
        <v>8.6</v>
      </c>
      <c r="AH41" s="2">
        <v>6.9</v>
      </c>
      <c r="AI41" s="2">
        <v>35.200000000000003</v>
      </c>
      <c r="AJ41" s="2">
        <v>51.3</v>
      </c>
      <c r="AK41" s="49">
        <v>127.3</v>
      </c>
      <c r="AL41" s="49">
        <v>676.4</v>
      </c>
      <c r="AM41" s="49">
        <v>2642.4</v>
      </c>
    </row>
    <row r="42" spans="2:39" x14ac:dyDescent="0.2">
      <c r="B42" s="51" t="s">
        <v>404</v>
      </c>
      <c r="C42" s="2">
        <v>29.9</v>
      </c>
      <c r="D42" s="2">
        <v>20.399999999999999</v>
      </c>
      <c r="E42" s="2">
        <v>34.6</v>
      </c>
      <c r="F42" s="2">
        <v>37.299999999999997</v>
      </c>
      <c r="G42" s="2">
        <v>17.3</v>
      </c>
      <c r="H42" s="2">
        <v>13.7</v>
      </c>
      <c r="I42" s="2">
        <v>75.900000000000006</v>
      </c>
      <c r="J42" s="2">
        <v>86.8</v>
      </c>
      <c r="K42" s="49">
        <v>245.9</v>
      </c>
      <c r="L42" s="49">
        <v>1260.5</v>
      </c>
      <c r="M42" s="49">
        <v>5149</v>
      </c>
      <c r="N42" s="65"/>
      <c r="O42" s="51" t="s">
        <v>404</v>
      </c>
      <c r="P42" s="2">
        <v>17.2</v>
      </c>
      <c r="Q42" s="2">
        <v>11.6</v>
      </c>
      <c r="R42" s="2">
        <v>17.5</v>
      </c>
      <c r="S42" s="2">
        <v>20.100000000000001</v>
      </c>
      <c r="T42" s="2">
        <v>9.5</v>
      </c>
      <c r="U42" s="2">
        <v>6.8</v>
      </c>
      <c r="V42" s="2">
        <v>41.6</v>
      </c>
      <c r="W42" s="2">
        <v>44.9</v>
      </c>
      <c r="X42" s="49">
        <v>125</v>
      </c>
      <c r="Y42" s="49">
        <v>635.1</v>
      </c>
      <c r="Z42" s="49">
        <v>2588.5</v>
      </c>
      <c r="AA42" s="65"/>
      <c r="AB42" s="51" t="s">
        <v>404</v>
      </c>
      <c r="AC42" s="2">
        <v>12.6</v>
      </c>
      <c r="AD42" s="2">
        <v>8.8000000000000007</v>
      </c>
      <c r="AE42" s="2">
        <v>17.100000000000001</v>
      </c>
      <c r="AF42" s="2">
        <v>17.100000000000001</v>
      </c>
      <c r="AG42" s="2">
        <v>7.9</v>
      </c>
      <c r="AH42" s="2">
        <v>6.9</v>
      </c>
      <c r="AI42" s="2">
        <v>34.299999999999997</v>
      </c>
      <c r="AJ42" s="2">
        <v>41.9</v>
      </c>
      <c r="AK42" s="49">
        <v>120.9</v>
      </c>
      <c r="AL42" s="49">
        <v>625.4</v>
      </c>
      <c r="AM42" s="49">
        <v>2560.5</v>
      </c>
    </row>
    <row r="43" spans="2:39" x14ac:dyDescent="0.2">
      <c r="B43" s="51" t="s">
        <v>405</v>
      </c>
      <c r="C43" s="2">
        <v>26.8</v>
      </c>
      <c r="D43" s="2">
        <v>19.100000000000001</v>
      </c>
      <c r="E43" s="2">
        <v>35.5</v>
      </c>
      <c r="F43" s="2">
        <v>32.9</v>
      </c>
      <c r="G43" s="2">
        <v>19.7</v>
      </c>
      <c r="H43" s="2">
        <v>14</v>
      </c>
      <c r="I43" s="2">
        <v>71</v>
      </c>
      <c r="J43" s="2">
        <v>91.3</v>
      </c>
      <c r="K43" s="49">
        <v>236</v>
      </c>
      <c r="L43" s="49">
        <v>1281.9000000000001</v>
      </c>
      <c r="M43" s="49">
        <v>4850.8</v>
      </c>
      <c r="N43" s="65"/>
      <c r="O43" s="51" t="s">
        <v>405</v>
      </c>
      <c r="P43" s="2">
        <v>14.2</v>
      </c>
      <c r="Q43" s="2">
        <v>11</v>
      </c>
      <c r="R43" s="2">
        <v>17.5</v>
      </c>
      <c r="S43" s="2">
        <v>17.5</v>
      </c>
      <c r="T43" s="2">
        <v>9.8000000000000007</v>
      </c>
      <c r="U43" s="2">
        <v>5.6</v>
      </c>
      <c r="V43" s="2">
        <v>35.9</v>
      </c>
      <c r="W43" s="2">
        <v>49.3</v>
      </c>
      <c r="X43" s="49">
        <v>123.9</v>
      </c>
      <c r="Y43" s="49">
        <v>652.29999999999995</v>
      </c>
      <c r="Z43" s="49">
        <v>2458.8000000000002</v>
      </c>
      <c r="AA43" s="65"/>
      <c r="AB43" s="51" t="s">
        <v>405</v>
      </c>
      <c r="AC43" s="2">
        <v>12.6</v>
      </c>
      <c r="AD43" s="2">
        <v>8.1</v>
      </c>
      <c r="AE43" s="2">
        <v>17.899999999999999</v>
      </c>
      <c r="AF43" s="2">
        <v>15.4</v>
      </c>
      <c r="AG43" s="2">
        <v>9.9</v>
      </c>
      <c r="AH43" s="2">
        <v>8.4</v>
      </c>
      <c r="AI43" s="2">
        <v>35.1</v>
      </c>
      <c r="AJ43" s="2">
        <v>42</v>
      </c>
      <c r="AK43" s="49">
        <v>112.1</v>
      </c>
      <c r="AL43" s="49">
        <v>629.70000000000005</v>
      </c>
      <c r="AM43" s="49">
        <v>2392</v>
      </c>
    </row>
    <row r="44" spans="2:39" x14ac:dyDescent="0.2">
      <c r="B44" s="51" t="s">
        <v>406</v>
      </c>
      <c r="C44" s="2">
        <v>22.4</v>
      </c>
      <c r="D44" s="2">
        <v>18</v>
      </c>
      <c r="E44" s="2">
        <v>35.1</v>
      </c>
      <c r="F44" s="2">
        <v>33</v>
      </c>
      <c r="G44" s="2">
        <v>21.2</v>
      </c>
      <c r="H44" s="2">
        <v>12.9</v>
      </c>
      <c r="I44" s="2">
        <v>67.2</v>
      </c>
      <c r="J44" s="2">
        <v>95.5</v>
      </c>
      <c r="K44" s="49">
        <v>214.5</v>
      </c>
      <c r="L44" s="49">
        <v>1198.3</v>
      </c>
      <c r="M44" s="49">
        <v>4779.5</v>
      </c>
      <c r="N44" s="65"/>
      <c r="O44" s="51" t="s">
        <v>406</v>
      </c>
      <c r="P44" s="2">
        <v>12.6</v>
      </c>
      <c r="Q44" s="2">
        <v>10.1</v>
      </c>
      <c r="R44" s="2">
        <v>17</v>
      </c>
      <c r="S44" s="2">
        <v>18.100000000000001</v>
      </c>
      <c r="T44" s="2">
        <v>10.9</v>
      </c>
      <c r="U44" s="2">
        <v>6</v>
      </c>
      <c r="V44" s="2">
        <v>35.200000000000003</v>
      </c>
      <c r="W44" s="2">
        <v>49.3</v>
      </c>
      <c r="X44" s="49">
        <v>107.7</v>
      </c>
      <c r="Y44" s="49">
        <v>598</v>
      </c>
      <c r="Z44" s="49">
        <v>2387.6</v>
      </c>
      <c r="AA44" s="65"/>
      <c r="AB44" s="51" t="s">
        <v>406</v>
      </c>
      <c r="AC44" s="2">
        <v>9.6999999999999993</v>
      </c>
      <c r="AD44" s="2">
        <v>8</v>
      </c>
      <c r="AE44" s="2">
        <v>18.100000000000001</v>
      </c>
      <c r="AF44" s="2">
        <v>14.9</v>
      </c>
      <c r="AG44" s="2">
        <v>10.4</v>
      </c>
      <c r="AH44" s="2">
        <v>6.8</v>
      </c>
      <c r="AI44" s="2">
        <v>32</v>
      </c>
      <c r="AJ44" s="2">
        <v>46.2</v>
      </c>
      <c r="AK44" s="2">
        <v>106.7</v>
      </c>
      <c r="AL44" s="2">
        <v>600.29999999999995</v>
      </c>
      <c r="AM44" s="49">
        <v>2391.9</v>
      </c>
    </row>
    <row r="45" spans="2:39" x14ac:dyDescent="0.2">
      <c r="B45" s="51" t="s">
        <v>407</v>
      </c>
      <c r="C45" s="2">
        <v>21</v>
      </c>
      <c r="D45" s="2">
        <v>24.2</v>
      </c>
      <c r="E45" s="2">
        <v>38.200000000000003</v>
      </c>
      <c r="F45" s="2">
        <v>28.6</v>
      </c>
      <c r="G45" s="2">
        <v>19</v>
      </c>
      <c r="H45" s="2">
        <v>13</v>
      </c>
      <c r="I45" s="2">
        <v>70</v>
      </c>
      <c r="J45" s="2">
        <v>77.7</v>
      </c>
      <c r="K45" s="49">
        <v>225.2</v>
      </c>
      <c r="L45" s="49">
        <v>1189.2</v>
      </c>
      <c r="M45" s="49">
        <v>4791.3999999999996</v>
      </c>
      <c r="N45" s="65"/>
      <c r="O45" s="51" t="s">
        <v>407</v>
      </c>
      <c r="P45" s="2">
        <v>12.7</v>
      </c>
      <c r="Q45" s="2">
        <v>12.8</v>
      </c>
      <c r="R45" s="2">
        <v>20.2</v>
      </c>
      <c r="S45" s="2">
        <v>13.8</v>
      </c>
      <c r="T45" s="2">
        <v>10.1</v>
      </c>
      <c r="U45" s="2">
        <v>5.8</v>
      </c>
      <c r="V45" s="2">
        <v>35.700000000000003</v>
      </c>
      <c r="W45" s="2">
        <v>37.700000000000003</v>
      </c>
      <c r="X45" s="49">
        <v>101.6</v>
      </c>
      <c r="Y45" s="65">
        <v>587.4</v>
      </c>
      <c r="Z45" s="49">
        <v>2378</v>
      </c>
      <c r="AA45" s="65"/>
      <c r="AB45" s="51" t="s">
        <v>407</v>
      </c>
      <c r="AC45" s="2">
        <v>8.1999999999999993</v>
      </c>
      <c r="AD45" s="2">
        <v>11.5</v>
      </c>
      <c r="AE45" s="2">
        <v>18</v>
      </c>
      <c r="AF45" s="2">
        <v>14.8</v>
      </c>
      <c r="AG45" s="2">
        <v>8.9</v>
      </c>
      <c r="AH45" s="2">
        <v>7.1</v>
      </c>
      <c r="AI45" s="2">
        <v>34.4</v>
      </c>
      <c r="AJ45" s="2">
        <v>40</v>
      </c>
      <c r="AK45" s="2">
        <v>123.6</v>
      </c>
      <c r="AL45" s="2">
        <v>601.79999999999995</v>
      </c>
      <c r="AM45" s="49">
        <v>2413.5</v>
      </c>
    </row>
    <row r="46" spans="2:39" x14ac:dyDescent="0.2">
      <c r="B46" s="51" t="s">
        <v>408</v>
      </c>
      <c r="C46" s="2">
        <v>22</v>
      </c>
      <c r="D46" s="2">
        <v>21.1</v>
      </c>
      <c r="E46" s="2">
        <v>37.1</v>
      </c>
      <c r="F46" s="2">
        <v>30.2</v>
      </c>
      <c r="G46" s="2">
        <v>16.600000000000001</v>
      </c>
      <c r="H46" s="2">
        <v>11.8</v>
      </c>
      <c r="I46" s="2">
        <v>63.2</v>
      </c>
      <c r="J46" s="2">
        <v>72.900000000000006</v>
      </c>
      <c r="K46" s="49">
        <v>201.5</v>
      </c>
      <c r="L46" s="49">
        <v>1161.0999999999999</v>
      </c>
      <c r="M46" s="49">
        <v>4574.7</v>
      </c>
      <c r="N46" s="65"/>
      <c r="O46" s="51" t="s">
        <v>408</v>
      </c>
      <c r="P46" s="2">
        <v>12</v>
      </c>
      <c r="Q46" s="2">
        <v>11.8</v>
      </c>
      <c r="R46" s="2">
        <v>20.100000000000001</v>
      </c>
      <c r="S46" s="2">
        <v>15.2</v>
      </c>
      <c r="T46" s="2">
        <v>8.9</v>
      </c>
      <c r="U46" s="2">
        <v>4.9000000000000004</v>
      </c>
      <c r="V46" s="88">
        <v>28.3</v>
      </c>
      <c r="W46" s="2">
        <v>38</v>
      </c>
      <c r="X46" s="49">
        <v>94.8</v>
      </c>
      <c r="Y46" s="65">
        <v>581.29999999999995</v>
      </c>
      <c r="Z46" s="49">
        <v>2249.6</v>
      </c>
      <c r="AA46" s="65"/>
      <c r="AB46" s="51" t="s">
        <v>408</v>
      </c>
      <c r="AC46" s="2">
        <v>10</v>
      </c>
      <c r="AD46" s="2">
        <v>9.3000000000000007</v>
      </c>
      <c r="AE46" s="2">
        <v>17</v>
      </c>
      <c r="AF46" s="2">
        <v>15</v>
      </c>
      <c r="AG46" s="2">
        <v>7.7</v>
      </c>
      <c r="AH46" s="2">
        <v>6.9</v>
      </c>
      <c r="AI46" s="2">
        <v>34.9</v>
      </c>
      <c r="AJ46" s="2">
        <v>34.9</v>
      </c>
      <c r="AK46" s="2">
        <v>106.7</v>
      </c>
      <c r="AL46" s="2">
        <v>579.79999999999995</v>
      </c>
      <c r="AM46" s="49">
        <v>2325.1</v>
      </c>
    </row>
    <row r="47" spans="2:39" x14ac:dyDescent="0.2">
      <c r="B47" s="51" t="s">
        <v>409</v>
      </c>
      <c r="C47" s="2">
        <v>23.6</v>
      </c>
      <c r="D47" s="2">
        <v>17.3</v>
      </c>
      <c r="E47" s="2">
        <v>39.6</v>
      </c>
      <c r="F47" s="2">
        <v>25.9</v>
      </c>
      <c r="G47" s="2">
        <v>19.100000000000001</v>
      </c>
      <c r="H47" s="2">
        <v>11.8</v>
      </c>
      <c r="I47" s="2">
        <v>65.3</v>
      </c>
      <c r="J47" s="2">
        <v>75</v>
      </c>
      <c r="K47" s="49">
        <v>198</v>
      </c>
      <c r="L47" s="49">
        <v>1133.8</v>
      </c>
      <c r="M47" s="49">
        <v>4320.8</v>
      </c>
      <c r="N47" s="65"/>
      <c r="O47" s="51" t="s">
        <v>409</v>
      </c>
      <c r="P47" s="2">
        <v>12.4</v>
      </c>
      <c r="Q47" s="2">
        <v>8.6999999999999993</v>
      </c>
      <c r="R47" s="2">
        <v>18.600000000000001</v>
      </c>
      <c r="S47" s="2">
        <v>12</v>
      </c>
      <c r="T47" s="2">
        <v>9.6999999999999993</v>
      </c>
      <c r="U47" s="2">
        <v>4.7</v>
      </c>
      <c r="V47" s="88">
        <v>32.9</v>
      </c>
      <c r="W47" s="2">
        <v>38.700000000000003</v>
      </c>
      <c r="X47" s="49">
        <v>96.3</v>
      </c>
      <c r="Y47" s="65">
        <v>556.9</v>
      </c>
      <c r="Z47" s="49">
        <v>2129.4</v>
      </c>
      <c r="AA47" s="65"/>
      <c r="AB47" s="51" t="s">
        <v>409</v>
      </c>
      <c r="AC47" s="2">
        <v>11.2</v>
      </c>
      <c r="AD47" s="2">
        <v>8.6</v>
      </c>
      <c r="AE47" s="2">
        <v>21</v>
      </c>
      <c r="AF47" s="2">
        <v>13.9</v>
      </c>
      <c r="AG47" s="2">
        <v>9.4</v>
      </c>
      <c r="AH47" s="2">
        <v>7.1</v>
      </c>
      <c r="AI47" s="2">
        <v>32.4</v>
      </c>
      <c r="AJ47" s="2">
        <v>36.200000000000003</v>
      </c>
      <c r="AK47" s="2">
        <v>101.8</v>
      </c>
      <c r="AL47" s="2">
        <v>576.9</v>
      </c>
      <c r="AM47" s="49">
        <v>2191.4</v>
      </c>
    </row>
    <row r="48" spans="2:39" x14ac:dyDescent="0.2">
      <c r="B48" s="51" t="s">
        <v>410</v>
      </c>
      <c r="C48" s="2">
        <v>25.5</v>
      </c>
      <c r="D48" s="2">
        <v>20.3</v>
      </c>
      <c r="E48" s="2">
        <v>41.7</v>
      </c>
      <c r="F48" s="2">
        <v>24.1</v>
      </c>
      <c r="G48" s="2">
        <v>18.8</v>
      </c>
      <c r="H48" s="2">
        <v>10.7</v>
      </c>
      <c r="I48" s="2">
        <v>69.599999999999994</v>
      </c>
      <c r="J48" s="2">
        <v>79.5</v>
      </c>
      <c r="K48" s="2">
        <v>190.1</v>
      </c>
      <c r="L48" s="49">
        <v>1120.3</v>
      </c>
      <c r="M48" s="49">
        <v>4237.8</v>
      </c>
      <c r="N48" s="65"/>
      <c r="O48" s="51" t="s">
        <v>410</v>
      </c>
      <c r="P48" s="65">
        <v>13.9</v>
      </c>
      <c r="Q48" s="65">
        <v>10.3</v>
      </c>
      <c r="R48" s="65">
        <v>21.2</v>
      </c>
      <c r="S48" s="65">
        <v>11</v>
      </c>
      <c r="T48" s="65">
        <v>9.6999999999999993</v>
      </c>
      <c r="U48" s="65">
        <v>4.5999999999999996</v>
      </c>
      <c r="V48" s="65">
        <v>36.799999999999997</v>
      </c>
      <c r="W48" s="65">
        <v>39.6</v>
      </c>
      <c r="X48" s="65">
        <v>99.8</v>
      </c>
      <c r="Y48" s="65">
        <v>561.1</v>
      </c>
      <c r="Z48" s="49">
        <v>2095.1</v>
      </c>
      <c r="AA48" s="65"/>
      <c r="AB48" s="51" t="s">
        <v>410</v>
      </c>
      <c r="AC48" s="2">
        <v>11.5</v>
      </c>
      <c r="AD48" s="2">
        <v>10</v>
      </c>
      <c r="AE48" s="2">
        <v>20.5</v>
      </c>
      <c r="AF48" s="2">
        <v>13.1</v>
      </c>
      <c r="AG48" s="2">
        <v>9.1</v>
      </c>
      <c r="AH48" s="2">
        <v>6.1</v>
      </c>
      <c r="AI48" s="2">
        <v>32.799999999999997</v>
      </c>
      <c r="AJ48" s="2">
        <v>39.799999999999997</v>
      </c>
      <c r="AK48" s="2">
        <v>90.3</v>
      </c>
      <c r="AL48" s="2">
        <v>559.20000000000005</v>
      </c>
      <c r="AM48" s="49">
        <v>2142.6999999999998</v>
      </c>
    </row>
    <row r="49" spans="2:39" x14ac:dyDescent="0.2">
      <c r="B49" s="51" t="s">
        <v>411</v>
      </c>
      <c r="C49" s="2">
        <v>21.7</v>
      </c>
      <c r="D49" s="2">
        <v>19.3</v>
      </c>
      <c r="E49" s="2">
        <v>42.8</v>
      </c>
      <c r="F49" s="2">
        <v>24.3</v>
      </c>
      <c r="G49" s="2">
        <v>17.399999999999999</v>
      </c>
      <c r="H49" s="2">
        <v>10</v>
      </c>
      <c r="I49" s="2">
        <v>61.3</v>
      </c>
      <c r="J49" s="2">
        <v>76</v>
      </c>
      <c r="K49" s="2">
        <v>200.4</v>
      </c>
      <c r="L49" s="49">
        <v>1072.4000000000001</v>
      </c>
      <c r="M49" s="49">
        <v>4255</v>
      </c>
      <c r="N49" s="65"/>
      <c r="O49" s="51" t="s">
        <v>411</v>
      </c>
      <c r="P49" s="2">
        <v>13.5</v>
      </c>
      <c r="Q49" s="2">
        <v>10.6</v>
      </c>
      <c r="R49" s="2">
        <v>21.6</v>
      </c>
      <c r="S49" s="2">
        <v>11.8</v>
      </c>
      <c r="T49" s="2">
        <v>8.3000000000000007</v>
      </c>
      <c r="U49" s="2">
        <v>5.3</v>
      </c>
      <c r="V49" s="2">
        <v>30</v>
      </c>
      <c r="W49" s="2">
        <v>39.299999999999997</v>
      </c>
      <c r="X49" s="65">
        <v>98.8</v>
      </c>
      <c r="Y49" s="65">
        <v>529.6</v>
      </c>
      <c r="Z49" s="49">
        <v>2090.6</v>
      </c>
      <c r="AA49" s="65"/>
      <c r="AB49" s="51" t="s">
        <v>411</v>
      </c>
      <c r="AC49" s="2">
        <v>8.1999999999999993</v>
      </c>
      <c r="AD49" s="2">
        <v>8.6</v>
      </c>
      <c r="AE49" s="2">
        <v>21.2</v>
      </c>
      <c r="AF49" s="2">
        <v>12.5</v>
      </c>
      <c r="AG49" s="2">
        <v>9.1</v>
      </c>
      <c r="AH49" s="2">
        <v>4.5999999999999996</v>
      </c>
      <c r="AI49" s="2">
        <v>31.3</v>
      </c>
      <c r="AJ49" s="2">
        <v>36.6</v>
      </c>
      <c r="AK49" s="2">
        <v>101.6</v>
      </c>
      <c r="AL49" s="2">
        <v>542.79999999999995</v>
      </c>
      <c r="AM49" s="49">
        <v>2164.5</v>
      </c>
    </row>
    <row r="50" spans="2:39" x14ac:dyDescent="0.2">
      <c r="B50" s="51" t="s">
        <v>412</v>
      </c>
      <c r="C50" s="2">
        <v>17.899999999999999</v>
      </c>
      <c r="D50" s="2">
        <v>16.7</v>
      </c>
      <c r="E50" s="2">
        <v>41.7</v>
      </c>
      <c r="F50" s="2">
        <v>23.8</v>
      </c>
      <c r="G50" s="2">
        <v>12.5</v>
      </c>
      <c r="H50" s="2">
        <v>10.7</v>
      </c>
      <c r="I50" s="2">
        <v>59.4</v>
      </c>
      <c r="J50" s="2">
        <v>70.400000000000006</v>
      </c>
      <c r="K50" s="2">
        <v>166.9</v>
      </c>
      <c r="L50" s="49">
        <v>1000.2</v>
      </c>
      <c r="M50" s="49">
        <v>3914.3</v>
      </c>
      <c r="N50" s="65"/>
      <c r="O50" s="51" t="s">
        <v>412</v>
      </c>
      <c r="P50" s="2">
        <v>10.4</v>
      </c>
      <c r="Q50" s="2">
        <v>9.6</v>
      </c>
      <c r="R50" s="2">
        <v>20</v>
      </c>
      <c r="S50" s="2">
        <v>12.5</v>
      </c>
      <c r="T50" s="2">
        <v>6.1</v>
      </c>
      <c r="U50" s="2">
        <v>5.7</v>
      </c>
      <c r="V50" s="2">
        <v>26.9</v>
      </c>
      <c r="W50" s="2">
        <v>35.4</v>
      </c>
      <c r="X50" s="65">
        <v>84.4</v>
      </c>
      <c r="Y50" s="65">
        <v>506.9</v>
      </c>
      <c r="Z50" s="49">
        <v>1901.4</v>
      </c>
      <c r="AA50" s="65"/>
      <c r="AB50" s="51" t="s">
        <v>412</v>
      </c>
      <c r="AC50" s="2">
        <v>7.5</v>
      </c>
      <c r="AD50" s="2">
        <v>7.1</v>
      </c>
      <c r="AE50" s="2">
        <v>21.7</v>
      </c>
      <c r="AF50" s="2">
        <v>11.3</v>
      </c>
      <c r="AG50" s="2">
        <v>6.4</v>
      </c>
      <c r="AH50" s="2">
        <v>5</v>
      </c>
      <c r="AI50" s="2">
        <v>32.4</v>
      </c>
      <c r="AJ50" s="2">
        <v>35</v>
      </c>
      <c r="AK50" s="2">
        <v>82.5</v>
      </c>
      <c r="AL50" s="2">
        <v>493.3</v>
      </c>
      <c r="AM50" s="49">
        <v>2012.9</v>
      </c>
    </row>
    <row r="51" spans="2:39" s="61" customFormat="1" x14ac:dyDescent="0.2">
      <c r="B51" s="51" t="s">
        <v>413</v>
      </c>
      <c r="C51" s="2">
        <v>21.2</v>
      </c>
      <c r="D51" s="2">
        <v>17.7</v>
      </c>
      <c r="E51" s="2">
        <v>44.1</v>
      </c>
      <c r="F51" s="2">
        <v>27.2</v>
      </c>
      <c r="G51" s="2">
        <v>14.6</v>
      </c>
      <c r="H51" s="2">
        <v>11.5</v>
      </c>
      <c r="I51" s="2">
        <v>52.4</v>
      </c>
      <c r="J51" s="2">
        <v>66</v>
      </c>
      <c r="K51" s="2">
        <v>158.30000000000001</v>
      </c>
      <c r="L51" s="49">
        <v>1005.6</v>
      </c>
      <c r="M51" s="49">
        <v>3731.7</v>
      </c>
      <c r="N51" s="65"/>
      <c r="O51" s="51" t="s">
        <v>413</v>
      </c>
      <c r="P51" s="2">
        <v>10.6</v>
      </c>
      <c r="Q51" s="2">
        <v>9.9</v>
      </c>
      <c r="R51" s="2">
        <v>21.6</v>
      </c>
      <c r="S51" s="2">
        <v>15.8</v>
      </c>
      <c r="T51" s="2">
        <v>7.5</v>
      </c>
      <c r="U51" s="2">
        <v>6.1</v>
      </c>
      <c r="V51" s="2">
        <v>24.3</v>
      </c>
      <c r="W51" s="2">
        <v>32.6</v>
      </c>
      <c r="X51" s="65">
        <v>82.3</v>
      </c>
      <c r="Y51" s="65">
        <v>492.5</v>
      </c>
      <c r="Z51" s="49">
        <v>1810.7</v>
      </c>
      <c r="AA51" s="65"/>
      <c r="AB51" s="51" t="s">
        <v>413</v>
      </c>
      <c r="AC51" s="2">
        <v>10.6</v>
      </c>
      <c r="AD51" s="2">
        <v>7.8</v>
      </c>
      <c r="AE51" s="2">
        <v>22.4</v>
      </c>
      <c r="AF51" s="2">
        <v>11.5</v>
      </c>
      <c r="AG51" s="2">
        <v>7.1</v>
      </c>
      <c r="AH51" s="2">
        <v>5.4</v>
      </c>
      <c r="AI51" s="2">
        <v>28.1</v>
      </c>
      <c r="AJ51" s="2">
        <v>33.4</v>
      </c>
      <c r="AK51" s="2">
        <v>76</v>
      </c>
      <c r="AL51" s="2">
        <v>513.1</v>
      </c>
      <c r="AM51" s="49">
        <v>1921.1</v>
      </c>
    </row>
    <row r="52" spans="2:39" x14ac:dyDescent="0.2">
      <c r="B52" s="51" t="s">
        <v>414</v>
      </c>
      <c r="C52" s="65">
        <v>25.2</v>
      </c>
      <c r="D52" s="2">
        <v>18.399999999999999</v>
      </c>
      <c r="E52" s="2">
        <v>40.6</v>
      </c>
      <c r="F52" s="2">
        <v>26.8</v>
      </c>
      <c r="G52" s="2">
        <v>13</v>
      </c>
      <c r="H52" s="2">
        <v>9.8000000000000007</v>
      </c>
      <c r="I52" s="65">
        <v>54.7</v>
      </c>
      <c r="J52" s="65">
        <v>62.8</v>
      </c>
      <c r="K52" s="65">
        <v>157.4</v>
      </c>
      <c r="L52" s="65">
        <v>960.6</v>
      </c>
      <c r="M52" s="49">
        <v>3766.7</v>
      </c>
      <c r="N52" s="65"/>
      <c r="O52" s="51" t="s">
        <v>414</v>
      </c>
      <c r="P52" s="65">
        <v>12.1</v>
      </c>
      <c r="Q52" s="65">
        <v>9.1</v>
      </c>
      <c r="R52" s="65">
        <v>18.3</v>
      </c>
      <c r="S52" s="65">
        <v>14.6</v>
      </c>
      <c r="T52" s="65">
        <v>7.9</v>
      </c>
      <c r="U52" s="65">
        <v>4.5999999999999996</v>
      </c>
      <c r="V52" s="65">
        <v>26.5</v>
      </c>
      <c r="W52" s="65">
        <v>31.8</v>
      </c>
      <c r="X52" s="65">
        <v>74.8</v>
      </c>
      <c r="Y52" s="65">
        <v>467.7</v>
      </c>
      <c r="Z52" s="49">
        <v>1820.6</v>
      </c>
      <c r="AA52" s="65"/>
      <c r="AB52" s="51" t="s">
        <v>414</v>
      </c>
      <c r="AC52" s="2">
        <v>13.1</v>
      </c>
      <c r="AD52" s="2">
        <v>9.3000000000000007</v>
      </c>
      <c r="AE52" s="2">
        <v>22.3</v>
      </c>
      <c r="AF52" s="2">
        <v>12.2</v>
      </c>
      <c r="AG52" s="2">
        <v>5.0999999999999996</v>
      </c>
      <c r="AH52" s="2">
        <v>5.2</v>
      </c>
      <c r="AI52" s="2">
        <v>28.2</v>
      </c>
      <c r="AJ52" s="2">
        <v>30.9</v>
      </c>
      <c r="AK52" s="2">
        <v>82.6</v>
      </c>
      <c r="AL52" s="2">
        <v>492.9</v>
      </c>
      <c r="AM52" s="49">
        <v>1946</v>
      </c>
    </row>
    <row r="53" spans="2:39" s="61" customFormat="1" x14ac:dyDescent="0.2">
      <c r="B53" s="51" t="s">
        <v>415</v>
      </c>
      <c r="C53" s="65">
        <v>20.7</v>
      </c>
      <c r="D53" s="2">
        <v>17</v>
      </c>
      <c r="E53" s="2">
        <v>34</v>
      </c>
      <c r="F53" s="2">
        <v>27</v>
      </c>
      <c r="G53" s="2">
        <v>15.1</v>
      </c>
      <c r="H53" s="2">
        <v>8</v>
      </c>
      <c r="I53" s="65">
        <v>58.7</v>
      </c>
      <c r="J53" s="65">
        <v>70.400000000000006</v>
      </c>
      <c r="K53" s="65">
        <v>169.2</v>
      </c>
      <c r="L53" s="65">
        <v>975.7</v>
      </c>
      <c r="M53" s="49">
        <v>3796.1</v>
      </c>
      <c r="N53" s="65"/>
      <c r="O53" s="51" t="s">
        <v>415</v>
      </c>
      <c r="P53" s="65">
        <v>12.9</v>
      </c>
      <c r="Q53" s="65">
        <v>8.1</v>
      </c>
      <c r="R53" s="65">
        <v>13.8</v>
      </c>
      <c r="S53" s="65">
        <v>14.5</v>
      </c>
      <c r="T53" s="65">
        <v>8</v>
      </c>
      <c r="U53" s="65">
        <v>3.1</v>
      </c>
      <c r="V53" s="65">
        <v>27.8</v>
      </c>
      <c r="W53" s="65">
        <v>34.1</v>
      </c>
      <c r="X53" s="65">
        <v>76.2</v>
      </c>
      <c r="Y53" s="2">
        <v>466</v>
      </c>
      <c r="Z53" s="49">
        <v>1840.7</v>
      </c>
      <c r="AA53" s="65"/>
      <c r="AB53" s="51" t="s">
        <v>415</v>
      </c>
      <c r="AC53" s="2">
        <v>7.8</v>
      </c>
      <c r="AD53" s="2">
        <v>8.9</v>
      </c>
      <c r="AE53" s="2">
        <v>20.3</v>
      </c>
      <c r="AF53" s="2">
        <v>12.5</v>
      </c>
      <c r="AG53" s="2">
        <v>7.1</v>
      </c>
      <c r="AH53" s="2">
        <v>5</v>
      </c>
      <c r="AI53" s="2">
        <v>30.8</v>
      </c>
      <c r="AJ53" s="2">
        <v>36.299999999999997</v>
      </c>
      <c r="AK53" s="2">
        <v>93</v>
      </c>
      <c r="AL53" s="2">
        <v>509.8</v>
      </c>
      <c r="AM53" s="49">
        <v>1955.4</v>
      </c>
    </row>
    <row r="54" spans="2:39" s="61" customFormat="1" x14ac:dyDescent="0.2">
      <c r="B54" s="51" t="s">
        <v>416</v>
      </c>
      <c r="C54" s="65">
        <v>21.9</v>
      </c>
      <c r="D54" s="65">
        <v>13.9</v>
      </c>
      <c r="E54" s="65">
        <v>33.4</v>
      </c>
      <c r="F54" s="65">
        <v>23.5</v>
      </c>
      <c r="G54" s="65">
        <v>16.899999999999999</v>
      </c>
      <c r="H54" s="65">
        <v>11.2</v>
      </c>
      <c r="I54" s="65">
        <v>53.2</v>
      </c>
      <c r="J54" s="65">
        <v>69.099999999999994</v>
      </c>
      <c r="K54" s="65">
        <v>159.80000000000001</v>
      </c>
      <c r="L54" s="65">
        <v>910.3</v>
      </c>
      <c r="M54" s="49">
        <v>3490.1</v>
      </c>
      <c r="N54" s="65"/>
      <c r="O54" s="51" t="s">
        <v>416</v>
      </c>
      <c r="P54" s="2">
        <v>12.9</v>
      </c>
      <c r="Q54" s="2">
        <v>7.2</v>
      </c>
      <c r="R54" s="2">
        <v>13.6</v>
      </c>
      <c r="S54" s="2">
        <v>13</v>
      </c>
      <c r="T54" s="2">
        <v>8.6999999999999993</v>
      </c>
      <c r="U54" s="2">
        <v>5.4</v>
      </c>
      <c r="V54" s="2">
        <v>28.7</v>
      </c>
      <c r="W54" s="2">
        <v>35</v>
      </c>
      <c r="X54" s="65">
        <v>73.099999999999994</v>
      </c>
      <c r="Y54" s="65">
        <v>435.7</v>
      </c>
      <c r="Z54" s="49">
        <v>1673.9</v>
      </c>
      <c r="AA54" s="65"/>
      <c r="AB54" s="51" t="s">
        <v>416</v>
      </c>
      <c r="AC54" s="2">
        <v>9</v>
      </c>
      <c r="AD54" s="2">
        <v>6.7</v>
      </c>
      <c r="AE54" s="2">
        <v>19.8</v>
      </c>
      <c r="AF54" s="2">
        <v>10.5</v>
      </c>
      <c r="AG54" s="2">
        <v>8.1999999999999993</v>
      </c>
      <c r="AH54" s="2">
        <v>5.8</v>
      </c>
      <c r="AI54" s="2">
        <v>24.4</v>
      </c>
      <c r="AJ54" s="2">
        <v>34.1</v>
      </c>
      <c r="AK54" s="2">
        <v>86.7</v>
      </c>
      <c r="AL54" s="2">
        <v>474.5</v>
      </c>
      <c r="AM54" s="49">
        <v>1816.2</v>
      </c>
    </row>
    <row r="55" spans="2:39" s="61" customFormat="1" x14ac:dyDescent="0.2">
      <c r="B55" s="51" t="s">
        <v>417</v>
      </c>
      <c r="C55" s="65">
        <v>24.5</v>
      </c>
      <c r="D55" s="65">
        <v>13.5</v>
      </c>
      <c r="E55" s="65">
        <v>28.7</v>
      </c>
      <c r="F55" s="65">
        <v>22.7</v>
      </c>
      <c r="G55" s="65">
        <v>15.9</v>
      </c>
      <c r="H55" s="65">
        <v>9.6</v>
      </c>
      <c r="I55" s="65">
        <v>51.7</v>
      </c>
      <c r="J55" s="65">
        <v>68.8</v>
      </c>
      <c r="K55" s="65">
        <v>140.1</v>
      </c>
      <c r="L55" s="65">
        <v>898.2</v>
      </c>
      <c r="M55" s="49">
        <v>3326</v>
      </c>
      <c r="N55" s="65"/>
      <c r="O55" s="51" t="s">
        <v>417</v>
      </c>
      <c r="P55" s="2">
        <v>14</v>
      </c>
      <c r="Q55" s="2">
        <v>5.4</v>
      </c>
      <c r="R55" s="2">
        <v>11.3</v>
      </c>
      <c r="S55" s="2">
        <v>12</v>
      </c>
      <c r="T55" s="2">
        <v>8.6</v>
      </c>
      <c r="U55" s="2">
        <v>4.5999999999999996</v>
      </c>
      <c r="V55" s="2">
        <v>26</v>
      </c>
      <c r="W55" s="2">
        <v>33</v>
      </c>
      <c r="X55" s="65">
        <v>60.9</v>
      </c>
      <c r="Y55" s="65">
        <v>420.7</v>
      </c>
      <c r="Z55" s="49">
        <v>1609.6</v>
      </c>
      <c r="AA55" s="65"/>
      <c r="AB55" s="51" t="s">
        <v>417</v>
      </c>
      <c r="AC55" s="2">
        <v>10.5</v>
      </c>
      <c r="AD55" s="2">
        <v>8.1999999999999993</v>
      </c>
      <c r="AE55" s="2">
        <v>17.399999999999999</v>
      </c>
      <c r="AF55" s="2">
        <v>10.7</v>
      </c>
      <c r="AG55" s="2">
        <v>7.2</v>
      </c>
      <c r="AH55" s="2">
        <v>5</v>
      </c>
      <c r="AI55" s="2">
        <v>25.7</v>
      </c>
      <c r="AJ55" s="2">
        <v>35.799999999999997</v>
      </c>
      <c r="AK55" s="2">
        <v>79.2</v>
      </c>
      <c r="AL55" s="2">
        <v>477.6</v>
      </c>
      <c r="AM55" s="49">
        <v>1716.4</v>
      </c>
    </row>
    <row r="56" spans="2:39" s="65" customFormat="1" x14ac:dyDescent="0.2">
      <c r="B56" s="51" t="s">
        <v>418</v>
      </c>
      <c r="C56" s="65">
        <v>19.2</v>
      </c>
      <c r="D56" s="65">
        <v>12.1</v>
      </c>
      <c r="E56" s="65">
        <v>33.799999999999997</v>
      </c>
      <c r="F56" s="65">
        <v>23.8</v>
      </c>
      <c r="G56" s="65">
        <v>14.1</v>
      </c>
      <c r="H56" s="65">
        <v>9.1999999999999993</v>
      </c>
      <c r="I56" s="65">
        <v>42.8</v>
      </c>
      <c r="J56" s="65">
        <v>61.3</v>
      </c>
      <c r="K56" s="2">
        <v>129</v>
      </c>
      <c r="L56" s="65">
        <v>834.3</v>
      </c>
      <c r="M56" s="49">
        <v>3304.3</v>
      </c>
      <c r="O56" s="51" t="s">
        <v>418</v>
      </c>
      <c r="P56" s="2">
        <v>9.5</v>
      </c>
      <c r="Q56" s="2">
        <v>6</v>
      </c>
      <c r="R56" s="2">
        <v>15.4</v>
      </c>
      <c r="S56" s="2">
        <v>12.6</v>
      </c>
      <c r="T56" s="2">
        <v>8.1</v>
      </c>
      <c r="U56" s="2">
        <v>2.9</v>
      </c>
      <c r="V56" s="2">
        <v>21.6</v>
      </c>
      <c r="W56" s="2">
        <v>26.9</v>
      </c>
      <c r="X56" s="65">
        <v>58.6</v>
      </c>
      <c r="Y56" s="2">
        <v>389</v>
      </c>
      <c r="Z56" s="49">
        <v>1574.1</v>
      </c>
      <c r="AB56" s="51" t="s">
        <v>418</v>
      </c>
      <c r="AC56" s="2">
        <v>9.6999999999999993</v>
      </c>
      <c r="AD56" s="2">
        <v>6.1</v>
      </c>
      <c r="AE56" s="2">
        <v>18.3</v>
      </c>
      <c r="AF56" s="2">
        <v>11.2</v>
      </c>
      <c r="AG56" s="2">
        <v>6.1</v>
      </c>
      <c r="AH56" s="2">
        <v>6.3</v>
      </c>
      <c r="AI56" s="2">
        <v>21.3</v>
      </c>
      <c r="AJ56" s="2">
        <v>34.4</v>
      </c>
      <c r="AK56" s="2">
        <v>70.400000000000006</v>
      </c>
      <c r="AL56" s="2">
        <v>445.4</v>
      </c>
      <c r="AM56" s="49">
        <v>1730.2</v>
      </c>
    </row>
    <row r="57" spans="2:39" x14ac:dyDescent="0.2">
      <c r="B57" s="51" t="s">
        <v>419</v>
      </c>
      <c r="C57" s="65">
        <v>18.100000000000001</v>
      </c>
      <c r="D57" s="65">
        <v>16.899999999999999</v>
      </c>
      <c r="E57" s="65">
        <v>34.6</v>
      </c>
      <c r="F57" s="65">
        <v>22.9</v>
      </c>
      <c r="G57" s="65">
        <v>17.100000000000001</v>
      </c>
      <c r="H57" s="65">
        <v>10.7</v>
      </c>
      <c r="I57" s="65">
        <v>40.200000000000003</v>
      </c>
      <c r="J57" s="65">
        <v>69.3</v>
      </c>
      <c r="K57" s="69">
        <v>136.9</v>
      </c>
      <c r="L57" s="69">
        <v>829.5</v>
      </c>
      <c r="M57" s="69">
        <v>3354.2</v>
      </c>
      <c r="N57" s="65"/>
      <c r="O57" s="51" t="s">
        <v>419</v>
      </c>
      <c r="P57" s="65">
        <v>10.199999999999999</v>
      </c>
      <c r="Q57" s="65">
        <v>7.7</v>
      </c>
      <c r="R57" s="65">
        <v>14.5</v>
      </c>
      <c r="S57" s="65">
        <v>10.7</v>
      </c>
      <c r="T57" s="65">
        <v>8.6</v>
      </c>
      <c r="U57" s="65">
        <v>4.7</v>
      </c>
      <c r="V57" s="65">
        <v>20.2</v>
      </c>
      <c r="W57" s="65">
        <v>32.200000000000003</v>
      </c>
      <c r="X57" s="69">
        <v>62</v>
      </c>
      <c r="Y57" s="69">
        <v>375.4</v>
      </c>
      <c r="Z57" s="69">
        <v>1570.5</v>
      </c>
      <c r="AA57" s="65"/>
      <c r="AB57" s="51" t="s">
        <v>419</v>
      </c>
      <c r="AC57" s="2">
        <v>7.9</v>
      </c>
      <c r="AD57" s="2">
        <v>9.1</v>
      </c>
      <c r="AE57" s="2">
        <v>20.100000000000001</v>
      </c>
      <c r="AF57" s="2">
        <v>12.2</v>
      </c>
      <c r="AG57" s="2">
        <v>8.5</v>
      </c>
      <c r="AH57" s="2">
        <v>6.1</v>
      </c>
      <c r="AI57" s="2">
        <v>20</v>
      </c>
      <c r="AJ57" s="2">
        <v>37.200000000000003</v>
      </c>
      <c r="AK57" s="75">
        <v>74.900000000000006</v>
      </c>
      <c r="AL57" s="75">
        <v>454.1</v>
      </c>
      <c r="AM57" s="49">
        <v>1783.8</v>
      </c>
    </row>
    <row r="58" spans="2:39" s="65" customFormat="1" x14ac:dyDescent="0.2">
      <c r="B58" s="51" t="s">
        <v>420</v>
      </c>
      <c r="C58" s="65">
        <v>18.899999999999999</v>
      </c>
      <c r="D58" s="65">
        <v>13.8</v>
      </c>
      <c r="E58" s="65">
        <v>27.9</v>
      </c>
      <c r="F58" s="65">
        <v>26.3</v>
      </c>
      <c r="G58" s="65">
        <v>14.2</v>
      </c>
      <c r="H58" s="65">
        <v>12.1</v>
      </c>
      <c r="I58" s="2">
        <v>40.5</v>
      </c>
      <c r="J58" s="65">
        <v>63.1</v>
      </c>
      <c r="K58" s="65">
        <v>135.69999999999999</v>
      </c>
      <c r="L58" s="65">
        <v>835.5</v>
      </c>
      <c r="M58" s="69">
        <v>3230.6</v>
      </c>
      <c r="O58" s="51" t="s">
        <v>420</v>
      </c>
      <c r="P58" s="65">
        <v>9.9</v>
      </c>
      <c r="Q58" s="65">
        <v>5.3</v>
      </c>
      <c r="R58" s="65">
        <v>12.4</v>
      </c>
      <c r="S58" s="65">
        <v>13.4</v>
      </c>
      <c r="T58" s="65">
        <v>6.8</v>
      </c>
      <c r="U58" s="65">
        <v>5.4</v>
      </c>
      <c r="V58" s="65">
        <v>20.6</v>
      </c>
      <c r="W58" s="65">
        <v>27.9</v>
      </c>
      <c r="X58" s="65">
        <v>66.599999999999994</v>
      </c>
      <c r="Y58" s="65">
        <v>383.1</v>
      </c>
      <c r="Z58" s="69">
        <v>1534.1</v>
      </c>
      <c r="AB58" s="51" t="s">
        <v>420</v>
      </c>
      <c r="AC58" s="2">
        <v>9</v>
      </c>
      <c r="AD58" s="2">
        <v>8.5</v>
      </c>
      <c r="AE58" s="2">
        <v>15.5</v>
      </c>
      <c r="AF58" s="2">
        <v>12.9</v>
      </c>
      <c r="AG58" s="2">
        <v>7.4</v>
      </c>
      <c r="AH58" s="2">
        <v>6.6</v>
      </c>
      <c r="AI58" s="2">
        <v>19.8</v>
      </c>
      <c r="AJ58" s="2">
        <v>35.200000000000003</v>
      </c>
      <c r="AK58" s="2">
        <v>69</v>
      </c>
      <c r="AL58" s="2">
        <v>452.4</v>
      </c>
      <c r="AM58" s="49">
        <v>1696.5</v>
      </c>
    </row>
    <row r="59" spans="2:39" s="65" customFormat="1" x14ac:dyDescent="0.2">
      <c r="B59" s="51" t="s">
        <v>421</v>
      </c>
      <c r="C59" s="65">
        <v>18.8</v>
      </c>
      <c r="D59" s="65">
        <v>14.9</v>
      </c>
      <c r="E59" s="65">
        <v>33.1</v>
      </c>
      <c r="F59" s="65">
        <v>21.7</v>
      </c>
      <c r="G59" s="65">
        <v>14.7</v>
      </c>
      <c r="H59" s="65">
        <v>11.5</v>
      </c>
      <c r="I59" s="2">
        <v>40.299999999999997</v>
      </c>
      <c r="J59" s="65">
        <v>62.9</v>
      </c>
      <c r="K59" s="65">
        <v>143.6</v>
      </c>
      <c r="L59" s="65">
        <v>865.8</v>
      </c>
      <c r="M59" s="69">
        <v>3214.4</v>
      </c>
      <c r="O59" s="51" t="s">
        <v>421</v>
      </c>
      <c r="P59" s="65">
        <v>10.8</v>
      </c>
      <c r="Q59" s="65">
        <v>5.9</v>
      </c>
      <c r="R59" s="65">
        <v>15.1</v>
      </c>
      <c r="S59" s="65">
        <v>9.9</v>
      </c>
      <c r="T59" s="65">
        <v>6.5</v>
      </c>
      <c r="U59" s="65">
        <v>4.3</v>
      </c>
      <c r="V59" s="65">
        <v>16.7</v>
      </c>
      <c r="W59" s="65">
        <v>28.2</v>
      </c>
      <c r="X59" s="65">
        <v>65.400000000000006</v>
      </c>
      <c r="Y59" s="65">
        <v>398.8</v>
      </c>
      <c r="Z59" s="69">
        <v>1500.5</v>
      </c>
      <c r="AB59" s="51" t="s">
        <v>421</v>
      </c>
      <c r="AC59" s="2">
        <v>8</v>
      </c>
      <c r="AD59" s="2">
        <v>9</v>
      </c>
      <c r="AE59" s="2">
        <v>18</v>
      </c>
      <c r="AF59" s="2">
        <v>11.8</v>
      </c>
      <c r="AG59" s="2">
        <v>8.1999999999999993</v>
      </c>
      <c r="AH59" s="2">
        <v>7.2</v>
      </c>
      <c r="AI59" s="2">
        <v>23.5</v>
      </c>
      <c r="AJ59" s="2">
        <v>34.700000000000003</v>
      </c>
      <c r="AK59" s="2">
        <v>78.2</v>
      </c>
      <c r="AL59" s="2">
        <v>467</v>
      </c>
      <c r="AM59" s="49">
        <v>1713.9</v>
      </c>
    </row>
    <row r="60" spans="2:39" s="65" customFormat="1" x14ac:dyDescent="0.2">
      <c r="B60" s="51" t="s">
        <v>422</v>
      </c>
      <c r="C60" s="2">
        <v>15.8</v>
      </c>
      <c r="D60" s="2">
        <v>15.2</v>
      </c>
      <c r="E60" s="2">
        <v>30.5</v>
      </c>
      <c r="F60" s="2">
        <v>21.4</v>
      </c>
      <c r="G60" s="2">
        <v>12.4</v>
      </c>
      <c r="H60" s="2">
        <v>10.1</v>
      </c>
      <c r="I60" s="2">
        <v>39</v>
      </c>
      <c r="J60" s="2">
        <v>55.8</v>
      </c>
      <c r="K60" s="65">
        <v>139.80000000000001</v>
      </c>
      <c r="L60" s="65">
        <v>823.9</v>
      </c>
      <c r="M60" s="69">
        <v>3191.9</v>
      </c>
      <c r="O60" s="51" t="s">
        <v>422</v>
      </c>
      <c r="P60" s="65">
        <v>7.9</v>
      </c>
      <c r="Q60" s="65">
        <v>5.3</v>
      </c>
      <c r="R60" s="65">
        <v>14.7</v>
      </c>
      <c r="S60" s="65">
        <v>6.8</v>
      </c>
      <c r="T60" s="65">
        <v>4.9000000000000004</v>
      </c>
      <c r="U60" s="65">
        <v>3.8</v>
      </c>
      <c r="V60" s="65">
        <v>16.2</v>
      </c>
      <c r="W60" s="65">
        <v>28.2</v>
      </c>
      <c r="X60" s="65">
        <v>67.7</v>
      </c>
      <c r="Y60" s="65">
        <v>385.9</v>
      </c>
      <c r="Z60" s="69">
        <v>1506.1</v>
      </c>
      <c r="AB60" s="51" t="s">
        <v>422</v>
      </c>
      <c r="AC60" s="2">
        <v>7.9</v>
      </c>
      <c r="AD60" s="2">
        <v>9.9</v>
      </c>
      <c r="AE60" s="2">
        <v>15.7</v>
      </c>
      <c r="AF60" s="2">
        <v>14.5</v>
      </c>
      <c r="AG60" s="2">
        <v>7.5</v>
      </c>
      <c r="AH60" s="2">
        <v>6.4</v>
      </c>
      <c r="AI60" s="2">
        <v>22.8</v>
      </c>
      <c r="AJ60" s="2">
        <v>27.6</v>
      </c>
      <c r="AK60" s="2">
        <v>72.099999999999994</v>
      </c>
      <c r="AL60" s="2">
        <v>437.9</v>
      </c>
      <c r="AM60" s="49">
        <v>1685.8</v>
      </c>
    </row>
    <row r="61" spans="2:39" s="65" customFormat="1" x14ac:dyDescent="0.2">
      <c r="B61" s="51" t="s">
        <v>474</v>
      </c>
      <c r="C61" s="2">
        <v>18.3</v>
      </c>
      <c r="D61" s="2">
        <v>13.3</v>
      </c>
      <c r="E61" s="2">
        <v>34.4</v>
      </c>
      <c r="F61" s="2">
        <v>20</v>
      </c>
      <c r="G61" s="2">
        <v>11.2</v>
      </c>
      <c r="H61" s="2">
        <v>10.4</v>
      </c>
      <c r="I61" s="2">
        <v>43.9</v>
      </c>
      <c r="J61" s="2">
        <v>57.7</v>
      </c>
      <c r="K61" s="69">
        <v>153.9</v>
      </c>
      <c r="L61" s="69">
        <v>836.7</v>
      </c>
      <c r="M61" s="69">
        <v>3313</v>
      </c>
      <c r="O61" s="51" t="s">
        <v>474</v>
      </c>
      <c r="P61" s="65">
        <v>7.9</v>
      </c>
      <c r="Q61" s="65">
        <v>5.5</v>
      </c>
      <c r="R61" s="65">
        <v>14.8</v>
      </c>
      <c r="S61" s="65">
        <v>9.1</v>
      </c>
      <c r="T61" s="65">
        <v>4.9000000000000004</v>
      </c>
      <c r="U61" s="65">
        <v>5.4</v>
      </c>
      <c r="V61" s="65">
        <v>20.100000000000001</v>
      </c>
      <c r="W61" s="65">
        <v>22.8</v>
      </c>
      <c r="X61" s="65">
        <v>73.599999999999994</v>
      </c>
      <c r="Y61" s="65">
        <v>387.5</v>
      </c>
      <c r="Z61" s="69">
        <v>1564.2</v>
      </c>
      <c r="AB61" s="51" t="s">
        <v>474</v>
      </c>
      <c r="AC61" s="65">
        <v>10.4</v>
      </c>
      <c r="AD61" s="65">
        <v>7.8</v>
      </c>
      <c r="AE61" s="65">
        <v>19.600000000000001</v>
      </c>
      <c r="AF61" s="65">
        <v>10.9</v>
      </c>
      <c r="AG61" s="65">
        <v>6.3</v>
      </c>
      <c r="AH61" s="65">
        <v>5.0999999999999996</v>
      </c>
      <c r="AI61" s="65">
        <v>23.8</v>
      </c>
      <c r="AJ61" s="65">
        <v>34.9</v>
      </c>
      <c r="AK61" s="65">
        <v>80.3</v>
      </c>
      <c r="AL61" s="65">
        <v>449.2</v>
      </c>
      <c r="AM61" s="49">
        <v>1748.8</v>
      </c>
    </row>
    <row r="62" spans="2:39" s="65" customFormat="1" x14ac:dyDescent="0.2">
      <c r="B62" s="51" t="s">
        <v>475</v>
      </c>
      <c r="C62" s="2">
        <v>20</v>
      </c>
      <c r="D62" s="2">
        <v>13.6</v>
      </c>
      <c r="E62" s="2">
        <v>28.2</v>
      </c>
      <c r="F62" s="2">
        <v>23.1</v>
      </c>
      <c r="G62" s="2">
        <v>9.6</v>
      </c>
      <c r="H62" s="2">
        <v>7.9</v>
      </c>
      <c r="I62" s="2">
        <v>51.3</v>
      </c>
      <c r="J62" s="2">
        <v>59.6</v>
      </c>
      <c r="K62" s="69">
        <v>151.1</v>
      </c>
      <c r="L62" s="69">
        <v>788.5</v>
      </c>
      <c r="M62" s="69">
        <v>3368</v>
      </c>
      <c r="O62" s="51" t="s">
        <v>475</v>
      </c>
      <c r="P62" s="2">
        <v>7.7</v>
      </c>
      <c r="Q62" s="2">
        <v>7.2</v>
      </c>
      <c r="R62" s="2">
        <v>11.4</v>
      </c>
      <c r="S62" s="2">
        <v>11.3</v>
      </c>
      <c r="T62" s="2">
        <v>4.5999999999999996</v>
      </c>
      <c r="U62" s="2">
        <v>4.4000000000000004</v>
      </c>
      <c r="V62" s="2">
        <v>19</v>
      </c>
      <c r="W62" s="2">
        <v>25.8</v>
      </c>
      <c r="X62" s="65">
        <v>72.900000000000006</v>
      </c>
      <c r="Y62" s="65">
        <v>379.7</v>
      </c>
      <c r="Z62" s="69">
        <v>1667.1</v>
      </c>
      <c r="AB62" s="51" t="s">
        <v>475</v>
      </c>
      <c r="AC62" s="2">
        <v>12.2</v>
      </c>
      <c r="AD62" s="2">
        <v>6.3</v>
      </c>
      <c r="AE62" s="2">
        <v>16.899999999999999</v>
      </c>
      <c r="AF62" s="2">
        <v>11.8</v>
      </c>
      <c r="AG62" s="2">
        <v>5</v>
      </c>
      <c r="AH62" s="2">
        <v>3.5</v>
      </c>
      <c r="AI62" s="2">
        <v>32.299999999999997</v>
      </c>
      <c r="AJ62" s="2">
        <v>33.799999999999997</v>
      </c>
      <c r="AK62" s="65">
        <v>78.2</v>
      </c>
      <c r="AL62" s="65">
        <v>408.8</v>
      </c>
      <c r="AM62" s="49">
        <v>1700.9</v>
      </c>
    </row>
    <row r="63" spans="2:39" x14ac:dyDescent="0.2">
      <c r="B63" s="51" t="s">
        <v>476</v>
      </c>
      <c r="C63" s="2">
        <v>21</v>
      </c>
      <c r="D63" s="2">
        <v>10.9</v>
      </c>
      <c r="E63" s="2">
        <v>30.3</v>
      </c>
      <c r="F63" s="2">
        <v>19.8</v>
      </c>
      <c r="G63" s="2">
        <v>12.6</v>
      </c>
      <c r="H63" s="2">
        <v>12.3</v>
      </c>
      <c r="I63" s="2">
        <v>55.3</v>
      </c>
      <c r="J63" s="2">
        <v>67.099999999999994</v>
      </c>
      <c r="K63" s="69">
        <v>181</v>
      </c>
      <c r="L63" s="69">
        <v>932.3</v>
      </c>
      <c r="M63" s="69">
        <v>3722.9</v>
      </c>
      <c r="N63" s="65"/>
      <c r="O63" s="51" t="s">
        <v>476</v>
      </c>
      <c r="P63" s="65">
        <v>8.3000000000000007</v>
      </c>
      <c r="Q63" s="65">
        <v>4.7</v>
      </c>
      <c r="R63" s="65">
        <v>13.8</v>
      </c>
      <c r="S63" s="65">
        <v>9.1999999999999993</v>
      </c>
      <c r="T63" s="65">
        <v>5.5</v>
      </c>
      <c r="U63" s="65">
        <v>6.4</v>
      </c>
      <c r="V63" s="65">
        <v>19.5</v>
      </c>
      <c r="W63" s="65">
        <v>30.7</v>
      </c>
      <c r="X63" s="65">
        <v>82.6</v>
      </c>
      <c r="Y63" s="65">
        <v>431.4</v>
      </c>
      <c r="Z63" s="69">
        <v>1757.4</v>
      </c>
      <c r="AA63" s="65"/>
      <c r="AB63" s="51" t="s">
        <v>476</v>
      </c>
      <c r="AC63" s="65">
        <v>12.7</v>
      </c>
      <c r="AD63" s="65">
        <v>6.2</v>
      </c>
      <c r="AE63" s="65">
        <v>16.5</v>
      </c>
      <c r="AF63" s="65">
        <v>10.6</v>
      </c>
      <c r="AG63" s="65">
        <v>7.1</v>
      </c>
      <c r="AH63" s="65">
        <v>5.9</v>
      </c>
      <c r="AI63" s="65">
        <v>35.799999999999997</v>
      </c>
      <c r="AJ63" s="65">
        <v>36.4</v>
      </c>
      <c r="AK63" s="65">
        <v>98.4</v>
      </c>
      <c r="AL63" s="65">
        <v>500.9</v>
      </c>
      <c r="AM63" s="49">
        <v>1965.5</v>
      </c>
    </row>
    <row r="64" spans="2:39" x14ac:dyDescent="0.2">
      <c r="B64" s="6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</row>
    <row r="65" spans="2:13" x14ac:dyDescent="0.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x14ac:dyDescent="0.2">
      <c r="B66" s="60" t="s">
        <v>423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x14ac:dyDescent="0.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x14ac:dyDescent="0.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x14ac:dyDescent="0.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x14ac:dyDescent="0.2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x14ac:dyDescent="0.2">
      <c r="C71" s="2"/>
      <c r="D71" s="65"/>
      <c r="E71" s="65"/>
      <c r="F71" s="65"/>
      <c r="G71" s="65"/>
      <c r="H71" s="65"/>
      <c r="I71" s="65"/>
      <c r="J71" s="65"/>
      <c r="K71" s="65"/>
      <c r="L71" s="65"/>
      <c r="M71" s="65"/>
    </row>
    <row r="72" spans="2:13" x14ac:dyDescent="0.2">
      <c r="C72" s="2"/>
      <c r="D72" s="2"/>
      <c r="E72" s="2"/>
      <c r="F72" s="2"/>
      <c r="G72" s="2"/>
      <c r="H72" s="2"/>
      <c r="I72" s="2"/>
      <c r="J72" s="2"/>
      <c r="K72" s="65"/>
      <c r="L72" s="65"/>
      <c r="M72" s="65"/>
    </row>
    <row r="73" spans="2:13" x14ac:dyDescent="0.2">
      <c r="C73" s="2"/>
      <c r="D73" s="2"/>
      <c r="E73" s="2"/>
      <c r="F73" s="2"/>
      <c r="G73" s="2"/>
      <c r="H73" s="2"/>
      <c r="I73" s="2"/>
      <c r="J73" s="2"/>
      <c r="K73" s="65"/>
      <c r="L73" s="65"/>
      <c r="M73" s="65"/>
    </row>
    <row r="74" spans="2:13" x14ac:dyDescent="0.2">
      <c r="C74" s="2"/>
      <c r="D74" s="2"/>
      <c r="E74" s="2"/>
      <c r="F74" s="2"/>
      <c r="G74" s="2"/>
      <c r="H74" s="2"/>
      <c r="I74" s="2"/>
      <c r="J74" s="2"/>
      <c r="K74" s="65"/>
      <c r="L74" s="65"/>
      <c r="M74" s="65"/>
    </row>
    <row r="75" spans="2:13" x14ac:dyDescent="0.2">
      <c r="C75" s="2"/>
      <c r="D75" s="2"/>
      <c r="E75" s="2"/>
      <c r="F75" s="2"/>
      <c r="G75" s="2"/>
      <c r="H75" s="2"/>
      <c r="I75" s="2"/>
      <c r="J75" s="2"/>
      <c r="K75" s="65"/>
      <c r="L75" s="65"/>
      <c r="M75" s="65"/>
    </row>
    <row r="76" spans="2:13" x14ac:dyDescent="0.2">
      <c r="C76" s="2"/>
      <c r="D76" s="2"/>
      <c r="E76" s="2"/>
      <c r="F76" s="2"/>
      <c r="G76" s="2"/>
      <c r="H76" s="2"/>
      <c r="I76" s="2"/>
      <c r="J76" s="2"/>
      <c r="K76" s="65"/>
      <c r="L76" s="65"/>
      <c r="M76" s="65"/>
    </row>
    <row r="77" spans="2:13" x14ac:dyDescent="0.2">
      <c r="C77" s="2"/>
      <c r="D77" s="2"/>
      <c r="E77" s="2"/>
      <c r="F77" s="2"/>
      <c r="G77" s="2"/>
      <c r="H77" s="2"/>
      <c r="I77" s="2"/>
      <c r="J77" s="2"/>
      <c r="K77" s="65"/>
      <c r="L77" s="65"/>
      <c r="M77" s="65"/>
    </row>
    <row r="78" spans="2:13" x14ac:dyDescent="0.2">
      <c r="C78" s="2"/>
      <c r="D78" s="2"/>
      <c r="E78" s="2"/>
      <c r="F78" s="2"/>
      <c r="G78" s="2"/>
      <c r="H78" s="2"/>
      <c r="I78" s="2"/>
      <c r="J78" s="2"/>
      <c r="K78" s="65"/>
      <c r="L78" s="65"/>
      <c r="M78" s="65"/>
    </row>
    <row r="79" spans="2:13" x14ac:dyDescent="0.2">
      <c r="C79" s="2"/>
      <c r="D79" s="2"/>
      <c r="E79" s="2"/>
      <c r="F79" s="2"/>
      <c r="G79" s="2"/>
      <c r="H79" s="2"/>
      <c r="I79" s="2"/>
      <c r="J79" s="2"/>
      <c r="K79" s="65"/>
      <c r="L79" s="65"/>
      <c r="M79" s="65"/>
    </row>
  </sheetData>
  <pageMargins left="0.75" right="0.75" top="1" bottom="1" header="0" footer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pane xSplit="2" ySplit="7" topLeftCell="C47" activePane="bottomRight" state="frozen"/>
      <selection pane="topRight" activeCell="C42" sqref="C42:M42"/>
      <selection pane="bottomLeft" activeCell="C42" sqref="C42:M42"/>
      <selection pane="bottomRight" activeCell="C66" sqref="C66"/>
    </sheetView>
  </sheetViews>
  <sheetFormatPr baseColWidth="10" defaultColWidth="11.42578125" defaultRowHeight="12.75" x14ac:dyDescent="0.2"/>
  <cols>
    <col min="1" max="1" width="30.7109375" customWidth="1"/>
    <col min="257" max="257" width="30.7109375" customWidth="1"/>
    <col min="513" max="513" width="30.7109375" customWidth="1"/>
    <col min="769" max="769" width="30.7109375" customWidth="1"/>
    <col min="1025" max="1025" width="30.7109375" customWidth="1"/>
    <col min="1281" max="1281" width="30.7109375" customWidth="1"/>
    <col min="1537" max="1537" width="30.7109375" customWidth="1"/>
    <col min="1793" max="1793" width="30.7109375" customWidth="1"/>
    <col min="2049" max="2049" width="30.7109375" customWidth="1"/>
    <col min="2305" max="2305" width="30.7109375" customWidth="1"/>
    <col min="2561" max="2561" width="30.7109375" customWidth="1"/>
    <col min="2817" max="2817" width="30.7109375" customWidth="1"/>
    <col min="3073" max="3073" width="30.7109375" customWidth="1"/>
    <col min="3329" max="3329" width="30.7109375" customWidth="1"/>
    <col min="3585" max="3585" width="30.7109375" customWidth="1"/>
    <col min="3841" max="3841" width="30.7109375" customWidth="1"/>
    <col min="4097" max="4097" width="30.7109375" customWidth="1"/>
    <col min="4353" max="4353" width="30.7109375" customWidth="1"/>
    <col min="4609" max="4609" width="30.7109375" customWidth="1"/>
    <col min="4865" max="4865" width="30.7109375" customWidth="1"/>
    <col min="5121" max="5121" width="30.7109375" customWidth="1"/>
    <col min="5377" max="5377" width="30.7109375" customWidth="1"/>
    <col min="5633" max="5633" width="30.7109375" customWidth="1"/>
    <col min="5889" max="5889" width="30.7109375" customWidth="1"/>
    <col min="6145" max="6145" width="30.7109375" customWidth="1"/>
    <col min="6401" max="6401" width="30.7109375" customWidth="1"/>
    <col min="6657" max="6657" width="30.7109375" customWidth="1"/>
    <col min="6913" max="6913" width="30.7109375" customWidth="1"/>
    <col min="7169" max="7169" width="30.7109375" customWidth="1"/>
    <col min="7425" max="7425" width="30.7109375" customWidth="1"/>
    <col min="7681" max="7681" width="30.7109375" customWidth="1"/>
    <col min="7937" max="7937" width="30.7109375" customWidth="1"/>
    <col min="8193" max="8193" width="30.7109375" customWidth="1"/>
    <col min="8449" max="8449" width="30.7109375" customWidth="1"/>
    <col min="8705" max="8705" width="30.7109375" customWidth="1"/>
    <col min="8961" max="8961" width="30.7109375" customWidth="1"/>
    <col min="9217" max="9217" width="30.7109375" customWidth="1"/>
    <col min="9473" max="9473" width="30.7109375" customWidth="1"/>
    <col min="9729" max="9729" width="30.7109375" customWidth="1"/>
    <col min="9985" max="9985" width="30.7109375" customWidth="1"/>
    <col min="10241" max="10241" width="30.7109375" customWidth="1"/>
    <col min="10497" max="10497" width="30.7109375" customWidth="1"/>
    <col min="10753" max="10753" width="30.7109375" customWidth="1"/>
    <col min="11009" max="11009" width="30.7109375" customWidth="1"/>
    <col min="11265" max="11265" width="30.7109375" customWidth="1"/>
    <col min="11521" max="11521" width="30.7109375" customWidth="1"/>
    <col min="11777" max="11777" width="30.7109375" customWidth="1"/>
    <col min="12033" max="12033" width="30.7109375" customWidth="1"/>
    <col min="12289" max="12289" width="30.7109375" customWidth="1"/>
    <col min="12545" max="12545" width="30.7109375" customWidth="1"/>
    <col min="12801" max="12801" width="30.7109375" customWidth="1"/>
    <col min="13057" max="13057" width="30.7109375" customWidth="1"/>
    <col min="13313" max="13313" width="30.7109375" customWidth="1"/>
    <col min="13569" max="13569" width="30.7109375" customWidth="1"/>
    <col min="13825" max="13825" width="30.7109375" customWidth="1"/>
    <col min="14081" max="14081" width="30.7109375" customWidth="1"/>
    <col min="14337" max="14337" width="30.7109375" customWidth="1"/>
    <col min="14593" max="14593" width="30.7109375" customWidth="1"/>
    <col min="14849" max="14849" width="30.7109375" customWidth="1"/>
    <col min="15105" max="15105" width="30.7109375" customWidth="1"/>
    <col min="15361" max="15361" width="30.7109375" customWidth="1"/>
    <col min="15617" max="15617" width="30.7109375" customWidth="1"/>
    <col min="15873" max="15873" width="30.7109375" customWidth="1"/>
    <col min="16129" max="16129" width="30.7109375" customWidth="1"/>
  </cols>
  <sheetData>
    <row r="1" spans="1:10" ht="25.5" x14ac:dyDescent="0.2">
      <c r="A1" s="86" t="s">
        <v>428</v>
      </c>
      <c r="B1" s="65"/>
      <c r="C1" s="25"/>
      <c r="D1" s="25"/>
      <c r="E1" s="25"/>
      <c r="F1" s="25"/>
      <c r="G1" s="65"/>
      <c r="H1" s="65"/>
      <c r="I1" s="65"/>
      <c r="J1" s="65"/>
    </row>
    <row r="2" spans="1:10" x14ac:dyDescent="0.2">
      <c r="A2" s="53" t="s">
        <v>429</v>
      </c>
      <c r="B2" s="65"/>
      <c r="C2" s="34"/>
      <c r="D2" s="34"/>
      <c r="E2" s="34"/>
      <c r="F2" s="34"/>
      <c r="G2" s="65"/>
      <c r="H2" s="65"/>
      <c r="I2" s="65"/>
      <c r="J2" s="65"/>
    </row>
    <row r="3" spans="1:10" x14ac:dyDescent="0.2">
      <c r="A3" s="86" t="s">
        <v>368</v>
      </c>
      <c r="B3" s="65"/>
      <c r="C3" s="25"/>
      <c r="D3" s="34"/>
      <c r="E3" s="34"/>
      <c r="F3" s="34"/>
      <c r="G3" s="65"/>
      <c r="H3" s="65"/>
      <c r="I3" s="65"/>
      <c r="J3" s="65"/>
    </row>
    <row r="4" spans="1:10" ht="25.5" x14ac:dyDescent="0.2">
      <c r="A4" s="54" t="s">
        <v>369</v>
      </c>
      <c r="B4" s="65"/>
      <c r="C4" s="34"/>
      <c r="D4" s="34"/>
      <c r="E4" s="34"/>
      <c r="F4" s="34"/>
      <c r="G4" s="65"/>
      <c r="H4" s="65"/>
      <c r="I4" s="65"/>
      <c r="J4" s="65"/>
    </row>
    <row r="6" spans="1:10" x14ac:dyDescent="0.2">
      <c r="A6" s="65"/>
      <c r="B6" s="65"/>
      <c r="C6" s="65"/>
      <c r="D6" s="65"/>
      <c r="E6" s="48" t="s">
        <v>430</v>
      </c>
      <c r="F6" s="55"/>
      <c r="G6" s="55"/>
      <c r="H6" s="55"/>
      <c r="I6" s="65"/>
      <c r="J6" s="65"/>
    </row>
    <row r="7" spans="1:10" x14ac:dyDescent="0.2">
      <c r="A7" s="65"/>
      <c r="B7" s="65"/>
      <c r="C7" s="5" t="s">
        <v>374</v>
      </c>
      <c r="D7" s="5" t="s">
        <v>375</v>
      </c>
      <c r="E7" s="5" t="s">
        <v>376</v>
      </c>
      <c r="F7" s="5" t="s">
        <v>377</v>
      </c>
      <c r="G7" s="5" t="s">
        <v>378</v>
      </c>
      <c r="H7" s="5" t="s">
        <v>379</v>
      </c>
      <c r="I7" s="5" t="s">
        <v>142</v>
      </c>
      <c r="J7" s="5" t="s">
        <v>380</v>
      </c>
    </row>
    <row r="8" spans="1:10" x14ac:dyDescent="0.2">
      <c r="A8" s="65"/>
      <c r="B8" s="5">
        <v>1999</v>
      </c>
      <c r="C8" s="2">
        <v>15.6</v>
      </c>
      <c r="D8" s="2">
        <v>16.399999999999999</v>
      </c>
      <c r="E8" s="2">
        <v>29.5</v>
      </c>
      <c r="F8" s="2">
        <v>31.9</v>
      </c>
      <c r="G8" s="2">
        <v>14.3</v>
      </c>
      <c r="H8" s="2">
        <v>11</v>
      </c>
      <c r="I8" s="2">
        <v>43.3</v>
      </c>
      <c r="J8" s="2">
        <v>79.5</v>
      </c>
    </row>
    <row r="9" spans="1:10" x14ac:dyDescent="0.2">
      <c r="A9" s="65"/>
      <c r="B9" s="5">
        <v>2000</v>
      </c>
      <c r="C9" s="2">
        <v>16.899999999999999</v>
      </c>
      <c r="D9" s="2">
        <v>18.399999999999999</v>
      </c>
      <c r="E9" s="2">
        <v>36</v>
      </c>
      <c r="F9" s="2">
        <v>32.5</v>
      </c>
      <c r="G9" s="2">
        <v>14.5</v>
      </c>
      <c r="H9" s="2">
        <v>12.5</v>
      </c>
      <c r="I9" s="2">
        <v>39.5</v>
      </c>
      <c r="J9" s="2">
        <v>100.9</v>
      </c>
    </row>
    <row r="10" spans="1:10" x14ac:dyDescent="0.2">
      <c r="A10" s="65"/>
      <c r="B10" s="5">
        <v>2001</v>
      </c>
      <c r="C10" s="2">
        <v>16.5</v>
      </c>
      <c r="D10" s="2">
        <v>20.7</v>
      </c>
      <c r="E10" s="2">
        <v>34.1</v>
      </c>
      <c r="F10" s="2">
        <v>35.700000000000003</v>
      </c>
      <c r="G10" s="2">
        <v>15.7</v>
      </c>
      <c r="H10" s="2">
        <v>11.5</v>
      </c>
      <c r="I10" s="2">
        <v>44.5</v>
      </c>
      <c r="J10" s="2">
        <v>108.3</v>
      </c>
    </row>
    <row r="11" spans="1:10" x14ac:dyDescent="0.2">
      <c r="A11" s="65"/>
      <c r="B11" s="5">
        <v>2002</v>
      </c>
      <c r="C11" s="2">
        <v>19.8</v>
      </c>
      <c r="D11" s="2">
        <v>20.7</v>
      </c>
      <c r="E11" s="2">
        <v>34.799999999999997</v>
      </c>
      <c r="F11" s="2">
        <v>36.799999999999997</v>
      </c>
      <c r="G11" s="2">
        <v>18.100000000000001</v>
      </c>
      <c r="H11" s="2">
        <v>12.2</v>
      </c>
      <c r="I11" s="2">
        <v>49</v>
      </c>
      <c r="J11" s="2">
        <v>118.6</v>
      </c>
    </row>
    <row r="12" spans="1:10" x14ac:dyDescent="0.2">
      <c r="A12" s="65"/>
      <c r="B12" s="5">
        <v>2003</v>
      </c>
      <c r="C12" s="2">
        <v>20.9</v>
      </c>
      <c r="D12" s="2">
        <v>18.399999999999999</v>
      </c>
      <c r="E12" s="2">
        <v>35.6</v>
      </c>
      <c r="F12" s="2">
        <v>41.1</v>
      </c>
      <c r="G12" s="2">
        <v>17.600000000000001</v>
      </c>
      <c r="H12" s="2">
        <v>16.3</v>
      </c>
      <c r="I12" s="2">
        <v>53.5</v>
      </c>
      <c r="J12" s="2">
        <v>125.1</v>
      </c>
    </row>
    <row r="13" spans="1:10" x14ac:dyDescent="0.2">
      <c r="A13" s="65"/>
      <c r="B13" s="5">
        <v>2004</v>
      </c>
      <c r="C13" s="2">
        <v>20.7</v>
      </c>
      <c r="D13" s="2">
        <v>19</v>
      </c>
      <c r="E13" s="2">
        <v>42.7</v>
      </c>
      <c r="F13" s="2">
        <v>40.799999999999997</v>
      </c>
      <c r="G13" s="2">
        <v>19</v>
      </c>
      <c r="H13" s="2">
        <v>15.8</v>
      </c>
      <c r="I13" s="2">
        <v>57.7</v>
      </c>
      <c r="J13" s="2">
        <v>126.8</v>
      </c>
    </row>
    <row r="14" spans="1:10" x14ac:dyDescent="0.2">
      <c r="A14" s="65"/>
      <c r="B14" s="5">
        <v>2005</v>
      </c>
      <c r="C14" s="2">
        <v>19.399999999999999</v>
      </c>
      <c r="D14" s="2">
        <v>21.4</v>
      </c>
      <c r="E14" s="2">
        <v>49</v>
      </c>
      <c r="F14" s="2">
        <v>46.5</v>
      </c>
      <c r="G14" s="2">
        <v>19.399999999999999</v>
      </c>
      <c r="H14" s="2">
        <v>16.399999999999999</v>
      </c>
      <c r="I14" s="2">
        <v>64.3</v>
      </c>
      <c r="J14" s="2">
        <v>130.4</v>
      </c>
    </row>
    <row r="15" spans="1:10" x14ac:dyDescent="0.2">
      <c r="A15" s="65"/>
      <c r="B15" s="5">
        <v>2006</v>
      </c>
      <c r="C15" s="2">
        <v>24.3</v>
      </c>
      <c r="D15" s="2">
        <v>20.100000000000001</v>
      </c>
      <c r="E15" s="2">
        <v>51.8</v>
      </c>
      <c r="F15" s="2">
        <v>42.8</v>
      </c>
      <c r="G15" s="2">
        <v>22.2</v>
      </c>
      <c r="H15" s="2">
        <v>15.3</v>
      </c>
      <c r="I15" s="2">
        <v>75.900000000000006</v>
      </c>
      <c r="J15" s="2">
        <v>128.19999999999999</v>
      </c>
    </row>
    <row r="16" spans="1:10" x14ac:dyDescent="0.2">
      <c r="A16" s="65"/>
      <c r="B16" s="5">
        <v>2007</v>
      </c>
      <c r="C16" s="2">
        <v>21.4</v>
      </c>
      <c r="D16" s="2">
        <v>17.8</v>
      </c>
      <c r="E16" s="2">
        <v>51.2</v>
      </c>
      <c r="F16" s="2">
        <v>39.200000000000003</v>
      </c>
      <c r="G16" s="2">
        <v>27</v>
      </c>
      <c r="H16" s="2">
        <v>15.6</v>
      </c>
      <c r="I16" s="2">
        <v>78.099999999999994</v>
      </c>
      <c r="J16" s="2">
        <v>129.4</v>
      </c>
    </row>
    <row r="17" spans="2:10" x14ac:dyDescent="0.2">
      <c r="B17" s="5">
        <v>2008</v>
      </c>
      <c r="C17" s="2">
        <v>23</v>
      </c>
      <c r="D17" s="2">
        <v>19.5</v>
      </c>
      <c r="E17" s="2">
        <v>52.5</v>
      </c>
      <c r="F17" s="2">
        <v>39.9</v>
      </c>
      <c r="G17" s="2">
        <v>29.2</v>
      </c>
      <c r="H17" s="2">
        <v>17.600000000000001</v>
      </c>
      <c r="I17" s="2">
        <v>68.2</v>
      </c>
      <c r="J17" s="2">
        <v>127.1</v>
      </c>
    </row>
    <row r="18" spans="2:10" x14ac:dyDescent="0.2">
      <c r="B18" s="5">
        <v>2009</v>
      </c>
      <c r="C18" s="2">
        <v>26.2</v>
      </c>
      <c r="D18" s="2">
        <v>20.3</v>
      </c>
      <c r="E18" s="2">
        <v>48.7</v>
      </c>
      <c r="F18" s="2">
        <v>44.1</v>
      </c>
      <c r="G18" s="2">
        <v>25.8</v>
      </c>
      <c r="H18" s="2">
        <v>18.5</v>
      </c>
      <c r="I18" s="2">
        <v>58</v>
      </c>
      <c r="J18" s="2">
        <v>121.8</v>
      </c>
    </row>
    <row r="19" spans="2:10" x14ac:dyDescent="0.2">
      <c r="B19" s="51" t="s">
        <v>382</v>
      </c>
      <c r="C19" s="2">
        <v>27.8</v>
      </c>
      <c r="D19" s="2">
        <v>21.2</v>
      </c>
      <c r="E19" s="2">
        <v>53.6</v>
      </c>
      <c r="F19" s="2">
        <v>47.6</v>
      </c>
      <c r="G19" s="2">
        <v>25.6</v>
      </c>
      <c r="H19" s="2">
        <v>18.8</v>
      </c>
      <c r="I19" s="2">
        <v>62.5</v>
      </c>
      <c r="J19" s="2">
        <v>121.3</v>
      </c>
    </row>
    <row r="20" spans="2:10" x14ac:dyDescent="0.2">
      <c r="B20" s="51" t="s">
        <v>383</v>
      </c>
      <c r="C20" s="2">
        <v>24.4</v>
      </c>
      <c r="D20" s="2">
        <v>20.2</v>
      </c>
      <c r="E20" s="2">
        <v>53.4</v>
      </c>
      <c r="F20" s="2">
        <v>49</v>
      </c>
      <c r="G20" s="2">
        <v>26</v>
      </c>
      <c r="H20" s="2">
        <v>18.899999999999999</v>
      </c>
      <c r="I20" s="2">
        <v>67</v>
      </c>
      <c r="J20" s="2">
        <v>122</v>
      </c>
    </row>
    <row r="21" spans="2:10" x14ac:dyDescent="0.2">
      <c r="B21" s="51" t="s">
        <v>384</v>
      </c>
      <c r="C21" s="2">
        <v>24.9</v>
      </c>
      <c r="D21" s="2">
        <v>20.100000000000001</v>
      </c>
      <c r="E21" s="2">
        <v>53</v>
      </c>
      <c r="F21" s="2">
        <v>49.9</v>
      </c>
      <c r="G21" s="2">
        <v>25</v>
      </c>
      <c r="H21" s="2">
        <v>20</v>
      </c>
      <c r="I21" s="2">
        <v>71.900000000000006</v>
      </c>
      <c r="J21" s="2">
        <v>120.5</v>
      </c>
    </row>
    <row r="22" spans="2:10" x14ac:dyDescent="0.2">
      <c r="B22" s="51" t="s">
        <v>385</v>
      </c>
      <c r="C22" s="2">
        <v>22.1</v>
      </c>
      <c r="D22" s="2">
        <v>19.7</v>
      </c>
      <c r="E22" s="2">
        <v>49.4</v>
      </c>
      <c r="F22" s="2">
        <v>49.6</v>
      </c>
      <c r="G22" s="2">
        <v>24.2</v>
      </c>
      <c r="H22" s="2">
        <v>21.9</v>
      </c>
      <c r="I22" s="2">
        <v>74.599999999999994</v>
      </c>
      <c r="J22" s="2">
        <v>120</v>
      </c>
    </row>
    <row r="23" spans="2:10" x14ac:dyDescent="0.2">
      <c r="B23" s="51" t="s">
        <v>386</v>
      </c>
      <c r="C23" s="2">
        <v>19.3</v>
      </c>
      <c r="D23" s="2">
        <v>20.3</v>
      </c>
      <c r="E23" s="2">
        <v>49.7</v>
      </c>
      <c r="F23" s="2">
        <v>49.1</v>
      </c>
      <c r="G23" s="2">
        <v>22</v>
      </c>
      <c r="H23" s="2">
        <v>23.3</v>
      </c>
      <c r="I23" s="2">
        <v>72.400000000000006</v>
      </c>
      <c r="J23" s="2">
        <v>119.8</v>
      </c>
    </row>
    <row r="24" spans="2:10" x14ac:dyDescent="0.2">
      <c r="B24" s="51" t="s">
        <v>387</v>
      </c>
      <c r="C24" s="65">
        <v>23.5</v>
      </c>
      <c r="D24" s="65">
        <v>21.6</v>
      </c>
      <c r="E24" s="65">
        <v>50</v>
      </c>
      <c r="F24" s="65">
        <v>49.4</v>
      </c>
      <c r="G24" s="2">
        <v>22.8</v>
      </c>
      <c r="H24" s="65">
        <v>22.9</v>
      </c>
      <c r="I24" s="65">
        <v>66.599999999999994</v>
      </c>
      <c r="J24" s="65">
        <v>116.3</v>
      </c>
    </row>
    <row r="25" spans="2:10" x14ac:dyDescent="0.2">
      <c r="B25" s="51" t="s">
        <v>388</v>
      </c>
      <c r="C25" s="2">
        <v>24.5</v>
      </c>
      <c r="D25" s="2">
        <v>21.8</v>
      </c>
      <c r="E25" s="2">
        <v>51.5</v>
      </c>
      <c r="F25" s="2">
        <v>46</v>
      </c>
      <c r="G25" s="2">
        <v>24.6</v>
      </c>
      <c r="H25" s="2">
        <v>20.5</v>
      </c>
      <c r="I25" s="2">
        <v>66.900000000000006</v>
      </c>
      <c r="J25" s="2">
        <v>121.2</v>
      </c>
    </row>
    <row r="26" spans="2:10" x14ac:dyDescent="0.2">
      <c r="B26" s="51" t="s">
        <v>389</v>
      </c>
      <c r="C26" s="2">
        <v>27</v>
      </c>
      <c r="D26" s="2">
        <v>20</v>
      </c>
      <c r="E26" s="2">
        <v>49.3</v>
      </c>
      <c r="F26" s="2">
        <v>43.9</v>
      </c>
      <c r="G26" s="2">
        <v>23.6</v>
      </c>
      <c r="H26" s="2">
        <v>18.899999999999999</v>
      </c>
      <c r="I26" s="2">
        <v>65.7</v>
      </c>
      <c r="J26" s="2">
        <v>116.3</v>
      </c>
    </row>
    <row r="27" spans="2:10" x14ac:dyDescent="0.2">
      <c r="B27" s="51" t="s">
        <v>390</v>
      </c>
      <c r="C27" s="2">
        <v>22</v>
      </c>
      <c r="D27" s="2">
        <v>17.399999999999999</v>
      </c>
      <c r="E27" s="2">
        <v>50.8</v>
      </c>
      <c r="F27" s="2">
        <v>42.2</v>
      </c>
      <c r="G27" s="2">
        <v>22.2</v>
      </c>
      <c r="H27" s="2">
        <v>18.399999999999999</v>
      </c>
      <c r="I27" s="2">
        <v>64.400000000000006</v>
      </c>
      <c r="J27" s="2">
        <v>118.6</v>
      </c>
    </row>
    <row r="28" spans="2:10" x14ac:dyDescent="0.2">
      <c r="B28" s="51" t="s">
        <v>391</v>
      </c>
      <c r="C28" s="2">
        <v>23.6</v>
      </c>
      <c r="D28" s="2">
        <v>20</v>
      </c>
      <c r="E28" s="2">
        <v>50.1</v>
      </c>
      <c r="F28" s="2">
        <v>38</v>
      </c>
      <c r="G28" s="2">
        <v>20</v>
      </c>
      <c r="H28" s="2">
        <v>20.3</v>
      </c>
      <c r="I28" s="2">
        <v>65.2</v>
      </c>
      <c r="J28" s="2">
        <v>115.7</v>
      </c>
    </row>
    <row r="29" spans="2:10" x14ac:dyDescent="0.2">
      <c r="B29" s="51" t="s">
        <v>392</v>
      </c>
      <c r="C29" s="2">
        <v>18.8</v>
      </c>
      <c r="D29" s="2">
        <v>21.4</v>
      </c>
      <c r="E29" s="2">
        <v>50.7</v>
      </c>
      <c r="F29" s="2">
        <v>36.200000000000003</v>
      </c>
      <c r="G29" s="2">
        <v>23.5</v>
      </c>
      <c r="H29" s="2">
        <v>19.3</v>
      </c>
      <c r="I29" s="2">
        <v>68.599999999999994</v>
      </c>
      <c r="J29" s="2">
        <v>112.9</v>
      </c>
    </row>
    <row r="30" spans="2:10" x14ac:dyDescent="0.2">
      <c r="B30" s="51" t="s">
        <v>393</v>
      </c>
      <c r="C30" s="2">
        <v>18.3</v>
      </c>
      <c r="D30" s="2">
        <v>22.1</v>
      </c>
      <c r="E30" s="2">
        <v>49.3</v>
      </c>
      <c r="F30" s="2">
        <v>40.200000000000003</v>
      </c>
      <c r="G30" s="2">
        <v>24</v>
      </c>
      <c r="H30" s="2">
        <v>19</v>
      </c>
      <c r="I30" s="2">
        <v>74</v>
      </c>
      <c r="J30" s="2">
        <v>113.3</v>
      </c>
    </row>
    <row r="31" spans="2:10" x14ac:dyDescent="0.2">
      <c r="B31" s="51" t="s">
        <v>394</v>
      </c>
      <c r="C31" s="2">
        <v>17.5</v>
      </c>
      <c r="D31" s="2">
        <v>21.2</v>
      </c>
      <c r="E31" s="2">
        <v>48.9</v>
      </c>
      <c r="F31" s="2">
        <v>38</v>
      </c>
      <c r="G31" s="2">
        <v>21.5</v>
      </c>
      <c r="H31" s="2">
        <v>15.6</v>
      </c>
      <c r="I31" s="2">
        <v>72.2</v>
      </c>
      <c r="J31" s="2">
        <v>110.7</v>
      </c>
    </row>
    <row r="32" spans="2:10" x14ac:dyDescent="0.2">
      <c r="B32" s="51" t="s">
        <v>395</v>
      </c>
      <c r="C32" s="2">
        <v>20.9</v>
      </c>
      <c r="D32" s="2">
        <v>19.3</v>
      </c>
      <c r="E32" s="2">
        <v>50.7</v>
      </c>
      <c r="F32" s="2">
        <v>37.299999999999997</v>
      </c>
      <c r="G32" s="2">
        <v>22.3</v>
      </c>
      <c r="H32" s="2">
        <v>16.899999999999999</v>
      </c>
      <c r="I32" s="2">
        <v>70.400000000000006</v>
      </c>
      <c r="J32" s="2">
        <v>111.1</v>
      </c>
    </row>
    <row r="33" spans="2:10" x14ac:dyDescent="0.2">
      <c r="B33" s="51" t="s">
        <v>396</v>
      </c>
      <c r="C33" s="2">
        <v>20</v>
      </c>
      <c r="D33" s="2">
        <v>19.100000000000001</v>
      </c>
      <c r="E33" s="2">
        <v>46.6</v>
      </c>
      <c r="F33" s="2">
        <v>41.8</v>
      </c>
      <c r="G33" s="2">
        <v>23.6</v>
      </c>
      <c r="H33" s="2">
        <v>16.100000000000001</v>
      </c>
      <c r="I33" s="2">
        <v>69.8</v>
      </c>
      <c r="J33" s="2">
        <v>110.8</v>
      </c>
    </row>
    <row r="34" spans="2:10" x14ac:dyDescent="0.2">
      <c r="B34" s="51" t="s">
        <v>397</v>
      </c>
      <c r="C34" s="2">
        <v>20.2</v>
      </c>
      <c r="D34" s="2">
        <v>17.399999999999999</v>
      </c>
      <c r="E34" s="2">
        <v>46.4</v>
      </c>
      <c r="F34" s="2">
        <v>44</v>
      </c>
      <c r="G34" s="2">
        <v>23.9</v>
      </c>
      <c r="H34" s="2">
        <v>17</v>
      </c>
      <c r="I34" s="2">
        <v>65.2</v>
      </c>
      <c r="J34" s="2">
        <v>111.8</v>
      </c>
    </row>
    <row r="35" spans="2:10" x14ac:dyDescent="0.2">
      <c r="B35" s="51" t="s">
        <v>398</v>
      </c>
      <c r="C35" s="2">
        <v>21.5</v>
      </c>
      <c r="D35" s="2">
        <v>17.5</v>
      </c>
      <c r="E35" s="2">
        <v>48</v>
      </c>
      <c r="F35" s="2">
        <v>42.3</v>
      </c>
      <c r="G35" s="2">
        <v>24.5</v>
      </c>
      <c r="H35" s="2">
        <v>17.3</v>
      </c>
      <c r="I35" s="2">
        <v>66.2</v>
      </c>
      <c r="J35" s="2">
        <v>115.3</v>
      </c>
    </row>
    <row r="36" spans="2:10" x14ac:dyDescent="0.2">
      <c r="B36" s="51" t="s">
        <v>399</v>
      </c>
      <c r="C36" s="2">
        <v>20.6</v>
      </c>
      <c r="D36" s="2">
        <v>19.5</v>
      </c>
      <c r="E36" s="2">
        <v>51.4</v>
      </c>
      <c r="F36" s="2">
        <v>42.8</v>
      </c>
      <c r="G36" s="2">
        <v>21.4</v>
      </c>
      <c r="H36" s="2">
        <v>19</v>
      </c>
      <c r="I36" s="2">
        <v>68.8</v>
      </c>
      <c r="J36" s="2">
        <v>117.5</v>
      </c>
    </row>
    <row r="37" spans="2:10" x14ac:dyDescent="0.2">
      <c r="B37" s="51" t="s">
        <v>400</v>
      </c>
      <c r="C37" s="2">
        <v>21.1</v>
      </c>
      <c r="D37" s="2">
        <v>19.3</v>
      </c>
      <c r="E37" s="2">
        <v>53</v>
      </c>
      <c r="F37" s="2">
        <v>45.3</v>
      </c>
      <c r="G37" s="2">
        <v>20.3</v>
      </c>
      <c r="H37" s="2">
        <v>20.2</v>
      </c>
      <c r="I37" s="2">
        <v>65.8</v>
      </c>
      <c r="J37" s="2">
        <v>123.3</v>
      </c>
    </row>
    <row r="38" spans="2:10" x14ac:dyDescent="0.2">
      <c r="B38" s="51" t="s">
        <v>401</v>
      </c>
      <c r="C38" s="2">
        <v>21.9</v>
      </c>
      <c r="D38" s="2">
        <v>16.600000000000001</v>
      </c>
      <c r="E38" s="2">
        <v>56</v>
      </c>
      <c r="F38" s="2">
        <v>48.5</v>
      </c>
      <c r="G38" s="2">
        <v>19.899999999999999</v>
      </c>
      <c r="H38" s="2">
        <v>19.2</v>
      </c>
      <c r="I38" s="2">
        <v>60.6</v>
      </c>
      <c r="J38" s="2">
        <v>125.6</v>
      </c>
    </row>
    <row r="39" spans="2:10" x14ac:dyDescent="0.2">
      <c r="B39" s="51" t="s">
        <v>402</v>
      </c>
      <c r="C39" s="2">
        <v>24.1</v>
      </c>
      <c r="D39" s="2">
        <v>17.100000000000001</v>
      </c>
      <c r="E39" s="2">
        <v>56.8</v>
      </c>
      <c r="F39" s="2">
        <v>47.8</v>
      </c>
      <c r="G39" s="2">
        <v>25.7</v>
      </c>
      <c r="H39" s="2">
        <v>20.2</v>
      </c>
      <c r="I39" s="2">
        <v>61.9</v>
      </c>
      <c r="J39" s="2">
        <v>135.69999999999999</v>
      </c>
    </row>
    <row r="40" spans="2:10" x14ac:dyDescent="0.2">
      <c r="B40" s="51" t="s">
        <v>403</v>
      </c>
      <c r="C40" s="2">
        <v>24.4</v>
      </c>
      <c r="D40" s="2">
        <v>14.9</v>
      </c>
      <c r="E40" s="2">
        <v>56.9</v>
      </c>
      <c r="F40" s="2">
        <v>47.8</v>
      </c>
      <c r="G40" s="2">
        <v>27.6</v>
      </c>
      <c r="H40" s="2">
        <v>21.2</v>
      </c>
      <c r="I40" s="2">
        <v>66.900000000000006</v>
      </c>
      <c r="J40" s="2">
        <v>135.9</v>
      </c>
    </row>
    <row r="41" spans="2:10" x14ac:dyDescent="0.2">
      <c r="B41" s="51" t="s">
        <v>404</v>
      </c>
      <c r="C41" s="2">
        <v>22.8</v>
      </c>
      <c r="D41" s="2">
        <v>14</v>
      </c>
      <c r="E41" s="2">
        <v>61.1</v>
      </c>
      <c r="F41" s="2">
        <v>45.5</v>
      </c>
      <c r="G41" s="2">
        <v>28.3</v>
      </c>
      <c r="H41" s="2">
        <v>22</v>
      </c>
      <c r="I41" s="2">
        <v>68.7</v>
      </c>
      <c r="J41" s="2">
        <v>140.5</v>
      </c>
    </row>
    <row r="42" spans="2:10" x14ac:dyDescent="0.2">
      <c r="B42" s="51" t="s">
        <v>405</v>
      </c>
      <c r="C42" s="2">
        <v>21.2</v>
      </c>
      <c r="D42" s="2">
        <v>14.5</v>
      </c>
      <c r="E42" s="2">
        <v>57.8</v>
      </c>
      <c r="F42" s="2">
        <v>49.4</v>
      </c>
      <c r="G42" s="2">
        <v>28.6</v>
      </c>
      <c r="H42" s="2">
        <v>20.8</v>
      </c>
      <c r="I42" s="2">
        <v>68.599999999999994</v>
      </c>
      <c r="J42" s="2">
        <v>130.5</v>
      </c>
    </row>
    <row r="43" spans="2:10" x14ac:dyDescent="0.2">
      <c r="B43" s="51" t="s">
        <v>406</v>
      </c>
      <c r="C43" s="2">
        <v>20.399999999999999</v>
      </c>
      <c r="D43" s="2">
        <v>13.6</v>
      </c>
      <c r="E43" s="2">
        <v>57.7</v>
      </c>
      <c r="F43" s="2">
        <v>48.1</v>
      </c>
      <c r="G43" s="2">
        <v>24</v>
      </c>
      <c r="H43" s="2">
        <v>22</v>
      </c>
      <c r="I43" s="2">
        <v>76.599999999999994</v>
      </c>
      <c r="J43" s="2">
        <v>132.5</v>
      </c>
    </row>
    <row r="44" spans="2:10" x14ac:dyDescent="0.2">
      <c r="B44" s="51" t="s">
        <v>407</v>
      </c>
      <c r="C44" s="2">
        <v>21</v>
      </c>
      <c r="D44" s="2">
        <v>10.6</v>
      </c>
      <c r="E44" s="2">
        <v>59.2</v>
      </c>
      <c r="F44" s="2">
        <v>46.6</v>
      </c>
      <c r="G44" s="2">
        <v>23.5</v>
      </c>
      <c r="H44" s="2">
        <v>21.1</v>
      </c>
      <c r="I44" s="2">
        <v>72.900000000000006</v>
      </c>
      <c r="J44" s="2">
        <v>138.4</v>
      </c>
    </row>
    <row r="45" spans="2:10" x14ac:dyDescent="0.2">
      <c r="B45" s="51" t="s">
        <v>408</v>
      </c>
      <c r="C45" s="2">
        <v>21.1</v>
      </c>
      <c r="D45" s="2">
        <v>16.399999999999999</v>
      </c>
      <c r="E45" s="2">
        <v>59.8</v>
      </c>
      <c r="F45" s="2">
        <v>44</v>
      </c>
      <c r="G45" s="2">
        <v>21.7</v>
      </c>
      <c r="H45" s="2">
        <v>19.100000000000001</v>
      </c>
      <c r="I45" s="2">
        <v>75.400000000000006</v>
      </c>
      <c r="J45" s="2">
        <v>142.9</v>
      </c>
    </row>
    <row r="46" spans="2:10" x14ac:dyDescent="0.2">
      <c r="B46" s="51" t="s">
        <v>409</v>
      </c>
      <c r="C46" s="2">
        <v>19.600000000000001</v>
      </c>
      <c r="D46" s="2">
        <v>18</v>
      </c>
      <c r="E46" s="2">
        <v>63.8</v>
      </c>
      <c r="F46" s="2">
        <v>46.7</v>
      </c>
      <c r="G46" s="2">
        <v>23.2</v>
      </c>
      <c r="H46" s="2">
        <v>17.899999999999999</v>
      </c>
      <c r="I46" s="2">
        <v>73.3</v>
      </c>
      <c r="J46" s="2">
        <v>139.1</v>
      </c>
    </row>
    <row r="47" spans="2:10" x14ac:dyDescent="0.2">
      <c r="B47" s="51" t="s">
        <v>410</v>
      </c>
      <c r="C47" s="2">
        <v>19.5</v>
      </c>
      <c r="D47" s="2">
        <v>17.600000000000001</v>
      </c>
      <c r="E47" s="2">
        <v>60.5</v>
      </c>
      <c r="F47" s="2">
        <v>48</v>
      </c>
      <c r="G47" s="2">
        <v>20.9</v>
      </c>
      <c r="H47" s="2">
        <v>20.5</v>
      </c>
      <c r="I47" s="2">
        <v>72.900000000000006</v>
      </c>
      <c r="J47" s="2">
        <v>143</v>
      </c>
    </row>
    <row r="48" spans="2:10" x14ac:dyDescent="0.2">
      <c r="B48" s="51" t="s">
        <v>411</v>
      </c>
      <c r="C48" s="2">
        <v>18.7</v>
      </c>
      <c r="D48" s="2">
        <v>19.100000000000001</v>
      </c>
      <c r="E48" s="2">
        <v>63.9</v>
      </c>
      <c r="F48" s="2">
        <v>45.8</v>
      </c>
      <c r="G48" s="2">
        <v>23.7</v>
      </c>
      <c r="H48" s="2">
        <v>21</v>
      </c>
      <c r="I48" s="2">
        <v>76.8</v>
      </c>
      <c r="J48" s="2">
        <v>149.69999999999999</v>
      </c>
    </row>
    <row r="49" spans="2:10" x14ac:dyDescent="0.2">
      <c r="B49" s="51" t="s">
        <v>412</v>
      </c>
      <c r="C49" s="2">
        <v>19.3</v>
      </c>
      <c r="D49" s="2">
        <v>18.600000000000001</v>
      </c>
      <c r="E49" s="2">
        <v>67.5</v>
      </c>
      <c r="F49" s="2">
        <v>49.1</v>
      </c>
      <c r="G49" s="2">
        <v>24.9</v>
      </c>
      <c r="H49" s="2">
        <v>21.5</v>
      </c>
      <c r="I49" s="2">
        <v>82.2</v>
      </c>
      <c r="J49" s="2">
        <v>154.9</v>
      </c>
    </row>
    <row r="50" spans="2:10" s="61" customFormat="1" x14ac:dyDescent="0.2">
      <c r="B50" s="51" t="s">
        <v>413</v>
      </c>
      <c r="C50" s="2">
        <v>16.600000000000001</v>
      </c>
      <c r="D50" s="2">
        <v>19.899999999999999</v>
      </c>
      <c r="E50" s="2">
        <v>65</v>
      </c>
      <c r="F50" s="2">
        <v>49</v>
      </c>
      <c r="G50" s="2">
        <v>24.2</v>
      </c>
      <c r="H50" s="2">
        <v>23</v>
      </c>
      <c r="I50" s="2">
        <v>85.4</v>
      </c>
      <c r="J50" s="2">
        <v>165.5</v>
      </c>
    </row>
    <row r="51" spans="2:10" x14ac:dyDescent="0.2">
      <c r="B51" s="51" t="s">
        <v>414</v>
      </c>
      <c r="C51" s="2">
        <v>16.3</v>
      </c>
      <c r="D51" s="2">
        <v>16</v>
      </c>
      <c r="E51" s="2">
        <v>62.8</v>
      </c>
      <c r="F51" s="2">
        <v>46.5</v>
      </c>
      <c r="G51" s="2">
        <v>26.1</v>
      </c>
      <c r="H51" s="2">
        <v>23.8</v>
      </c>
      <c r="I51" s="2">
        <v>84.9</v>
      </c>
      <c r="J51" s="2">
        <v>156.6</v>
      </c>
    </row>
    <row r="52" spans="2:10" s="61" customFormat="1" x14ac:dyDescent="0.2">
      <c r="B52" s="51" t="s">
        <v>415</v>
      </c>
      <c r="C52" s="2">
        <v>17.600000000000001</v>
      </c>
      <c r="D52" s="2">
        <v>14.5</v>
      </c>
      <c r="E52" s="2">
        <v>60.5</v>
      </c>
      <c r="F52" s="2">
        <v>46.1</v>
      </c>
      <c r="G52" s="2">
        <v>24.3</v>
      </c>
      <c r="H52" s="2">
        <v>24.8</v>
      </c>
      <c r="I52" s="2">
        <v>76.400000000000006</v>
      </c>
      <c r="J52" s="2">
        <v>155.4</v>
      </c>
    </row>
    <row r="53" spans="2:10" s="61" customFormat="1" x14ac:dyDescent="0.2">
      <c r="B53" s="51" t="s">
        <v>416</v>
      </c>
      <c r="C53" s="65">
        <v>17.100000000000001</v>
      </c>
      <c r="D53" s="65">
        <v>15.8</v>
      </c>
      <c r="E53" s="65">
        <v>64.599999999999994</v>
      </c>
      <c r="F53" s="65">
        <v>46.7</v>
      </c>
      <c r="G53" s="65">
        <v>20.7</v>
      </c>
      <c r="H53" s="65">
        <v>24.3</v>
      </c>
      <c r="I53" s="65">
        <v>83.2</v>
      </c>
      <c r="J53" s="65">
        <v>159.1</v>
      </c>
    </row>
    <row r="54" spans="2:10" s="61" customFormat="1" x14ac:dyDescent="0.2">
      <c r="B54" s="51" t="s">
        <v>417</v>
      </c>
      <c r="C54" s="65">
        <v>17.399999999999999</v>
      </c>
      <c r="D54" s="65">
        <v>16.5</v>
      </c>
      <c r="E54" s="65">
        <v>62.4</v>
      </c>
      <c r="F54" s="65">
        <v>50</v>
      </c>
      <c r="G54" s="65">
        <v>19.3</v>
      </c>
      <c r="H54" s="65">
        <v>26.1</v>
      </c>
      <c r="I54" s="65">
        <v>81.599999999999994</v>
      </c>
      <c r="J54" s="65">
        <v>159.30000000000001</v>
      </c>
    </row>
    <row r="55" spans="2:10" s="65" customFormat="1" x14ac:dyDescent="0.2">
      <c r="B55" s="51" t="s">
        <v>418</v>
      </c>
      <c r="C55" s="65">
        <v>19.899999999999999</v>
      </c>
      <c r="D55" s="65">
        <v>15.9</v>
      </c>
      <c r="E55" s="65">
        <v>62.9</v>
      </c>
      <c r="F55" s="65">
        <v>53.1</v>
      </c>
      <c r="G55" s="65">
        <v>18.5</v>
      </c>
      <c r="H55" s="65">
        <v>25.8</v>
      </c>
      <c r="I55" s="65">
        <v>87.3</v>
      </c>
      <c r="J55" s="65">
        <v>163.4</v>
      </c>
    </row>
    <row r="56" spans="2:10" x14ac:dyDescent="0.2">
      <c r="B56" s="51" t="s">
        <v>419</v>
      </c>
      <c r="C56" s="2">
        <v>20.7</v>
      </c>
      <c r="D56" s="2">
        <v>13.9</v>
      </c>
      <c r="E56" s="2">
        <v>68.3</v>
      </c>
      <c r="F56" s="2">
        <v>52</v>
      </c>
      <c r="G56" s="2">
        <v>19</v>
      </c>
      <c r="H56" s="2">
        <v>24.9</v>
      </c>
      <c r="I56" s="2">
        <v>94.1</v>
      </c>
      <c r="J56" s="2">
        <v>157</v>
      </c>
    </row>
    <row r="57" spans="2:10" s="65" customFormat="1" x14ac:dyDescent="0.2">
      <c r="B57" s="51" t="s">
        <v>420</v>
      </c>
      <c r="C57" s="74">
        <v>22.3</v>
      </c>
      <c r="D57" s="74">
        <v>17.7</v>
      </c>
      <c r="E57" s="74">
        <v>72.3</v>
      </c>
      <c r="F57" s="74">
        <v>50.4</v>
      </c>
      <c r="G57" s="74">
        <v>17.600000000000001</v>
      </c>
      <c r="H57" s="74">
        <v>26.7</v>
      </c>
      <c r="I57" s="74">
        <v>98.1</v>
      </c>
      <c r="J57" s="74">
        <v>168.9</v>
      </c>
    </row>
    <row r="58" spans="2:10" s="65" customFormat="1" x14ac:dyDescent="0.2">
      <c r="B58" s="51" t="s">
        <v>421</v>
      </c>
      <c r="C58" s="36">
        <v>23.1</v>
      </c>
      <c r="D58" s="36">
        <v>17.399999999999999</v>
      </c>
      <c r="E58" s="36">
        <v>74.3</v>
      </c>
      <c r="F58" s="36">
        <v>49.6</v>
      </c>
      <c r="G58" s="36">
        <v>18.5</v>
      </c>
      <c r="H58" s="36">
        <v>22.8</v>
      </c>
      <c r="I58" s="36">
        <v>96.8</v>
      </c>
      <c r="J58" s="36">
        <v>168.6</v>
      </c>
    </row>
    <row r="59" spans="2:10" s="65" customFormat="1" x14ac:dyDescent="0.2">
      <c r="B59" s="51" t="s">
        <v>422</v>
      </c>
      <c r="C59" s="36">
        <v>22.7</v>
      </c>
      <c r="D59" s="36">
        <v>20.5</v>
      </c>
      <c r="E59" s="36">
        <v>75.3</v>
      </c>
      <c r="F59" s="36">
        <v>49.3</v>
      </c>
      <c r="G59" s="36">
        <v>20.5</v>
      </c>
      <c r="H59" s="36">
        <v>21.2</v>
      </c>
      <c r="I59" s="36">
        <v>98.2</v>
      </c>
      <c r="J59" s="36">
        <v>169.5</v>
      </c>
    </row>
    <row r="60" spans="2:10" s="65" customFormat="1" x14ac:dyDescent="0.2">
      <c r="B60" s="51" t="s">
        <v>474</v>
      </c>
      <c r="C60" s="74">
        <v>20.2</v>
      </c>
      <c r="D60" s="74">
        <v>18</v>
      </c>
      <c r="E60" s="74">
        <v>73.7</v>
      </c>
      <c r="F60" s="74">
        <v>47.9</v>
      </c>
      <c r="G60" s="74">
        <v>23.2</v>
      </c>
      <c r="H60" s="74">
        <v>22.6</v>
      </c>
      <c r="I60" s="74">
        <v>93.5</v>
      </c>
      <c r="J60" s="74">
        <v>169.1</v>
      </c>
    </row>
    <row r="61" spans="2:10" s="65" customFormat="1" x14ac:dyDescent="0.2">
      <c r="B61" s="51" t="s">
        <v>475</v>
      </c>
      <c r="C61" s="74">
        <v>19.8</v>
      </c>
      <c r="D61" s="74">
        <v>20.3</v>
      </c>
      <c r="E61" s="74">
        <v>66.599999999999994</v>
      </c>
      <c r="F61" s="74">
        <v>40.5</v>
      </c>
      <c r="G61" s="74">
        <v>25</v>
      </c>
      <c r="H61" s="74">
        <v>19.8</v>
      </c>
      <c r="I61" s="74">
        <v>93</v>
      </c>
      <c r="J61" s="74">
        <v>160.1</v>
      </c>
    </row>
    <row r="62" spans="2:10" x14ac:dyDescent="0.2">
      <c r="B62" s="51" t="s">
        <v>476</v>
      </c>
      <c r="C62" s="65">
        <v>21.4</v>
      </c>
      <c r="D62" s="65">
        <v>20.100000000000001</v>
      </c>
      <c r="E62" s="65">
        <v>74.5</v>
      </c>
      <c r="F62" s="65">
        <v>49.4</v>
      </c>
      <c r="G62" s="65">
        <v>24.2</v>
      </c>
      <c r="H62" s="65">
        <v>20.8</v>
      </c>
      <c r="I62" s="2">
        <v>95.6</v>
      </c>
      <c r="J62" s="65">
        <v>156.5</v>
      </c>
    </row>
    <row r="63" spans="2:10" x14ac:dyDescent="0.2">
      <c r="B63" s="65"/>
      <c r="C63" s="65"/>
      <c r="D63" s="65"/>
      <c r="E63" s="65"/>
      <c r="F63" s="65"/>
      <c r="G63" s="65"/>
      <c r="H63" s="65"/>
      <c r="I63" s="2"/>
      <c r="J63" s="65"/>
    </row>
    <row r="64" spans="2:10" x14ac:dyDescent="0.2">
      <c r="B64" s="60" t="s">
        <v>423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"/>
  <sheetViews>
    <sheetView workbookViewId="0">
      <pane xSplit="2" ySplit="7" topLeftCell="G49" activePane="bottomRight" state="frozen"/>
      <selection pane="topRight" activeCell="C42" sqref="C42:M42"/>
      <selection pane="bottomLeft" activeCell="C42" sqref="C42:M42"/>
      <selection pane="bottomRight" activeCell="M64" sqref="M64"/>
    </sheetView>
  </sheetViews>
  <sheetFormatPr baseColWidth="10" defaultColWidth="11.42578125" defaultRowHeight="12.75" x14ac:dyDescent="0.2"/>
  <cols>
    <col min="1" max="1" width="30.85546875" customWidth="1"/>
    <col min="11" max="11" width="20.85546875" customWidth="1"/>
    <col min="12" max="12" width="13" customWidth="1"/>
    <col min="13" max="13" width="12.42578125" customWidth="1"/>
    <col min="14" max="14" width="8.85546875" customWidth="1"/>
    <col min="24" max="24" width="22" customWidth="1"/>
    <col min="257" max="257" width="30.85546875" customWidth="1"/>
    <col min="267" max="267" width="20.85546875" customWidth="1"/>
    <col min="268" max="268" width="13" customWidth="1"/>
    <col min="269" max="269" width="12.42578125" customWidth="1"/>
    <col min="270" max="270" width="8.85546875" customWidth="1"/>
    <col min="280" max="280" width="22" customWidth="1"/>
    <col min="513" max="513" width="30.85546875" customWidth="1"/>
    <col min="523" max="523" width="20.85546875" customWidth="1"/>
    <col min="524" max="524" width="13" customWidth="1"/>
    <col min="525" max="525" width="12.42578125" customWidth="1"/>
    <col min="526" max="526" width="8.85546875" customWidth="1"/>
    <col min="536" max="536" width="22" customWidth="1"/>
    <col min="769" max="769" width="30.85546875" customWidth="1"/>
    <col min="779" max="779" width="20.85546875" customWidth="1"/>
    <col min="780" max="780" width="13" customWidth="1"/>
    <col min="781" max="781" width="12.42578125" customWidth="1"/>
    <col min="782" max="782" width="8.85546875" customWidth="1"/>
    <col min="792" max="792" width="22" customWidth="1"/>
    <col min="1025" max="1025" width="30.85546875" customWidth="1"/>
    <col min="1035" max="1035" width="20.85546875" customWidth="1"/>
    <col min="1036" max="1036" width="13" customWidth="1"/>
    <col min="1037" max="1037" width="12.42578125" customWidth="1"/>
    <col min="1038" max="1038" width="8.85546875" customWidth="1"/>
    <col min="1048" max="1048" width="22" customWidth="1"/>
    <col min="1281" max="1281" width="30.85546875" customWidth="1"/>
    <col min="1291" max="1291" width="20.85546875" customWidth="1"/>
    <col min="1292" max="1292" width="13" customWidth="1"/>
    <col min="1293" max="1293" width="12.42578125" customWidth="1"/>
    <col min="1294" max="1294" width="8.85546875" customWidth="1"/>
    <col min="1304" max="1304" width="22" customWidth="1"/>
    <col min="1537" max="1537" width="30.85546875" customWidth="1"/>
    <col min="1547" max="1547" width="20.85546875" customWidth="1"/>
    <col min="1548" max="1548" width="13" customWidth="1"/>
    <col min="1549" max="1549" width="12.42578125" customWidth="1"/>
    <col min="1550" max="1550" width="8.85546875" customWidth="1"/>
    <col min="1560" max="1560" width="22" customWidth="1"/>
    <col min="1793" max="1793" width="30.85546875" customWidth="1"/>
    <col min="1803" max="1803" width="20.85546875" customWidth="1"/>
    <col min="1804" max="1804" width="13" customWidth="1"/>
    <col min="1805" max="1805" width="12.42578125" customWidth="1"/>
    <col min="1806" max="1806" width="8.85546875" customWidth="1"/>
    <col min="1816" max="1816" width="22" customWidth="1"/>
    <col min="2049" max="2049" width="30.85546875" customWidth="1"/>
    <col min="2059" max="2059" width="20.85546875" customWidth="1"/>
    <col min="2060" max="2060" width="13" customWidth="1"/>
    <col min="2061" max="2061" width="12.42578125" customWidth="1"/>
    <col min="2062" max="2062" width="8.85546875" customWidth="1"/>
    <col min="2072" max="2072" width="22" customWidth="1"/>
    <col min="2305" max="2305" width="30.85546875" customWidth="1"/>
    <col min="2315" max="2315" width="20.85546875" customWidth="1"/>
    <col min="2316" max="2316" width="13" customWidth="1"/>
    <col min="2317" max="2317" width="12.42578125" customWidth="1"/>
    <col min="2318" max="2318" width="8.85546875" customWidth="1"/>
    <col min="2328" max="2328" width="22" customWidth="1"/>
    <col min="2561" max="2561" width="30.85546875" customWidth="1"/>
    <col min="2571" max="2571" width="20.85546875" customWidth="1"/>
    <col min="2572" max="2572" width="13" customWidth="1"/>
    <col min="2573" max="2573" width="12.42578125" customWidth="1"/>
    <col min="2574" max="2574" width="8.85546875" customWidth="1"/>
    <col min="2584" max="2584" width="22" customWidth="1"/>
    <col min="2817" max="2817" width="30.85546875" customWidth="1"/>
    <col min="2827" max="2827" width="20.85546875" customWidth="1"/>
    <col min="2828" max="2828" width="13" customWidth="1"/>
    <col min="2829" max="2829" width="12.42578125" customWidth="1"/>
    <col min="2830" max="2830" width="8.85546875" customWidth="1"/>
    <col min="2840" max="2840" width="22" customWidth="1"/>
    <col min="3073" max="3073" width="30.85546875" customWidth="1"/>
    <col min="3083" max="3083" width="20.85546875" customWidth="1"/>
    <col min="3084" max="3084" width="13" customWidth="1"/>
    <col min="3085" max="3085" width="12.42578125" customWidth="1"/>
    <col min="3086" max="3086" width="8.85546875" customWidth="1"/>
    <col min="3096" max="3096" width="22" customWidth="1"/>
    <col min="3329" max="3329" width="30.85546875" customWidth="1"/>
    <col min="3339" max="3339" width="20.85546875" customWidth="1"/>
    <col min="3340" max="3340" width="13" customWidth="1"/>
    <col min="3341" max="3341" width="12.42578125" customWidth="1"/>
    <col min="3342" max="3342" width="8.85546875" customWidth="1"/>
    <col min="3352" max="3352" width="22" customWidth="1"/>
    <col min="3585" max="3585" width="30.85546875" customWidth="1"/>
    <col min="3595" max="3595" width="20.85546875" customWidth="1"/>
    <col min="3596" max="3596" width="13" customWidth="1"/>
    <col min="3597" max="3597" width="12.42578125" customWidth="1"/>
    <col min="3598" max="3598" width="8.85546875" customWidth="1"/>
    <col min="3608" max="3608" width="22" customWidth="1"/>
    <col min="3841" max="3841" width="30.85546875" customWidth="1"/>
    <col min="3851" max="3851" width="20.85546875" customWidth="1"/>
    <col min="3852" max="3852" width="13" customWidth="1"/>
    <col min="3853" max="3853" width="12.42578125" customWidth="1"/>
    <col min="3854" max="3854" width="8.85546875" customWidth="1"/>
    <col min="3864" max="3864" width="22" customWidth="1"/>
    <col min="4097" max="4097" width="30.85546875" customWidth="1"/>
    <col min="4107" max="4107" width="20.85546875" customWidth="1"/>
    <col min="4108" max="4108" width="13" customWidth="1"/>
    <col min="4109" max="4109" width="12.42578125" customWidth="1"/>
    <col min="4110" max="4110" width="8.85546875" customWidth="1"/>
    <col min="4120" max="4120" width="22" customWidth="1"/>
    <col min="4353" max="4353" width="30.85546875" customWidth="1"/>
    <col min="4363" max="4363" width="20.85546875" customWidth="1"/>
    <col min="4364" max="4364" width="13" customWidth="1"/>
    <col min="4365" max="4365" width="12.42578125" customWidth="1"/>
    <col min="4366" max="4366" width="8.85546875" customWidth="1"/>
    <col min="4376" max="4376" width="22" customWidth="1"/>
    <col min="4609" max="4609" width="30.85546875" customWidth="1"/>
    <col min="4619" max="4619" width="20.85546875" customWidth="1"/>
    <col min="4620" max="4620" width="13" customWidth="1"/>
    <col min="4621" max="4621" width="12.42578125" customWidth="1"/>
    <col min="4622" max="4622" width="8.85546875" customWidth="1"/>
    <col min="4632" max="4632" width="22" customWidth="1"/>
    <col min="4865" max="4865" width="30.85546875" customWidth="1"/>
    <col min="4875" max="4875" width="20.85546875" customWidth="1"/>
    <col min="4876" max="4876" width="13" customWidth="1"/>
    <col min="4877" max="4877" width="12.42578125" customWidth="1"/>
    <col min="4878" max="4878" width="8.85546875" customWidth="1"/>
    <col min="4888" max="4888" width="22" customWidth="1"/>
    <col min="5121" max="5121" width="30.85546875" customWidth="1"/>
    <col min="5131" max="5131" width="20.85546875" customWidth="1"/>
    <col min="5132" max="5132" width="13" customWidth="1"/>
    <col min="5133" max="5133" width="12.42578125" customWidth="1"/>
    <col min="5134" max="5134" width="8.85546875" customWidth="1"/>
    <col min="5144" max="5144" width="22" customWidth="1"/>
    <col min="5377" max="5377" width="30.85546875" customWidth="1"/>
    <col min="5387" max="5387" width="20.85546875" customWidth="1"/>
    <col min="5388" max="5388" width="13" customWidth="1"/>
    <col min="5389" max="5389" width="12.42578125" customWidth="1"/>
    <col min="5390" max="5390" width="8.85546875" customWidth="1"/>
    <col min="5400" max="5400" width="22" customWidth="1"/>
    <col min="5633" max="5633" width="30.85546875" customWidth="1"/>
    <col min="5643" max="5643" width="20.85546875" customWidth="1"/>
    <col min="5644" max="5644" width="13" customWidth="1"/>
    <col min="5645" max="5645" width="12.42578125" customWidth="1"/>
    <col min="5646" max="5646" width="8.85546875" customWidth="1"/>
    <col min="5656" max="5656" width="22" customWidth="1"/>
    <col min="5889" max="5889" width="30.85546875" customWidth="1"/>
    <col min="5899" max="5899" width="20.85546875" customWidth="1"/>
    <col min="5900" max="5900" width="13" customWidth="1"/>
    <col min="5901" max="5901" width="12.42578125" customWidth="1"/>
    <col min="5902" max="5902" width="8.85546875" customWidth="1"/>
    <col min="5912" max="5912" width="22" customWidth="1"/>
    <col min="6145" max="6145" width="30.85546875" customWidth="1"/>
    <col min="6155" max="6155" width="20.85546875" customWidth="1"/>
    <col min="6156" max="6156" width="13" customWidth="1"/>
    <col min="6157" max="6157" width="12.42578125" customWidth="1"/>
    <col min="6158" max="6158" width="8.85546875" customWidth="1"/>
    <col min="6168" max="6168" width="22" customWidth="1"/>
    <col min="6401" max="6401" width="30.85546875" customWidth="1"/>
    <col min="6411" max="6411" width="20.85546875" customWidth="1"/>
    <col min="6412" max="6412" width="13" customWidth="1"/>
    <col min="6413" max="6413" width="12.42578125" customWidth="1"/>
    <col min="6414" max="6414" width="8.85546875" customWidth="1"/>
    <col min="6424" max="6424" width="22" customWidth="1"/>
    <col min="6657" max="6657" width="30.85546875" customWidth="1"/>
    <col min="6667" max="6667" width="20.85546875" customWidth="1"/>
    <col min="6668" max="6668" width="13" customWidth="1"/>
    <col min="6669" max="6669" width="12.42578125" customWidth="1"/>
    <col min="6670" max="6670" width="8.85546875" customWidth="1"/>
    <col min="6680" max="6680" width="22" customWidth="1"/>
    <col min="6913" max="6913" width="30.85546875" customWidth="1"/>
    <col min="6923" max="6923" width="20.85546875" customWidth="1"/>
    <col min="6924" max="6924" width="13" customWidth="1"/>
    <col min="6925" max="6925" width="12.42578125" customWidth="1"/>
    <col min="6926" max="6926" width="8.85546875" customWidth="1"/>
    <col min="6936" max="6936" width="22" customWidth="1"/>
    <col min="7169" max="7169" width="30.85546875" customWidth="1"/>
    <col min="7179" max="7179" width="20.85546875" customWidth="1"/>
    <col min="7180" max="7180" width="13" customWidth="1"/>
    <col min="7181" max="7181" width="12.42578125" customWidth="1"/>
    <col min="7182" max="7182" width="8.85546875" customWidth="1"/>
    <col min="7192" max="7192" width="22" customWidth="1"/>
    <col min="7425" max="7425" width="30.85546875" customWidth="1"/>
    <col min="7435" max="7435" width="20.85546875" customWidth="1"/>
    <col min="7436" max="7436" width="13" customWidth="1"/>
    <col min="7437" max="7437" width="12.42578125" customWidth="1"/>
    <col min="7438" max="7438" width="8.85546875" customWidth="1"/>
    <col min="7448" max="7448" width="22" customWidth="1"/>
    <col min="7681" max="7681" width="30.85546875" customWidth="1"/>
    <col min="7691" max="7691" width="20.85546875" customWidth="1"/>
    <col min="7692" max="7692" width="13" customWidth="1"/>
    <col min="7693" max="7693" width="12.42578125" customWidth="1"/>
    <col min="7694" max="7694" width="8.85546875" customWidth="1"/>
    <col min="7704" max="7704" width="22" customWidth="1"/>
    <col min="7937" max="7937" width="30.85546875" customWidth="1"/>
    <col min="7947" max="7947" width="20.85546875" customWidth="1"/>
    <col min="7948" max="7948" width="13" customWidth="1"/>
    <col min="7949" max="7949" width="12.42578125" customWidth="1"/>
    <col min="7950" max="7950" width="8.85546875" customWidth="1"/>
    <col min="7960" max="7960" width="22" customWidth="1"/>
    <col min="8193" max="8193" width="30.85546875" customWidth="1"/>
    <col min="8203" max="8203" width="20.85546875" customWidth="1"/>
    <col min="8204" max="8204" width="13" customWidth="1"/>
    <col min="8205" max="8205" width="12.42578125" customWidth="1"/>
    <col min="8206" max="8206" width="8.85546875" customWidth="1"/>
    <col min="8216" max="8216" width="22" customWidth="1"/>
    <col min="8449" max="8449" width="30.85546875" customWidth="1"/>
    <col min="8459" max="8459" width="20.85546875" customWidth="1"/>
    <col min="8460" max="8460" width="13" customWidth="1"/>
    <col min="8461" max="8461" width="12.42578125" customWidth="1"/>
    <col min="8462" max="8462" width="8.85546875" customWidth="1"/>
    <col min="8472" max="8472" width="22" customWidth="1"/>
    <col min="8705" max="8705" width="30.85546875" customWidth="1"/>
    <col min="8715" max="8715" width="20.85546875" customWidth="1"/>
    <col min="8716" max="8716" width="13" customWidth="1"/>
    <col min="8717" max="8717" width="12.42578125" customWidth="1"/>
    <col min="8718" max="8718" width="8.85546875" customWidth="1"/>
    <col min="8728" max="8728" width="22" customWidth="1"/>
    <col min="8961" max="8961" width="30.85546875" customWidth="1"/>
    <col min="8971" max="8971" width="20.85546875" customWidth="1"/>
    <col min="8972" max="8972" width="13" customWidth="1"/>
    <col min="8973" max="8973" width="12.42578125" customWidth="1"/>
    <col min="8974" max="8974" width="8.85546875" customWidth="1"/>
    <col min="8984" max="8984" width="22" customWidth="1"/>
    <col min="9217" max="9217" width="30.85546875" customWidth="1"/>
    <col min="9227" max="9227" width="20.85546875" customWidth="1"/>
    <col min="9228" max="9228" width="13" customWidth="1"/>
    <col min="9229" max="9229" width="12.42578125" customWidth="1"/>
    <col min="9230" max="9230" width="8.85546875" customWidth="1"/>
    <col min="9240" max="9240" width="22" customWidth="1"/>
    <col min="9473" max="9473" width="30.85546875" customWidth="1"/>
    <col min="9483" max="9483" width="20.85546875" customWidth="1"/>
    <col min="9484" max="9484" width="13" customWidth="1"/>
    <col min="9485" max="9485" width="12.42578125" customWidth="1"/>
    <col min="9486" max="9486" width="8.85546875" customWidth="1"/>
    <col min="9496" max="9496" width="22" customWidth="1"/>
    <col min="9729" max="9729" width="30.85546875" customWidth="1"/>
    <col min="9739" max="9739" width="20.85546875" customWidth="1"/>
    <col min="9740" max="9740" width="13" customWidth="1"/>
    <col min="9741" max="9741" width="12.42578125" customWidth="1"/>
    <col min="9742" max="9742" width="8.85546875" customWidth="1"/>
    <col min="9752" max="9752" width="22" customWidth="1"/>
    <col min="9985" max="9985" width="30.85546875" customWidth="1"/>
    <col min="9995" max="9995" width="20.85546875" customWidth="1"/>
    <col min="9996" max="9996" width="13" customWidth="1"/>
    <col min="9997" max="9997" width="12.42578125" customWidth="1"/>
    <col min="9998" max="9998" width="8.85546875" customWidth="1"/>
    <col min="10008" max="10008" width="22" customWidth="1"/>
    <col min="10241" max="10241" width="30.85546875" customWidth="1"/>
    <col min="10251" max="10251" width="20.85546875" customWidth="1"/>
    <col min="10252" max="10252" width="13" customWidth="1"/>
    <col min="10253" max="10253" width="12.42578125" customWidth="1"/>
    <col min="10254" max="10254" width="8.85546875" customWidth="1"/>
    <col min="10264" max="10264" width="22" customWidth="1"/>
    <col min="10497" max="10497" width="30.85546875" customWidth="1"/>
    <col min="10507" max="10507" width="20.85546875" customWidth="1"/>
    <col min="10508" max="10508" width="13" customWidth="1"/>
    <col min="10509" max="10509" width="12.42578125" customWidth="1"/>
    <col min="10510" max="10510" width="8.85546875" customWidth="1"/>
    <col min="10520" max="10520" width="22" customWidth="1"/>
    <col min="10753" max="10753" width="30.85546875" customWidth="1"/>
    <col min="10763" max="10763" width="20.85546875" customWidth="1"/>
    <col min="10764" max="10764" width="13" customWidth="1"/>
    <col min="10765" max="10765" width="12.42578125" customWidth="1"/>
    <col min="10766" max="10766" width="8.85546875" customWidth="1"/>
    <col min="10776" max="10776" width="22" customWidth="1"/>
    <col min="11009" max="11009" width="30.85546875" customWidth="1"/>
    <col min="11019" max="11019" width="20.85546875" customWidth="1"/>
    <col min="11020" max="11020" width="13" customWidth="1"/>
    <col min="11021" max="11021" width="12.42578125" customWidth="1"/>
    <col min="11022" max="11022" width="8.85546875" customWidth="1"/>
    <col min="11032" max="11032" width="22" customWidth="1"/>
    <col min="11265" max="11265" width="30.85546875" customWidth="1"/>
    <col min="11275" max="11275" width="20.85546875" customWidth="1"/>
    <col min="11276" max="11276" width="13" customWidth="1"/>
    <col min="11277" max="11277" width="12.42578125" customWidth="1"/>
    <col min="11278" max="11278" width="8.85546875" customWidth="1"/>
    <col min="11288" max="11288" width="22" customWidth="1"/>
    <col min="11521" max="11521" width="30.85546875" customWidth="1"/>
    <col min="11531" max="11531" width="20.85546875" customWidth="1"/>
    <col min="11532" max="11532" width="13" customWidth="1"/>
    <col min="11533" max="11533" width="12.42578125" customWidth="1"/>
    <col min="11534" max="11534" width="8.85546875" customWidth="1"/>
    <col min="11544" max="11544" width="22" customWidth="1"/>
    <col min="11777" max="11777" width="30.85546875" customWidth="1"/>
    <col min="11787" max="11787" width="20.85546875" customWidth="1"/>
    <col min="11788" max="11788" width="13" customWidth="1"/>
    <col min="11789" max="11789" width="12.42578125" customWidth="1"/>
    <col min="11790" max="11790" width="8.85546875" customWidth="1"/>
    <col min="11800" max="11800" width="22" customWidth="1"/>
    <col min="12033" max="12033" width="30.85546875" customWidth="1"/>
    <col min="12043" max="12043" width="20.85546875" customWidth="1"/>
    <col min="12044" max="12044" width="13" customWidth="1"/>
    <col min="12045" max="12045" width="12.42578125" customWidth="1"/>
    <col min="12046" max="12046" width="8.85546875" customWidth="1"/>
    <col min="12056" max="12056" width="22" customWidth="1"/>
    <col min="12289" max="12289" width="30.85546875" customWidth="1"/>
    <col min="12299" max="12299" width="20.85546875" customWidth="1"/>
    <col min="12300" max="12300" width="13" customWidth="1"/>
    <col min="12301" max="12301" width="12.42578125" customWidth="1"/>
    <col min="12302" max="12302" width="8.85546875" customWidth="1"/>
    <col min="12312" max="12312" width="22" customWidth="1"/>
    <col min="12545" max="12545" width="30.85546875" customWidth="1"/>
    <col min="12555" max="12555" width="20.85546875" customWidth="1"/>
    <col min="12556" max="12556" width="13" customWidth="1"/>
    <col min="12557" max="12557" width="12.42578125" customWidth="1"/>
    <col min="12558" max="12558" width="8.85546875" customWidth="1"/>
    <col min="12568" max="12568" width="22" customWidth="1"/>
    <col min="12801" max="12801" width="30.85546875" customWidth="1"/>
    <col min="12811" max="12811" width="20.85546875" customWidth="1"/>
    <col min="12812" max="12812" width="13" customWidth="1"/>
    <col min="12813" max="12813" width="12.42578125" customWidth="1"/>
    <col min="12814" max="12814" width="8.85546875" customWidth="1"/>
    <col min="12824" max="12824" width="22" customWidth="1"/>
    <col min="13057" max="13057" width="30.85546875" customWidth="1"/>
    <col min="13067" max="13067" width="20.85546875" customWidth="1"/>
    <col min="13068" max="13068" width="13" customWidth="1"/>
    <col min="13069" max="13069" width="12.42578125" customWidth="1"/>
    <col min="13070" max="13070" width="8.85546875" customWidth="1"/>
    <col min="13080" max="13080" width="22" customWidth="1"/>
    <col min="13313" max="13313" width="30.85546875" customWidth="1"/>
    <col min="13323" max="13323" width="20.85546875" customWidth="1"/>
    <col min="13324" max="13324" width="13" customWidth="1"/>
    <col min="13325" max="13325" width="12.42578125" customWidth="1"/>
    <col min="13326" max="13326" width="8.85546875" customWidth="1"/>
    <col min="13336" max="13336" width="22" customWidth="1"/>
    <col min="13569" max="13569" width="30.85546875" customWidth="1"/>
    <col min="13579" max="13579" width="20.85546875" customWidth="1"/>
    <col min="13580" max="13580" width="13" customWidth="1"/>
    <col min="13581" max="13581" width="12.42578125" customWidth="1"/>
    <col min="13582" max="13582" width="8.85546875" customWidth="1"/>
    <col min="13592" max="13592" width="22" customWidth="1"/>
    <col min="13825" max="13825" width="30.85546875" customWidth="1"/>
    <col min="13835" max="13835" width="20.85546875" customWidth="1"/>
    <col min="13836" max="13836" width="13" customWidth="1"/>
    <col min="13837" max="13837" width="12.42578125" customWidth="1"/>
    <col min="13838" max="13838" width="8.85546875" customWidth="1"/>
    <col min="13848" max="13848" width="22" customWidth="1"/>
    <col min="14081" max="14081" width="30.85546875" customWidth="1"/>
    <col min="14091" max="14091" width="20.85546875" customWidth="1"/>
    <col min="14092" max="14092" width="13" customWidth="1"/>
    <col min="14093" max="14093" width="12.42578125" customWidth="1"/>
    <col min="14094" max="14094" width="8.85546875" customWidth="1"/>
    <col min="14104" max="14104" width="22" customWidth="1"/>
    <col min="14337" max="14337" width="30.85546875" customWidth="1"/>
    <col min="14347" max="14347" width="20.85546875" customWidth="1"/>
    <col min="14348" max="14348" width="13" customWidth="1"/>
    <col min="14349" max="14349" width="12.42578125" customWidth="1"/>
    <col min="14350" max="14350" width="8.85546875" customWidth="1"/>
    <col min="14360" max="14360" width="22" customWidth="1"/>
    <col min="14593" max="14593" width="30.85546875" customWidth="1"/>
    <col min="14603" max="14603" width="20.85546875" customWidth="1"/>
    <col min="14604" max="14604" width="13" customWidth="1"/>
    <col min="14605" max="14605" width="12.42578125" customWidth="1"/>
    <col min="14606" max="14606" width="8.85546875" customWidth="1"/>
    <col min="14616" max="14616" width="22" customWidth="1"/>
    <col min="14849" max="14849" width="30.85546875" customWidth="1"/>
    <col min="14859" max="14859" width="20.85546875" customWidth="1"/>
    <col min="14860" max="14860" width="13" customWidth="1"/>
    <col min="14861" max="14861" width="12.42578125" customWidth="1"/>
    <col min="14862" max="14862" width="8.85546875" customWidth="1"/>
    <col min="14872" max="14872" width="22" customWidth="1"/>
    <col min="15105" max="15105" width="30.85546875" customWidth="1"/>
    <col min="15115" max="15115" width="20.85546875" customWidth="1"/>
    <col min="15116" max="15116" width="13" customWidth="1"/>
    <col min="15117" max="15117" width="12.42578125" customWidth="1"/>
    <col min="15118" max="15118" width="8.85546875" customWidth="1"/>
    <col min="15128" max="15128" width="22" customWidth="1"/>
    <col min="15361" max="15361" width="30.85546875" customWidth="1"/>
    <col min="15371" max="15371" width="20.85546875" customWidth="1"/>
    <col min="15372" max="15372" width="13" customWidth="1"/>
    <col min="15373" max="15373" width="12.42578125" customWidth="1"/>
    <col min="15374" max="15374" width="8.85546875" customWidth="1"/>
    <col min="15384" max="15384" width="22" customWidth="1"/>
    <col min="15617" max="15617" width="30.85546875" customWidth="1"/>
    <col min="15627" max="15627" width="20.85546875" customWidth="1"/>
    <col min="15628" max="15628" width="13" customWidth="1"/>
    <col min="15629" max="15629" width="12.42578125" customWidth="1"/>
    <col min="15630" max="15630" width="8.85546875" customWidth="1"/>
    <col min="15640" max="15640" width="22" customWidth="1"/>
    <col min="15873" max="15873" width="30.85546875" customWidth="1"/>
    <col min="15883" max="15883" width="20.85546875" customWidth="1"/>
    <col min="15884" max="15884" width="13" customWidth="1"/>
    <col min="15885" max="15885" width="12.42578125" customWidth="1"/>
    <col min="15886" max="15886" width="8.85546875" customWidth="1"/>
    <col min="15896" max="15896" width="22" customWidth="1"/>
    <col min="16129" max="16129" width="30.85546875" customWidth="1"/>
    <col min="16139" max="16139" width="20.85546875" customWidth="1"/>
    <col min="16140" max="16140" width="13" customWidth="1"/>
    <col min="16141" max="16141" width="12.42578125" customWidth="1"/>
    <col min="16142" max="16142" width="8.85546875" customWidth="1"/>
    <col min="16152" max="16152" width="22" customWidth="1"/>
  </cols>
  <sheetData>
    <row r="1" spans="1:26" ht="25.5" x14ac:dyDescent="0.2">
      <c r="A1" s="86" t="s">
        <v>428</v>
      </c>
      <c r="B1" s="65"/>
      <c r="C1" s="25"/>
      <c r="D1" s="25"/>
      <c r="E1" s="25"/>
      <c r="F1" s="2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25.5" x14ac:dyDescent="0.2">
      <c r="A2" s="30" t="s">
        <v>431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x14ac:dyDescent="0.2">
      <c r="A3" s="86" t="s">
        <v>368</v>
      </c>
      <c r="B3" s="65"/>
      <c r="C3" s="25"/>
      <c r="D3" s="3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ht="25.5" x14ac:dyDescent="0.2">
      <c r="A4" s="54" t="s">
        <v>369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6" spans="1:26" x14ac:dyDescent="0.2">
      <c r="A6" s="65"/>
      <c r="B6" s="65"/>
      <c r="C6" s="65"/>
      <c r="D6" s="65"/>
      <c r="E6" s="48" t="s">
        <v>432</v>
      </c>
      <c r="F6" s="48"/>
      <c r="G6" s="65"/>
      <c r="H6" s="65"/>
      <c r="I6" s="65"/>
      <c r="J6" s="65"/>
      <c r="K6" s="65"/>
      <c r="L6" s="65"/>
      <c r="M6" s="65"/>
      <c r="N6" s="65"/>
      <c r="O6" s="65"/>
      <c r="P6" s="48" t="s">
        <v>433</v>
      </c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s="5" customFormat="1" x14ac:dyDescent="0.2">
      <c r="C7" s="5" t="s">
        <v>374</v>
      </c>
      <c r="D7" s="5" t="s">
        <v>375</v>
      </c>
      <c r="E7" s="5" t="s">
        <v>376</v>
      </c>
      <c r="F7" s="5" t="s">
        <v>377</v>
      </c>
      <c r="G7" s="5" t="s">
        <v>378</v>
      </c>
      <c r="H7" s="5" t="s">
        <v>379</v>
      </c>
      <c r="I7" s="5" t="s">
        <v>142</v>
      </c>
      <c r="J7" s="5" t="s">
        <v>380</v>
      </c>
      <c r="K7" s="5" t="s">
        <v>381</v>
      </c>
      <c r="L7" s="5" t="s">
        <v>22</v>
      </c>
      <c r="M7" s="5" t="s">
        <v>23</v>
      </c>
      <c r="P7" s="5" t="s">
        <v>374</v>
      </c>
      <c r="Q7" s="5" t="s">
        <v>375</v>
      </c>
      <c r="R7" s="5" t="s">
        <v>376</v>
      </c>
      <c r="S7" s="5" t="s">
        <v>377</v>
      </c>
      <c r="T7" s="5" t="s">
        <v>378</v>
      </c>
      <c r="U7" s="5" t="s">
        <v>379</v>
      </c>
      <c r="V7" s="5" t="s">
        <v>142</v>
      </c>
      <c r="W7" s="5" t="s">
        <v>380</v>
      </c>
      <c r="X7" s="5" t="s">
        <v>381</v>
      </c>
      <c r="Y7" s="5" t="s">
        <v>22</v>
      </c>
      <c r="Z7" s="5" t="s">
        <v>23</v>
      </c>
    </row>
    <row r="8" spans="1:26" x14ac:dyDescent="0.2">
      <c r="A8" s="65"/>
      <c r="B8" s="5">
        <v>1999</v>
      </c>
      <c r="C8" s="49">
        <v>16.600000000000001</v>
      </c>
      <c r="D8" s="49">
        <v>6</v>
      </c>
      <c r="E8" s="49">
        <v>25</v>
      </c>
      <c r="F8" s="49">
        <v>12.2</v>
      </c>
      <c r="G8" s="49">
        <v>14.9</v>
      </c>
      <c r="H8" s="49">
        <v>7.7</v>
      </c>
      <c r="I8" s="49">
        <v>31.2</v>
      </c>
      <c r="J8" s="49">
        <v>39</v>
      </c>
      <c r="K8" s="49">
        <f>Ocupados!K9-'Ocupados sector act'!X8</f>
        <v>108.45000000000005</v>
      </c>
      <c r="L8" s="49">
        <f>Ocupados!L9-'Ocupados sector act'!Y8</f>
        <v>793.17499999999973</v>
      </c>
      <c r="M8" s="49">
        <f>Ocupados!M9-'Ocupados sector act'!Z8</f>
        <v>5578.875</v>
      </c>
      <c r="N8" s="2"/>
      <c r="O8" s="5">
        <v>1999</v>
      </c>
      <c r="P8" s="49">
        <v>43.4</v>
      </c>
      <c r="Q8" s="49">
        <v>31.8</v>
      </c>
      <c r="R8" s="49">
        <v>67.5</v>
      </c>
      <c r="S8" s="49">
        <v>61.1</v>
      </c>
      <c r="T8" s="49">
        <v>30.5</v>
      </c>
      <c r="U8" s="49">
        <v>29.5</v>
      </c>
      <c r="V8" s="49">
        <v>127.7</v>
      </c>
      <c r="W8" s="49">
        <v>178.8</v>
      </c>
      <c r="X8" s="49">
        <v>283.64999999999998</v>
      </c>
      <c r="Y8" s="49">
        <v>1372.4</v>
      </c>
      <c r="Z8" s="49">
        <v>9110.9500000000007</v>
      </c>
    </row>
    <row r="9" spans="1:26" x14ac:dyDescent="0.2">
      <c r="A9" s="65"/>
      <c r="B9" s="5">
        <v>2000</v>
      </c>
      <c r="C9" s="49">
        <v>17.2</v>
      </c>
      <c r="D9" s="49">
        <v>7.7</v>
      </c>
      <c r="E9" s="49">
        <v>23.5</v>
      </c>
      <c r="F9" s="49">
        <v>12.9</v>
      </c>
      <c r="G9" s="49">
        <v>15.4</v>
      </c>
      <c r="H9" s="49">
        <v>7.8</v>
      </c>
      <c r="I9" s="49">
        <v>38.5</v>
      </c>
      <c r="J9" s="49">
        <v>40.799999999999997</v>
      </c>
      <c r="K9" s="49">
        <f>Ocupados!K10-'Ocupados sector act'!X9</f>
        <v>126.22500000000002</v>
      </c>
      <c r="L9" s="49">
        <f>Ocupados!L10-'Ocupados sector act'!Y9</f>
        <v>817.37500000000023</v>
      </c>
      <c r="M9" s="49">
        <f>Ocupados!M10-'Ocupados sector act'!Z9</f>
        <v>5833.875</v>
      </c>
      <c r="N9" s="2"/>
      <c r="O9" s="5">
        <v>2000</v>
      </c>
      <c r="P9" s="49">
        <v>42</v>
      </c>
      <c r="Q9" s="49">
        <v>32.6</v>
      </c>
      <c r="R9" s="49">
        <v>76.599999999999994</v>
      </c>
      <c r="S9" s="49">
        <v>61.9</v>
      </c>
      <c r="T9" s="49">
        <v>35.4</v>
      </c>
      <c r="U9" s="49">
        <v>29.5</v>
      </c>
      <c r="V9" s="49">
        <v>122.4</v>
      </c>
      <c r="W9" s="49">
        <v>196.7</v>
      </c>
      <c r="X9" s="49">
        <v>294.2</v>
      </c>
      <c r="Y9" s="49">
        <v>1467.55</v>
      </c>
      <c r="Z9" s="49">
        <v>9672.0249999999996</v>
      </c>
    </row>
    <row r="10" spans="1:26" x14ac:dyDescent="0.2">
      <c r="A10" s="65"/>
      <c r="B10" s="5">
        <v>2001</v>
      </c>
      <c r="C10" s="49">
        <v>17.5</v>
      </c>
      <c r="D10" s="49">
        <v>9</v>
      </c>
      <c r="E10" s="49">
        <v>21.5</v>
      </c>
      <c r="F10" s="49">
        <v>11.6</v>
      </c>
      <c r="G10" s="49">
        <v>15.2</v>
      </c>
      <c r="H10" s="49">
        <v>7.3</v>
      </c>
      <c r="I10" s="49">
        <v>40.9</v>
      </c>
      <c r="J10" s="49">
        <v>42.3</v>
      </c>
      <c r="K10" s="49">
        <f>Ocupados!K11-'Ocupados sector act'!X10</f>
        <v>137.35000000000002</v>
      </c>
      <c r="L10" s="49">
        <f>Ocupados!L11-'Ocupados sector act'!Y10</f>
        <v>876.375</v>
      </c>
      <c r="M10" s="49">
        <f>Ocupados!M11-'Ocupados sector act'!Z10</f>
        <v>6098.1749999999993</v>
      </c>
      <c r="N10" s="2"/>
      <c r="O10" s="5">
        <v>2001</v>
      </c>
      <c r="P10" s="49">
        <v>45.6</v>
      </c>
      <c r="Q10" s="49">
        <v>35.200000000000003</v>
      </c>
      <c r="R10" s="49">
        <v>81.2</v>
      </c>
      <c r="S10" s="49">
        <v>68.5</v>
      </c>
      <c r="T10" s="49">
        <v>35.200000000000003</v>
      </c>
      <c r="U10" s="49">
        <v>31.4</v>
      </c>
      <c r="V10" s="49">
        <v>129.9</v>
      </c>
      <c r="W10" s="49">
        <v>226.2</v>
      </c>
      <c r="X10" s="49">
        <v>302.89999999999998</v>
      </c>
      <c r="Y10" s="49">
        <v>1536.375</v>
      </c>
      <c r="Z10" s="49">
        <v>10048.1</v>
      </c>
    </row>
    <row r="11" spans="1:26" x14ac:dyDescent="0.2">
      <c r="A11" s="65"/>
      <c r="B11" s="5">
        <v>2002</v>
      </c>
      <c r="C11" s="49">
        <v>18.3</v>
      </c>
      <c r="D11" s="49">
        <v>6.4</v>
      </c>
      <c r="E11" s="49">
        <v>23.8</v>
      </c>
      <c r="F11" s="49">
        <v>12.5</v>
      </c>
      <c r="G11" s="49">
        <v>17</v>
      </c>
      <c r="H11" s="49">
        <v>7.6</v>
      </c>
      <c r="I11" s="49">
        <v>40.6</v>
      </c>
      <c r="J11" s="49">
        <v>42.2</v>
      </c>
      <c r="K11" s="49">
        <f>Ocupados!K12-'Ocupados sector act'!X11</f>
        <v>171.22500000000002</v>
      </c>
      <c r="L11" s="49">
        <f>Ocupados!L12-'Ocupados sector act'!Y11</f>
        <v>933.45000000000027</v>
      </c>
      <c r="M11" s="49">
        <f>Ocupados!M12-'Ocupados sector act'!Z11</f>
        <v>6326.0999999999985</v>
      </c>
      <c r="N11" s="2"/>
      <c r="O11" s="5">
        <v>2002</v>
      </c>
      <c r="P11" s="49">
        <v>45.5</v>
      </c>
      <c r="Q11" s="49">
        <v>35.9</v>
      </c>
      <c r="R11" s="49">
        <v>81.5</v>
      </c>
      <c r="S11" s="49">
        <v>73.7</v>
      </c>
      <c r="T11" s="49">
        <v>36.299999999999997</v>
      </c>
      <c r="U11" s="49">
        <v>33.1</v>
      </c>
      <c r="V11" s="49">
        <v>134.9</v>
      </c>
      <c r="W11" s="49">
        <v>245.1</v>
      </c>
      <c r="X11" s="49">
        <v>308.125</v>
      </c>
      <c r="Y11" s="49">
        <v>1614.85</v>
      </c>
      <c r="Z11" s="49">
        <v>10464</v>
      </c>
    </row>
    <row r="12" spans="1:26" x14ac:dyDescent="0.2">
      <c r="A12" s="65"/>
      <c r="B12" s="5">
        <v>2003</v>
      </c>
      <c r="C12" s="49">
        <v>17.600000000000001</v>
      </c>
      <c r="D12" s="49">
        <v>7.9</v>
      </c>
      <c r="E12" s="49">
        <v>23.3</v>
      </c>
      <c r="F12" s="49">
        <v>13.4</v>
      </c>
      <c r="G12" s="49">
        <v>15.6</v>
      </c>
      <c r="H12" s="49">
        <v>8.1</v>
      </c>
      <c r="I12" s="49">
        <v>46.3</v>
      </c>
      <c r="J12" s="49">
        <v>52</v>
      </c>
      <c r="K12" s="49">
        <f>Ocupados!K13-'Ocupados sector act'!X12</f>
        <v>171.5</v>
      </c>
      <c r="L12" s="49">
        <f>Ocupados!L13-'Ocupados sector act'!Y12</f>
        <v>964.27500000000009</v>
      </c>
      <c r="M12" s="49">
        <f>Ocupados!M13-'Ocupados sector act'!Z12</f>
        <v>6473.0749999999989</v>
      </c>
      <c r="N12" s="2"/>
      <c r="O12" s="5">
        <v>2003</v>
      </c>
      <c r="P12" s="49">
        <v>53.3</v>
      </c>
      <c r="Q12" s="49">
        <v>31.9</v>
      </c>
      <c r="R12" s="49">
        <v>89</v>
      </c>
      <c r="S12" s="49">
        <v>78.099999999999994</v>
      </c>
      <c r="T12" s="49">
        <v>38.200000000000003</v>
      </c>
      <c r="U12" s="49">
        <v>37.200000000000003</v>
      </c>
      <c r="V12" s="49">
        <v>150.4</v>
      </c>
      <c r="W12" s="49">
        <v>227.4</v>
      </c>
      <c r="X12" s="49">
        <v>319</v>
      </c>
      <c r="Y12" s="49">
        <v>1694.4749999999999</v>
      </c>
      <c r="Z12" s="49">
        <v>11002.525</v>
      </c>
    </row>
    <row r="13" spans="1:26" x14ac:dyDescent="0.2">
      <c r="A13" s="65"/>
      <c r="B13" s="5">
        <v>2004</v>
      </c>
      <c r="C13" s="49">
        <v>15.4</v>
      </c>
      <c r="D13" s="49">
        <v>9.3000000000000007</v>
      </c>
      <c r="E13" s="49">
        <v>25.7</v>
      </c>
      <c r="F13" s="49">
        <v>11.5</v>
      </c>
      <c r="G13" s="49">
        <v>15</v>
      </c>
      <c r="H13" s="49">
        <v>7.6</v>
      </c>
      <c r="I13" s="49">
        <v>46.9</v>
      </c>
      <c r="J13" s="49">
        <v>50.7</v>
      </c>
      <c r="K13" s="49">
        <f>Ocupados!K14-'Ocupados sector act'!X13</f>
        <v>176.02499999999998</v>
      </c>
      <c r="L13" s="49">
        <f>Ocupados!L14-'Ocupados sector act'!Y13</f>
        <v>996.77500000000009</v>
      </c>
      <c r="M13" s="49">
        <f>Ocupados!M14-'Ocupados sector act'!Z13</f>
        <v>6624.5</v>
      </c>
      <c r="N13" s="2"/>
      <c r="O13" s="5">
        <v>2004</v>
      </c>
      <c r="P13" s="49">
        <v>55.8</v>
      </c>
      <c r="Q13" s="49">
        <v>33.799999999999997</v>
      </c>
      <c r="R13" s="49">
        <v>102.1</v>
      </c>
      <c r="S13" s="49">
        <v>76</v>
      </c>
      <c r="T13" s="49">
        <v>40.9</v>
      </c>
      <c r="U13" s="49">
        <v>36.5</v>
      </c>
      <c r="V13" s="49">
        <v>157.6</v>
      </c>
      <c r="W13" s="49">
        <v>230.7</v>
      </c>
      <c r="X13" s="49">
        <v>345.375</v>
      </c>
      <c r="Y13" s="49">
        <v>1793.2249999999999</v>
      </c>
      <c r="Z13" s="49">
        <v>11517.75</v>
      </c>
    </row>
    <row r="14" spans="1:26" x14ac:dyDescent="0.2">
      <c r="A14" s="65"/>
      <c r="B14" s="5">
        <v>2005</v>
      </c>
      <c r="C14" s="49">
        <v>20.9</v>
      </c>
      <c r="D14" s="49">
        <v>7.8</v>
      </c>
      <c r="E14" s="49">
        <v>24.9</v>
      </c>
      <c r="F14" s="49">
        <v>15.1</v>
      </c>
      <c r="G14" s="49">
        <v>16.600000000000001</v>
      </c>
      <c r="H14" s="49">
        <v>9.8000000000000007</v>
      </c>
      <c r="I14" s="49">
        <v>50</v>
      </c>
      <c r="J14" s="49">
        <v>60.6</v>
      </c>
      <c r="K14" s="49">
        <f>Ocupados!K15-'Ocupados sector act'!X14</f>
        <v>184.95000000000005</v>
      </c>
      <c r="L14" s="49">
        <f>Ocupados!L15-'Ocupados sector act'!Y14</f>
        <v>1074.5500000000002</v>
      </c>
      <c r="M14" s="49">
        <f>Ocupados!M15-'Ocupados sector act'!Z14</f>
        <v>6871.65</v>
      </c>
      <c r="N14" s="2"/>
      <c r="O14" s="5">
        <v>2005</v>
      </c>
      <c r="P14" s="49">
        <v>54.7</v>
      </c>
      <c r="Q14" s="49">
        <v>36.1</v>
      </c>
      <c r="R14" s="49">
        <v>103.6</v>
      </c>
      <c r="S14" s="49">
        <v>79.3</v>
      </c>
      <c r="T14" s="49">
        <v>43.6</v>
      </c>
      <c r="U14" s="49">
        <v>38.799999999999997</v>
      </c>
      <c r="V14" s="49">
        <v>168.5</v>
      </c>
      <c r="W14" s="49">
        <v>235.5</v>
      </c>
      <c r="X14" s="49">
        <v>395.25</v>
      </c>
      <c r="Y14" s="49">
        <v>1924.6</v>
      </c>
      <c r="Z14" s="49">
        <v>12335.35</v>
      </c>
    </row>
    <row r="15" spans="1:26" x14ac:dyDescent="0.2">
      <c r="A15" s="65"/>
      <c r="B15" s="5">
        <v>2006</v>
      </c>
      <c r="C15" s="49">
        <v>23.1</v>
      </c>
      <c r="D15" s="49">
        <v>7.7</v>
      </c>
      <c r="E15" s="49">
        <v>25.7</v>
      </c>
      <c r="F15" s="49">
        <v>15.5</v>
      </c>
      <c r="G15" s="49">
        <v>15.4</v>
      </c>
      <c r="H15" s="49">
        <v>8.9</v>
      </c>
      <c r="I15" s="49">
        <v>51.9</v>
      </c>
      <c r="J15" s="49">
        <v>58.2</v>
      </c>
      <c r="K15" s="49">
        <f>Ocupados!K16-'Ocupados sector act'!X15</f>
        <v>176.55</v>
      </c>
      <c r="L15" s="49">
        <f>Ocupados!L16-'Ocupados sector act'!Y15</f>
        <v>1072.4250000000002</v>
      </c>
      <c r="M15" s="49">
        <f>Ocupados!M16-'Ocupados sector act'!Z15</f>
        <v>6970.7249999999985</v>
      </c>
      <c r="N15" s="2"/>
      <c r="O15" s="5">
        <v>2006</v>
      </c>
      <c r="P15" s="49">
        <v>60.3</v>
      </c>
      <c r="Q15" s="49">
        <v>36</v>
      </c>
      <c r="R15" s="49">
        <v>111.6</v>
      </c>
      <c r="S15" s="49">
        <v>76.3</v>
      </c>
      <c r="T15" s="49">
        <v>44.7</v>
      </c>
      <c r="U15" s="49">
        <v>40.1</v>
      </c>
      <c r="V15" s="49">
        <v>184.4</v>
      </c>
      <c r="W15" s="49">
        <v>236.5</v>
      </c>
      <c r="X15" s="49">
        <v>429.17500000000001</v>
      </c>
      <c r="Y15" s="49">
        <v>2066.0749999999998</v>
      </c>
      <c r="Z15" s="49">
        <v>12968.375</v>
      </c>
    </row>
    <row r="16" spans="1:26" x14ac:dyDescent="0.2">
      <c r="A16" s="65"/>
      <c r="B16" s="5">
        <v>2007</v>
      </c>
      <c r="C16" s="49">
        <v>23.3</v>
      </c>
      <c r="D16" s="49">
        <v>7.3</v>
      </c>
      <c r="E16" s="49">
        <v>28.3</v>
      </c>
      <c r="F16" s="49">
        <v>14.9</v>
      </c>
      <c r="G16" s="49">
        <v>17.7</v>
      </c>
      <c r="H16" s="49">
        <v>8.3000000000000007</v>
      </c>
      <c r="I16" s="49">
        <v>47.7</v>
      </c>
      <c r="J16" s="49">
        <v>54.8</v>
      </c>
      <c r="K16" s="49">
        <f>Ocupados!K17-'Ocupados sector act'!X16</f>
        <v>169.8</v>
      </c>
      <c r="L16" s="49">
        <f>Ocupados!L17-'Ocupados sector act'!Y16</f>
        <v>1085</v>
      </c>
      <c r="M16" s="49">
        <f>Ocupados!M17-'Ocupados sector act'!Z16</f>
        <v>7108.6000000000022</v>
      </c>
      <c r="N16" s="2"/>
      <c r="O16" s="5">
        <v>2007</v>
      </c>
      <c r="P16" s="49">
        <v>53.4</v>
      </c>
      <c r="Q16" s="49">
        <v>38.6</v>
      </c>
      <c r="R16" s="49">
        <v>108.8</v>
      </c>
      <c r="S16" s="49">
        <v>72</v>
      </c>
      <c r="T16" s="49">
        <v>47.7</v>
      </c>
      <c r="U16" s="49">
        <v>40.9</v>
      </c>
      <c r="V16" s="49">
        <v>188</v>
      </c>
      <c r="W16" s="49">
        <v>238.3</v>
      </c>
      <c r="X16" s="49">
        <v>465.8</v>
      </c>
      <c r="Y16" s="49">
        <v>2153.625</v>
      </c>
      <c r="Z16" s="49">
        <v>13471.325000000001</v>
      </c>
    </row>
    <row r="17" spans="2:26" x14ac:dyDescent="0.2">
      <c r="B17" s="5">
        <v>2008</v>
      </c>
      <c r="C17" s="49">
        <v>18.5</v>
      </c>
      <c r="D17" s="49">
        <v>6.2</v>
      </c>
      <c r="E17" s="49">
        <v>27.6</v>
      </c>
      <c r="F17" s="49">
        <v>15.8</v>
      </c>
      <c r="G17" s="49">
        <v>15.3</v>
      </c>
      <c r="H17" s="49">
        <v>8.6</v>
      </c>
      <c r="I17" s="49">
        <v>44.3</v>
      </c>
      <c r="J17" s="49">
        <v>49.6</v>
      </c>
      <c r="K17" s="49">
        <f>Ocupados!K18-'Ocupados sector act'!X17</f>
        <v>142.67499999999995</v>
      </c>
      <c r="L17" s="49">
        <f>Ocupados!L18-'Ocupados sector act'!Y17</f>
        <v>956.60000000000036</v>
      </c>
      <c r="M17" s="49">
        <f>Ocupados!M18-'Ocupados sector act'!Z17</f>
        <v>6524.7000000000007</v>
      </c>
      <c r="N17" s="2"/>
      <c r="O17" s="5">
        <v>2008</v>
      </c>
      <c r="P17" s="49">
        <v>51.5</v>
      </c>
      <c r="Q17" s="49">
        <v>40.1</v>
      </c>
      <c r="R17" s="49">
        <v>109.2</v>
      </c>
      <c r="S17" s="49">
        <v>75.2</v>
      </c>
      <c r="T17" s="49">
        <v>52.2</v>
      </c>
      <c r="U17" s="49">
        <v>41.6</v>
      </c>
      <c r="V17" s="49">
        <v>180.6</v>
      </c>
      <c r="W17" s="49">
        <v>250.9</v>
      </c>
      <c r="X17" s="49">
        <v>460</v>
      </c>
      <c r="Y17" s="49">
        <v>2204.0749999999998</v>
      </c>
      <c r="Z17" s="49">
        <v>13944.95</v>
      </c>
    </row>
    <row r="18" spans="2:26" x14ac:dyDescent="0.2">
      <c r="B18" s="5">
        <v>2009</v>
      </c>
      <c r="C18" s="49">
        <v>12.1</v>
      </c>
      <c r="D18" s="49">
        <v>6.5</v>
      </c>
      <c r="E18" s="49">
        <v>22.3</v>
      </c>
      <c r="F18" s="49">
        <v>13.2</v>
      </c>
      <c r="G18" s="49">
        <v>12.1</v>
      </c>
      <c r="H18" s="49">
        <v>6.2</v>
      </c>
      <c r="I18" s="49">
        <v>30.8</v>
      </c>
      <c r="J18" s="49">
        <v>43.8</v>
      </c>
      <c r="K18" s="49">
        <f>Ocupados!K19-'Ocupados sector act'!X18</f>
        <v>97.824999999999989</v>
      </c>
      <c r="L18" s="49">
        <f>Ocupados!L19-'Ocupados sector act'!Y18</f>
        <v>774.04999999999973</v>
      </c>
      <c r="M18" s="49">
        <f>Ocupados!M19-'Ocupados sector act'!Z18</f>
        <v>5485.4249999999993</v>
      </c>
      <c r="N18" s="2"/>
      <c r="O18" s="5">
        <v>2009</v>
      </c>
      <c r="P18" s="49">
        <v>53</v>
      </c>
      <c r="Q18" s="49">
        <v>37.700000000000003</v>
      </c>
      <c r="R18" s="49">
        <v>99.8</v>
      </c>
      <c r="S18" s="49">
        <v>76.900000000000006</v>
      </c>
      <c r="T18" s="49">
        <v>47.6</v>
      </c>
      <c r="U18" s="49">
        <v>39.4</v>
      </c>
      <c r="V18" s="49">
        <v>167.8</v>
      </c>
      <c r="W18" s="49">
        <v>230.4</v>
      </c>
      <c r="X18" s="49">
        <v>459.17500000000001</v>
      </c>
      <c r="Y18" s="49">
        <v>2158.125</v>
      </c>
      <c r="Z18" s="49">
        <v>13621.424999999999</v>
      </c>
    </row>
    <row r="19" spans="2:26" x14ac:dyDescent="0.2">
      <c r="B19" s="51" t="s">
        <v>382</v>
      </c>
      <c r="C19" s="49">
        <v>11.7</v>
      </c>
      <c r="D19" s="49">
        <v>6.8</v>
      </c>
      <c r="E19" s="49">
        <v>18.899999999999999</v>
      </c>
      <c r="F19" s="49">
        <v>11.3</v>
      </c>
      <c r="G19" s="49">
        <v>10.5</v>
      </c>
      <c r="H19" s="49">
        <v>6.7</v>
      </c>
      <c r="I19" s="49">
        <v>31</v>
      </c>
      <c r="J19" s="49">
        <v>42.6</v>
      </c>
      <c r="K19" s="49">
        <f>Ocupados!K20-'Ocupados sector act'!X19</f>
        <v>97.499999999999943</v>
      </c>
      <c r="L19" s="49">
        <f>Ocupados!L20-'Ocupados sector act'!Y19</f>
        <v>755.59999999999991</v>
      </c>
      <c r="M19" s="49">
        <f>Ocupados!M20-'Ocupados sector act'!Z19</f>
        <v>5300.2000000000007</v>
      </c>
      <c r="N19" s="2"/>
      <c r="O19" s="51" t="s">
        <v>382</v>
      </c>
      <c r="P19" s="49">
        <v>52.8</v>
      </c>
      <c r="Q19" s="49">
        <v>38</v>
      </c>
      <c r="R19" s="49">
        <v>103.9</v>
      </c>
      <c r="S19" s="49">
        <v>77.900000000000006</v>
      </c>
      <c r="T19" s="49">
        <v>49.6</v>
      </c>
      <c r="U19" s="49">
        <v>39.6</v>
      </c>
      <c r="V19" s="49">
        <v>165.6</v>
      </c>
      <c r="W19" s="49">
        <v>228.7</v>
      </c>
      <c r="X19" s="49">
        <v>456.8</v>
      </c>
      <c r="Y19" s="49">
        <v>2146.3000000000002</v>
      </c>
      <c r="Z19" s="49">
        <v>13590.2</v>
      </c>
    </row>
    <row r="20" spans="2:26" x14ac:dyDescent="0.2">
      <c r="B20" s="51" t="s">
        <v>383</v>
      </c>
      <c r="C20" s="49">
        <v>9.6</v>
      </c>
      <c r="D20" s="49">
        <v>4.8</v>
      </c>
      <c r="E20" s="49">
        <v>18.600000000000001</v>
      </c>
      <c r="F20" s="49">
        <v>10.199999999999999</v>
      </c>
      <c r="G20" s="49">
        <v>11.5</v>
      </c>
      <c r="H20" s="49">
        <v>7.4</v>
      </c>
      <c r="I20" s="49">
        <v>31.3</v>
      </c>
      <c r="J20" s="49">
        <v>41.3</v>
      </c>
      <c r="K20" s="49">
        <f>Ocupados!K21-'Ocupados sector act'!X20</f>
        <v>96.800000000000068</v>
      </c>
      <c r="L20" s="49">
        <f>Ocupados!L21-'Ocupados sector act'!Y20</f>
        <v>788.19999999999982</v>
      </c>
      <c r="M20" s="49">
        <f>Ocupados!M21-'Ocupados sector act'!Z20</f>
        <v>5133.8000000000011</v>
      </c>
      <c r="N20" s="2"/>
      <c r="O20" s="51" t="s">
        <v>383</v>
      </c>
      <c r="P20" s="49">
        <v>54.9</v>
      </c>
      <c r="Q20" s="49">
        <v>36.6</v>
      </c>
      <c r="R20" s="49">
        <v>105.4</v>
      </c>
      <c r="S20" s="49">
        <v>77.099999999999994</v>
      </c>
      <c r="T20" s="49">
        <v>48.6</v>
      </c>
      <c r="U20" s="49">
        <v>39.799999999999997</v>
      </c>
      <c r="V20" s="49">
        <v>157.69999999999999</v>
      </c>
      <c r="W20" s="49">
        <v>229.9</v>
      </c>
      <c r="X20" s="49">
        <v>442.9</v>
      </c>
      <c r="Y20" s="49">
        <v>2117.4</v>
      </c>
      <c r="Z20" s="49">
        <v>13519.1</v>
      </c>
    </row>
    <row r="21" spans="2:26" x14ac:dyDescent="0.2">
      <c r="B21" s="51" t="s">
        <v>384</v>
      </c>
      <c r="C21" s="49">
        <v>9.9</v>
      </c>
      <c r="D21" s="49">
        <v>6</v>
      </c>
      <c r="E21" s="49">
        <v>16.8</v>
      </c>
      <c r="F21" s="49">
        <v>9.3000000000000007</v>
      </c>
      <c r="G21" s="49">
        <v>14.2</v>
      </c>
      <c r="H21" s="49">
        <v>5.8</v>
      </c>
      <c r="I21" s="49">
        <v>30.5</v>
      </c>
      <c r="J21" s="49">
        <v>46.6</v>
      </c>
      <c r="K21" s="49">
        <f>Ocupados!K22-'Ocupados sector act'!X21</f>
        <v>93.000000000000057</v>
      </c>
      <c r="L21" s="49">
        <f>Ocupados!L22-'Ocupados sector act'!Y21</f>
        <v>719.39999999999964</v>
      </c>
      <c r="M21" s="49">
        <f>Ocupados!M22-'Ocupados sector act'!Z21</f>
        <v>5127.5999999999985</v>
      </c>
      <c r="N21" s="65"/>
      <c r="O21" s="51" t="s">
        <v>384</v>
      </c>
      <c r="P21" s="49">
        <v>55.1</v>
      </c>
      <c r="Q21" s="49">
        <v>36.200000000000003</v>
      </c>
      <c r="R21" s="49">
        <v>106.7</v>
      </c>
      <c r="S21" s="49">
        <v>77.099999999999994</v>
      </c>
      <c r="T21" s="49">
        <v>48.2</v>
      </c>
      <c r="U21" s="49">
        <v>41.4</v>
      </c>
      <c r="V21" s="49">
        <v>158.1</v>
      </c>
      <c r="W21" s="49">
        <v>230.5</v>
      </c>
      <c r="X21" s="49">
        <v>456.7</v>
      </c>
      <c r="Y21" s="49">
        <v>2163.3000000000002</v>
      </c>
      <c r="Z21" s="49">
        <v>13623.5</v>
      </c>
    </row>
    <row r="22" spans="2:26" x14ac:dyDescent="0.2">
      <c r="B22" s="51" t="s">
        <v>385</v>
      </c>
      <c r="C22" s="49">
        <v>7.9</v>
      </c>
      <c r="D22" s="49">
        <v>5.3</v>
      </c>
      <c r="E22" s="49">
        <v>17.5</v>
      </c>
      <c r="F22" s="49">
        <v>8</v>
      </c>
      <c r="G22" s="49">
        <v>10.1</v>
      </c>
      <c r="H22" s="49">
        <v>5.8</v>
      </c>
      <c r="I22" s="49">
        <v>28.2</v>
      </c>
      <c r="J22" s="49">
        <v>37.5</v>
      </c>
      <c r="K22" s="49">
        <f>Ocupados!K23-'Ocupados sector act'!X22</f>
        <v>93.300000000000068</v>
      </c>
      <c r="L22" s="49">
        <f>Ocupados!L23-'Ocupados sector act'!Y22</f>
        <v>676.30000000000018</v>
      </c>
      <c r="M22" s="49">
        <f>Ocupados!M23-'Ocupados sector act'!Z22</f>
        <v>5059.8999999999996</v>
      </c>
      <c r="N22" s="65"/>
      <c r="O22" s="51" t="s">
        <v>385</v>
      </c>
      <c r="P22" s="49">
        <v>52.6</v>
      </c>
      <c r="Q22" s="49">
        <v>38.1</v>
      </c>
      <c r="R22" s="49">
        <v>100.9</v>
      </c>
      <c r="S22" s="49">
        <v>73.900000000000006</v>
      </c>
      <c r="T22" s="49">
        <v>45.4</v>
      </c>
      <c r="U22" s="49">
        <v>41.9</v>
      </c>
      <c r="V22" s="49">
        <v>164.5</v>
      </c>
      <c r="W22" s="49">
        <v>232.2</v>
      </c>
      <c r="X22" s="49">
        <v>465.9</v>
      </c>
      <c r="Y22" s="49">
        <v>2163</v>
      </c>
      <c r="Z22" s="49">
        <v>13759.1</v>
      </c>
    </row>
    <row r="23" spans="2:26" x14ac:dyDescent="0.2">
      <c r="B23" s="51" t="s">
        <v>386</v>
      </c>
      <c r="C23" s="49">
        <v>7.9</v>
      </c>
      <c r="D23" s="49">
        <v>5</v>
      </c>
      <c r="E23" s="49">
        <v>17</v>
      </c>
      <c r="F23" s="49">
        <v>6.9</v>
      </c>
      <c r="G23" s="49">
        <v>11.4</v>
      </c>
      <c r="H23" s="49">
        <v>7.4</v>
      </c>
      <c r="I23" s="49">
        <v>23.5</v>
      </c>
      <c r="J23" s="49">
        <v>42.2</v>
      </c>
      <c r="K23" s="49">
        <f>Ocupados!K24-'Ocupados sector act'!X23</f>
        <v>89.5</v>
      </c>
      <c r="L23" s="49">
        <f>Ocupados!L24-'Ocupados sector act'!Y23</f>
        <v>742.09999999999991</v>
      </c>
      <c r="M23" s="49">
        <f>Ocupados!M24-'Ocupados sector act'!Z23</f>
        <v>5030.2000000000007</v>
      </c>
      <c r="N23" s="65"/>
      <c r="O23" s="51" t="s">
        <v>386</v>
      </c>
      <c r="P23" s="49">
        <v>49.3</v>
      </c>
      <c r="Q23" s="49">
        <v>38.299999999999997</v>
      </c>
      <c r="R23" s="49">
        <v>100.1</v>
      </c>
      <c r="S23" s="49">
        <v>74.7</v>
      </c>
      <c r="T23" s="49">
        <v>43.2</v>
      </c>
      <c r="U23" s="49">
        <v>41.8</v>
      </c>
      <c r="V23" s="49">
        <v>160.30000000000001</v>
      </c>
      <c r="W23" s="49">
        <v>233.8</v>
      </c>
      <c r="X23" s="49">
        <v>444.4</v>
      </c>
      <c r="Y23" s="49">
        <v>2126.1</v>
      </c>
      <c r="Z23" s="49">
        <v>13644.7</v>
      </c>
    </row>
    <row r="24" spans="2:26" x14ac:dyDescent="0.2">
      <c r="B24" s="51" t="s">
        <v>387</v>
      </c>
      <c r="C24" s="49">
        <v>10.3</v>
      </c>
      <c r="D24" s="49">
        <v>5.4</v>
      </c>
      <c r="E24" s="49">
        <v>16.399999999999999</v>
      </c>
      <c r="F24" s="49">
        <v>5.8</v>
      </c>
      <c r="G24" s="49">
        <v>13</v>
      </c>
      <c r="H24" s="49">
        <v>7.5</v>
      </c>
      <c r="I24" s="49">
        <v>20.8</v>
      </c>
      <c r="J24" s="49">
        <v>41.6</v>
      </c>
      <c r="K24" s="49">
        <f>Ocupados!K25-'Ocupados sector act'!X24</f>
        <v>83</v>
      </c>
      <c r="L24" s="49">
        <f>Ocupados!L25-'Ocupados sector act'!Y24</f>
        <v>714.09999999999991</v>
      </c>
      <c r="M24" s="49">
        <f>Ocupados!M25-'Ocupados sector act'!Z24</f>
        <v>4856.3000000000011</v>
      </c>
      <c r="N24" s="65"/>
      <c r="O24" s="51" t="s">
        <v>387</v>
      </c>
      <c r="P24" s="49">
        <v>51.2</v>
      </c>
      <c r="Q24" s="49">
        <v>35</v>
      </c>
      <c r="R24" s="49">
        <v>99.5</v>
      </c>
      <c r="S24" s="49">
        <v>74.8</v>
      </c>
      <c r="T24" s="49">
        <v>43.8</v>
      </c>
      <c r="U24" s="49">
        <v>41.9</v>
      </c>
      <c r="V24" s="49">
        <v>149.30000000000001</v>
      </c>
      <c r="W24" s="49">
        <v>229.3</v>
      </c>
      <c r="X24" s="49">
        <v>441.1</v>
      </c>
      <c r="Y24" s="49">
        <v>2118.4</v>
      </c>
      <c r="Z24" s="49">
        <v>13569.9</v>
      </c>
    </row>
    <row r="25" spans="2:26" x14ac:dyDescent="0.2">
      <c r="B25" s="51" t="s">
        <v>388</v>
      </c>
      <c r="C25" s="49">
        <v>10.4</v>
      </c>
      <c r="D25" s="49">
        <v>6.1</v>
      </c>
      <c r="E25" s="49">
        <v>17.399999999999999</v>
      </c>
      <c r="F25" s="49">
        <v>6.9</v>
      </c>
      <c r="G25" s="49">
        <v>11.2</v>
      </c>
      <c r="H25" s="49">
        <v>6.9</v>
      </c>
      <c r="I25" s="49">
        <v>25.1</v>
      </c>
      <c r="J25" s="49">
        <v>41.6</v>
      </c>
      <c r="K25" s="49">
        <f>Ocupados!K26-'Ocupados sector act'!X25</f>
        <v>85</v>
      </c>
      <c r="L25" s="49">
        <f>Ocupados!L26-'Ocupados sector act'!Y25</f>
        <v>682</v>
      </c>
      <c r="M25" s="49">
        <f>Ocupados!M26-'Ocupados sector act'!Z25</f>
        <v>4799.7999999999993</v>
      </c>
      <c r="N25" s="65"/>
      <c r="O25" s="51" t="s">
        <v>388</v>
      </c>
      <c r="P25" s="49">
        <v>51.1</v>
      </c>
      <c r="Q25" s="49">
        <v>36.299999999999997</v>
      </c>
      <c r="R25" s="49">
        <v>102.1</v>
      </c>
      <c r="S25" s="49">
        <v>71.7</v>
      </c>
      <c r="T25" s="49">
        <v>47.8</v>
      </c>
      <c r="U25" s="49">
        <v>39.9</v>
      </c>
      <c r="V25" s="49">
        <v>152</v>
      </c>
      <c r="W25" s="49">
        <v>236.9</v>
      </c>
      <c r="X25" s="49">
        <v>448.4</v>
      </c>
      <c r="Y25" s="49">
        <v>2128.6999999999998</v>
      </c>
      <c r="Z25" s="49">
        <v>13822.2</v>
      </c>
    </row>
    <row r="26" spans="2:26" x14ac:dyDescent="0.2">
      <c r="B26" s="51" t="s">
        <v>389</v>
      </c>
      <c r="C26" s="49">
        <v>9.6</v>
      </c>
      <c r="D26" s="49">
        <v>6.8</v>
      </c>
      <c r="E26" s="49">
        <v>17.600000000000001</v>
      </c>
      <c r="F26" s="49">
        <v>7.2</v>
      </c>
      <c r="G26" s="49">
        <v>11.2</v>
      </c>
      <c r="H26" s="49">
        <v>6.2</v>
      </c>
      <c r="I26" s="49">
        <v>18.3</v>
      </c>
      <c r="J26" s="49">
        <v>45.8</v>
      </c>
      <c r="K26" s="49">
        <f>Ocupados!K27-'Ocupados sector act'!X26</f>
        <v>74.099999999999966</v>
      </c>
      <c r="L26" s="49">
        <f>Ocupados!L27-'Ocupados sector act'!Y26</f>
        <v>633</v>
      </c>
      <c r="M26" s="49">
        <f>Ocupados!M27-'Ocupados sector act'!Z26</f>
        <v>4721.8999999999996</v>
      </c>
      <c r="N26" s="65"/>
      <c r="O26" s="51" t="s">
        <v>389</v>
      </c>
      <c r="P26" s="49">
        <v>52.1</v>
      </c>
      <c r="Q26" s="49">
        <v>36.5</v>
      </c>
      <c r="R26" s="49">
        <v>99.8</v>
      </c>
      <c r="S26" s="49">
        <v>72</v>
      </c>
      <c r="T26" s="49">
        <v>45.7</v>
      </c>
      <c r="U26" s="49">
        <v>38.200000000000003</v>
      </c>
      <c r="V26" s="49">
        <v>157.19999999999999</v>
      </c>
      <c r="W26" s="49">
        <v>224.5</v>
      </c>
      <c r="X26" s="49">
        <v>460.2</v>
      </c>
      <c r="Y26" s="49">
        <v>2140.6999999999998</v>
      </c>
      <c r="Z26" s="49">
        <v>13762.6</v>
      </c>
    </row>
    <row r="27" spans="2:26" x14ac:dyDescent="0.2">
      <c r="B27" s="51" t="s">
        <v>390</v>
      </c>
      <c r="C27" s="49">
        <v>8.4</v>
      </c>
      <c r="D27" s="49">
        <v>4.5999999999999996</v>
      </c>
      <c r="E27" s="49">
        <v>20.2</v>
      </c>
      <c r="F27" s="49">
        <v>6</v>
      </c>
      <c r="G27" s="49">
        <v>9.8000000000000007</v>
      </c>
      <c r="H27" s="49">
        <v>7.7</v>
      </c>
      <c r="I27" s="49">
        <v>19.8</v>
      </c>
      <c r="J27" s="49">
        <v>40.700000000000003</v>
      </c>
      <c r="K27" s="49">
        <f>Ocupados!K28-'Ocupados sector act'!X27</f>
        <v>82.699999999999989</v>
      </c>
      <c r="L27" s="49">
        <f>Ocupados!L28-'Ocupados sector act'!Y27</f>
        <v>684.30000000000018</v>
      </c>
      <c r="M27" s="49">
        <f>Ocupados!M28-'Ocupados sector act'!Z27</f>
        <v>4677.3999999999996</v>
      </c>
      <c r="N27" s="65"/>
      <c r="O27" s="51" t="s">
        <v>390</v>
      </c>
      <c r="P27" s="49">
        <v>43</v>
      </c>
      <c r="Q27" s="49">
        <v>35</v>
      </c>
      <c r="R27" s="49">
        <v>100.8</v>
      </c>
      <c r="S27" s="49">
        <v>70.400000000000006</v>
      </c>
      <c r="T27" s="49">
        <v>43.6</v>
      </c>
      <c r="U27" s="49">
        <v>38.299999999999997</v>
      </c>
      <c r="V27" s="49">
        <v>154.4</v>
      </c>
      <c r="W27" s="49">
        <v>218.1</v>
      </c>
      <c r="X27" s="49">
        <v>449.2</v>
      </c>
      <c r="Y27" s="49">
        <v>2090.6</v>
      </c>
      <c r="Z27" s="49">
        <v>13475.6</v>
      </c>
    </row>
    <row r="28" spans="2:26" x14ac:dyDescent="0.2">
      <c r="B28" s="51" t="s">
        <v>391</v>
      </c>
      <c r="C28" s="49">
        <v>6.8</v>
      </c>
      <c r="D28" s="49">
        <v>4</v>
      </c>
      <c r="E28" s="49">
        <v>18.600000000000001</v>
      </c>
      <c r="F28" s="49">
        <v>5.3</v>
      </c>
      <c r="G28" s="49">
        <v>7.4</v>
      </c>
      <c r="H28" s="49">
        <v>8</v>
      </c>
      <c r="I28" s="49">
        <v>18.5</v>
      </c>
      <c r="J28" s="49">
        <v>42.3</v>
      </c>
      <c r="K28" s="49">
        <f>Ocupados!K29-'Ocupados sector act'!X28</f>
        <v>76.899999999999977</v>
      </c>
      <c r="L28" s="49">
        <f>Ocupados!L29-'Ocupados sector act'!Y28</f>
        <v>652.90000000000009</v>
      </c>
      <c r="M28" s="49">
        <f>Ocupados!M29-'Ocupados sector act'!Z28</f>
        <v>4473.5999999999985</v>
      </c>
      <c r="N28" s="65"/>
      <c r="O28" s="51" t="s">
        <v>391</v>
      </c>
      <c r="P28" s="49">
        <v>48.7</v>
      </c>
      <c r="Q28" s="49">
        <v>34.1</v>
      </c>
      <c r="R28" s="49">
        <v>101.5</v>
      </c>
      <c r="S28" s="49">
        <v>66.099999999999994</v>
      </c>
      <c r="T28" s="49">
        <v>41.6</v>
      </c>
      <c r="U28" s="49">
        <v>37.9</v>
      </c>
      <c r="V28" s="49">
        <v>157.6</v>
      </c>
      <c r="W28" s="49">
        <v>209.4</v>
      </c>
      <c r="X28" s="49">
        <v>436.1</v>
      </c>
      <c r="Y28" s="49">
        <v>2052.4</v>
      </c>
      <c r="Z28" s="49">
        <v>13291.5</v>
      </c>
    </row>
    <row r="29" spans="2:26" x14ac:dyDescent="0.2">
      <c r="B29" s="51" t="s">
        <v>392</v>
      </c>
      <c r="C29" s="49">
        <v>6.1</v>
      </c>
      <c r="D29" s="49">
        <v>5.2</v>
      </c>
      <c r="E29" s="49">
        <v>16.100000000000001</v>
      </c>
      <c r="F29" s="49">
        <v>6.1</v>
      </c>
      <c r="G29" s="49">
        <v>11.1</v>
      </c>
      <c r="H29" s="49">
        <v>5.2</v>
      </c>
      <c r="I29" s="49">
        <v>19.2</v>
      </c>
      <c r="J29" s="49">
        <v>42.2</v>
      </c>
      <c r="K29" s="49">
        <f>Ocupados!K30-'Ocupados sector act'!X29</f>
        <v>66.399999999999977</v>
      </c>
      <c r="L29" s="49">
        <f>Ocupados!L30-'Ocupados sector act'!Y29</f>
        <v>601.10000000000036</v>
      </c>
      <c r="M29" s="49">
        <f>Ocupados!M30-'Ocupados sector act'!Z29</f>
        <v>4416.5</v>
      </c>
      <c r="N29" s="65"/>
      <c r="O29" s="51" t="s">
        <v>392</v>
      </c>
      <c r="P29" s="49">
        <v>50.1</v>
      </c>
      <c r="Q29" s="49">
        <v>32.6</v>
      </c>
      <c r="R29" s="49">
        <v>105</v>
      </c>
      <c r="S29" s="49">
        <v>66.3</v>
      </c>
      <c r="T29" s="49">
        <v>40.9</v>
      </c>
      <c r="U29" s="49">
        <v>36.6</v>
      </c>
      <c r="V29" s="49">
        <v>159.19999999999999</v>
      </c>
      <c r="W29" s="49">
        <v>207.9</v>
      </c>
      <c r="X29" s="49">
        <v>451.6</v>
      </c>
      <c r="Y29" s="49">
        <v>2085.6999999999998</v>
      </c>
      <c r="Z29" s="49">
        <v>13342</v>
      </c>
    </row>
    <row r="30" spans="2:26" x14ac:dyDescent="0.2">
      <c r="B30" s="51" t="s">
        <v>393</v>
      </c>
      <c r="C30" s="49">
        <v>6.1</v>
      </c>
      <c r="D30" s="49">
        <v>5.3</v>
      </c>
      <c r="E30" s="49">
        <v>16.600000000000001</v>
      </c>
      <c r="F30" s="49">
        <v>4.8</v>
      </c>
      <c r="G30" s="49">
        <v>8.6999999999999993</v>
      </c>
      <c r="H30" s="49">
        <v>6.6</v>
      </c>
      <c r="I30" s="49">
        <v>17.7</v>
      </c>
      <c r="J30" s="49">
        <v>38.299999999999997</v>
      </c>
      <c r="K30" s="49">
        <f>Ocupados!K31-'Ocupados sector act'!X30</f>
        <v>66.799999999999955</v>
      </c>
      <c r="L30" s="49">
        <f>Ocupados!L31-'Ocupados sector act'!Y30</f>
        <v>540.30000000000018</v>
      </c>
      <c r="M30" s="49">
        <f>Ocupados!M31-'Ocupados sector act'!Z30</f>
        <v>4360.8000000000011</v>
      </c>
      <c r="N30" s="65"/>
      <c r="O30" s="51" t="s">
        <v>393</v>
      </c>
      <c r="P30" s="49">
        <v>46.5</v>
      </c>
      <c r="Q30" s="49">
        <v>34.200000000000003</v>
      </c>
      <c r="R30" s="49">
        <v>97.1</v>
      </c>
      <c r="S30" s="49">
        <v>69.900000000000006</v>
      </c>
      <c r="T30" s="49">
        <v>46.6</v>
      </c>
      <c r="U30" s="49">
        <v>36.200000000000003</v>
      </c>
      <c r="V30" s="49">
        <v>157.6</v>
      </c>
      <c r="W30" s="49">
        <v>204.5</v>
      </c>
      <c r="X30" s="49">
        <v>458.6</v>
      </c>
      <c r="Y30" s="49">
        <v>2085.1</v>
      </c>
      <c r="Z30" s="49">
        <v>13306.9</v>
      </c>
    </row>
    <row r="31" spans="2:26" x14ac:dyDescent="0.2">
      <c r="B31" s="51" t="s">
        <v>394</v>
      </c>
      <c r="C31" s="49">
        <v>9.5</v>
      </c>
      <c r="D31" s="49">
        <v>4.2</v>
      </c>
      <c r="E31" s="49">
        <v>14.5</v>
      </c>
      <c r="F31" s="49">
        <v>5.7</v>
      </c>
      <c r="G31" s="49">
        <v>10.4</v>
      </c>
      <c r="H31" s="49">
        <v>5.7</v>
      </c>
      <c r="I31" s="49">
        <v>16.100000000000001</v>
      </c>
      <c r="J31" s="49">
        <v>34.6</v>
      </c>
      <c r="K31" s="49">
        <f>Ocupados!K32-'Ocupados sector act'!X31</f>
        <v>63</v>
      </c>
      <c r="L31" s="49">
        <f>Ocupados!L32-'Ocupados sector act'!Y31</f>
        <v>594.30000000000018</v>
      </c>
      <c r="M31" s="49">
        <f>Ocupados!M32-'Ocupados sector act'!Z31</f>
        <v>4303.0000000000018</v>
      </c>
      <c r="N31" s="65"/>
      <c r="O31" s="51" t="s">
        <v>394</v>
      </c>
      <c r="P31" s="49">
        <v>39.700000000000003</v>
      </c>
      <c r="Q31" s="49">
        <v>31.1</v>
      </c>
      <c r="R31" s="49">
        <v>99</v>
      </c>
      <c r="S31" s="49">
        <v>69.2</v>
      </c>
      <c r="T31" s="49">
        <v>39</v>
      </c>
      <c r="U31" s="49">
        <v>34</v>
      </c>
      <c r="V31" s="49">
        <v>158.30000000000001</v>
      </c>
      <c r="W31" s="49">
        <v>207.4</v>
      </c>
      <c r="X31" s="49">
        <v>439.2</v>
      </c>
      <c r="Y31" s="49">
        <v>2010.1</v>
      </c>
      <c r="Z31" s="49">
        <v>13036.4</v>
      </c>
    </row>
    <row r="32" spans="2:26" x14ac:dyDescent="0.2">
      <c r="B32" s="51" t="s">
        <v>395</v>
      </c>
      <c r="C32" s="49">
        <v>11.2</v>
      </c>
      <c r="D32" s="49">
        <v>4.0999999999999996</v>
      </c>
      <c r="E32" s="49">
        <v>13.7</v>
      </c>
      <c r="F32" s="49">
        <v>5.2</v>
      </c>
      <c r="G32" s="49">
        <v>10</v>
      </c>
      <c r="H32" s="49">
        <v>5.3</v>
      </c>
      <c r="I32" s="49">
        <v>15.6</v>
      </c>
      <c r="J32" s="49">
        <v>31.2</v>
      </c>
      <c r="K32" s="49">
        <f>Ocupados!K33-'Ocupados sector act'!X32</f>
        <v>66.599999999999966</v>
      </c>
      <c r="L32" s="49">
        <f>Ocupados!L33-'Ocupados sector act'!Y32</f>
        <v>549.09999999999991</v>
      </c>
      <c r="M32" s="49">
        <f>Ocupados!M33-'Ocupados sector act'!Z32</f>
        <v>4160.2000000000007</v>
      </c>
      <c r="N32" s="65"/>
      <c r="O32" s="51" t="s">
        <v>395</v>
      </c>
      <c r="P32" s="49">
        <v>44.2</v>
      </c>
      <c r="Q32" s="49">
        <v>29.7</v>
      </c>
      <c r="R32" s="49">
        <v>101</v>
      </c>
      <c r="S32" s="49">
        <v>68.099999999999994</v>
      </c>
      <c r="T32" s="49">
        <v>39.299999999999997</v>
      </c>
      <c r="U32" s="49">
        <v>36</v>
      </c>
      <c r="V32" s="49">
        <v>150.30000000000001</v>
      </c>
      <c r="W32" s="49">
        <v>205.5</v>
      </c>
      <c r="X32" s="49">
        <v>421.6</v>
      </c>
      <c r="Y32" s="49">
        <v>1998.4</v>
      </c>
      <c r="Z32" s="49">
        <v>12870</v>
      </c>
    </row>
    <row r="33" spans="2:26" x14ac:dyDescent="0.2">
      <c r="B33" s="51" t="s">
        <v>396</v>
      </c>
      <c r="C33" s="49">
        <v>8.6</v>
      </c>
      <c r="D33" s="49">
        <v>4.0999999999999996</v>
      </c>
      <c r="E33" s="49">
        <v>14</v>
      </c>
      <c r="F33" s="49">
        <v>6.9</v>
      </c>
      <c r="G33" s="49">
        <v>10.4</v>
      </c>
      <c r="H33" s="49">
        <v>3.9</v>
      </c>
      <c r="I33" s="49">
        <v>16.899999999999999</v>
      </c>
      <c r="J33" s="49">
        <v>29.3</v>
      </c>
      <c r="K33" s="49">
        <f>Ocupados!K34-'Ocupados sector act'!X33</f>
        <v>63.300000000000011</v>
      </c>
      <c r="L33" s="49">
        <f>Ocupados!L34-'Ocupados sector act'!Y33</f>
        <v>565.90000000000009</v>
      </c>
      <c r="M33" s="49">
        <f>Ocupados!M34-'Ocupados sector act'!Z33</f>
        <v>4144.9999999999982</v>
      </c>
      <c r="N33" s="65"/>
      <c r="O33" s="51" t="s">
        <v>396</v>
      </c>
      <c r="P33" s="49">
        <v>46.4</v>
      </c>
      <c r="Q33" s="49">
        <v>28.6</v>
      </c>
      <c r="R33" s="49">
        <v>102</v>
      </c>
      <c r="S33" s="49">
        <v>70.8</v>
      </c>
      <c r="T33" s="49">
        <v>41.8</v>
      </c>
      <c r="U33" s="49">
        <v>38.6</v>
      </c>
      <c r="V33" s="49">
        <v>161.4</v>
      </c>
      <c r="W33" s="49">
        <v>204</v>
      </c>
      <c r="X33" s="49">
        <v>440</v>
      </c>
      <c r="Y33" s="49">
        <v>2043.9</v>
      </c>
      <c r="Z33" s="49">
        <v>13015.6</v>
      </c>
    </row>
    <row r="34" spans="2:26" x14ac:dyDescent="0.2">
      <c r="B34" s="51" t="s">
        <v>397</v>
      </c>
      <c r="C34" s="49">
        <v>7.9</v>
      </c>
      <c r="D34" s="49">
        <v>3.4</v>
      </c>
      <c r="E34" s="49">
        <v>14.1</v>
      </c>
      <c r="F34" s="49">
        <v>5.6</v>
      </c>
      <c r="G34" s="49">
        <v>8.6999999999999993</v>
      </c>
      <c r="H34" s="49">
        <v>3.5</v>
      </c>
      <c r="I34" s="49">
        <v>22</v>
      </c>
      <c r="J34" s="49">
        <v>29.2</v>
      </c>
      <c r="K34" s="49">
        <f>Ocupados!K35-'Ocupados sector act'!X34</f>
        <v>63.400000000000034</v>
      </c>
      <c r="L34" s="49">
        <f>Ocupados!L35-'Ocupados sector act'!Y34</f>
        <v>513.79999999999973</v>
      </c>
      <c r="M34" s="49">
        <f>Ocupados!M35-'Ocupados sector act'!Z34</f>
        <v>4072.5</v>
      </c>
      <c r="N34" s="65"/>
      <c r="O34" s="51" t="s">
        <v>397</v>
      </c>
      <c r="P34" s="49">
        <v>44.1</v>
      </c>
      <c r="Q34" s="49">
        <v>28.8</v>
      </c>
      <c r="R34" s="49">
        <v>95.2</v>
      </c>
      <c r="S34" s="49">
        <v>72.099999999999994</v>
      </c>
      <c r="T34" s="49">
        <v>41.8</v>
      </c>
      <c r="U34" s="49">
        <v>39</v>
      </c>
      <c r="V34" s="49">
        <v>151.69999999999999</v>
      </c>
      <c r="W34" s="49">
        <v>200.3</v>
      </c>
      <c r="X34" s="49">
        <v>448.8</v>
      </c>
      <c r="Y34" s="49">
        <v>2043.9</v>
      </c>
      <c r="Z34" s="49">
        <v>13157.5</v>
      </c>
    </row>
    <row r="35" spans="2:26" x14ac:dyDescent="0.2">
      <c r="B35" s="51" t="s">
        <v>398</v>
      </c>
      <c r="C35" s="49">
        <v>8.4</v>
      </c>
      <c r="D35" s="49">
        <v>2.8</v>
      </c>
      <c r="E35" s="49">
        <v>15</v>
      </c>
      <c r="F35" s="49">
        <v>7.7</v>
      </c>
      <c r="G35" s="49">
        <v>8.5</v>
      </c>
      <c r="H35" s="49">
        <v>4.5</v>
      </c>
      <c r="I35" s="49">
        <v>17.3</v>
      </c>
      <c r="J35" s="49">
        <v>29.4</v>
      </c>
      <c r="K35" s="49">
        <f>Ocupados!K36-'Ocupados sector act'!X35</f>
        <v>63.899999999999977</v>
      </c>
      <c r="L35" s="49">
        <f>Ocupados!L36-'Ocupados sector act'!Y35</f>
        <v>573.29999999999995</v>
      </c>
      <c r="M35" s="49">
        <f>Ocupados!M36-'Ocupados sector act'!Z35</f>
        <v>4108.4000000000015</v>
      </c>
      <c r="N35" s="65"/>
      <c r="O35" s="51" t="s">
        <v>398</v>
      </c>
      <c r="P35" s="49">
        <v>42.6</v>
      </c>
      <c r="Q35" s="49">
        <v>28.7</v>
      </c>
      <c r="R35" s="49">
        <v>92.4</v>
      </c>
      <c r="S35" s="49">
        <v>70.099999999999994</v>
      </c>
      <c r="T35" s="49">
        <v>41.1</v>
      </c>
      <c r="U35" s="49">
        <v>39.200000000000003</v>
      </c>
      <c r="V35" s="49">
        <v>156.80000000000001</v>
      </c>
      <c r="W35" s="49">
        <v>200.4</v>
      </c>
      <c r="X35" s="49">
        <v>434.1</v>
      </c>
      <c r="Y35" s="49">
        <v>1997.7</v>
      </c>
      <c r="Z35" s="49">
        <v>13026.8</v>
      </c>
    </row>
    <row r="36" spans="2:26" x14ac:dyDescent="0.2">
      <c r="B36" s="51" t="s">
        <v>399</v>
      </c>
      <c r="C36" s="49">
        <v>9.3000000000000007</v>
      </c>
      <c r="D36" s="49">
        <v>2</v>
      </c>
      <c r="E36" s="49">
        <v>14.4</v>
      </c>
      <c r="F36" s="49">
        <v>9.8000000000000007</v>
      </c>
      <c r="G36" s="49">
        <v>8.6</v>
      </c>
      <c r="H36" s="49">
        <v>5.3</v>
      </c>
      <c r="I36" s="49">
        <v>17.7</v>
      </c>
      <c r="J36" s="49">
        <v>30.9</v>
      </c>
      <c r="K36" s="49">
        <f>Ocupados!K37-'Ocupados sector act'!X36</f>
        <v>66.099999999999966</v>
      </c>
      <c r="L36" s="49">
        <f>Ocupados!L37-'Ocupados sector act'!Y36</f>
        <v>628.99999999999977</v>
      </c>
      <c r="M36" s="49">
        <f>Ocupados!M37-'Ocupados sector act'!Z36</f>
        <v>4049.7999999999993</v>
      </c>
      <c r="N36" s="65"/>
      <c r="O36" s="51" t="s">
        <v>399</v>
      </c>
      <c r="P36" s="49">
        <v>43.2</v>
      </c>
      <c r="Q36" s="49">
        <v>29.6</v>
      </c>
      <c r="R36" s="49">
        <v>98.3</v>
      </c>
      <c r="S36" s="49">
        <v>66.5</v>
      </c>
      <c r="T36" s="49">
        <v>37.5</v>
      </c>
      <c r="U36" s="49">
        <v>39.299999999999997</v>
      </c>
      <c r="V36" s="49">
        <v>156.5</v>
      </c>
      <c r="W36" s="49">
        <v>207.1</v>
      </c>
      <c r="X36" s="49">
        <v>430.6</v>
      </c>
      <c r="Y36" s="49">
        <v>1983.7</v>
      </c>
      <c r="Z36" s="49">
        <v>12900.8</v>
      </c>
    </row>
    <row r="37" spans="2:26" x14ac:dyDescent="0.2">
      <c r="B37" s="51" t="s">
        <v>400</v>
      </c>
      <c r="C37" s="49">
        <v>9.6999999999999993</v>
      </c>
      <c r="D37" s="49">
        <v>2.7</v>
      </c>
      <c r="E37" s="49">
        <v>14.5</v>
      </c>
      <c r="F37" s="49">
        <v>5.4</v>
      </c>
      <c r="G37" s="49">
        <v>12</v>
      </c>
      <c r="H37" s="49">
        <v>3.9</v>
      </c>
      <c r="I37" s="49">
        <v>21.8</v>
      </c>
      <c r="J37" s="49">
        <v>30.5</v>
      </c>
      <c r="K37" s="49">
        <f>Ocupados!K38-'Ocupados sector act'!X37</f>
        <v>71.699999999999989</v>
      </c>
      <c r="L37" s="49">
        <f>Ocupados!L38-'Ocupados sector act'!Y37</f>
        <v>571.5</v>
      </c>
      <c r="M37" s="49">
        <f>Ocupados!M38-'Ocupados sector act'!Z37</f>
        <v>4073.6999999999989</v>
      </c>
      <c r="N37" s="65"/>
      <c r="O37" s="51" t="s">
        <v>400</v>
      </c>
      <c r="P37" s="49">
        <v>48.6</v>
      </c>
      <c r="Q37" s="49">
        <v>30.1</v>
      </c>
      <c r="R37" s="49">
        <v>98.3</v>
      </c>
      <c r="S37" s="49">
        <v>74.3</v>
      </c>
      <c r="T37" s="49">
        <v>38.200000000000003</v>
      </c>
      <c r="U37" s="49">
        <v>42.4</v>
      </c>
      <c r="V37" s="49">
        <v>156.30000000000001</v>
      </c>
      <c r="W37" s="49">
        <v>208</v>
      </c>
      <c r="X37" s="49">
        <v>462.3</v>
      </c>
      <c r="Y37" s="49">
        <v>2059.1999999999998</v>
      </c>
      <c r="Z37" s="49">
        <v>13279.4</v>
      </c>
    </row>
    <row r="38" spans="2:26" x14ac:dyDescent="0.2">
      <c r="B38" s="51" t="s">
        <v>401</v>
      </c>
      <c r="C38" s="49">
        <v>10.199999999999999</v>
      </c>
      <c r="D38" s="49">
        <v>2.1</v>
      </c>
      <c r="E38" s="49">
        <v>14.3</v>
      </c>
      <c r="F38" s="49">
        <v>3</v>
      </c>
      <c r="G38" s="49">
        <v>11.9</v>
      </c>
      <c r="H38" s="49">
        <v>4.3</v>
      </c>
      <c r="I38" s="49">
        <v>21.7</v>
      </c>
      <c r="J38" s="49">
        <v>29.9</v>
      </c>
      <c r="K38" s="49">
        <f>Ocupados!K39-'Ocupados sector act'!X38</f>
        <v>69.199999999999989</v>
      </c>
      <c r="L38" s="49">
        <f>Ocupados!L39-'Ocupados sector act'!Y38</f>
        <v>523.69999999999982</v>
      </c>
      <c r="M38" s="49">
        <f>Ocupados!M39-'Ocupados sector act'!Z38</f>
        <v>4115.7999999999993</v>
      </c>
      <c r="N38" s="65"/>
      <c r="O38" s="51" t="s">
        <v>401</v>
      </c>
      <c r="P38" s="49">
        <v>45.5</v>
      </c>
      <c r="Q38" s="49">
        <v>28.1</v>
      </c>
      <c r="R38" s="49">
        <v>95.9</v>
      </c>
      <c r="S38" s="49">
        <v>78.3</v>
      </c>
      <c r="T38" s="49">
        <v>34.4</v>
      </c>
      <c r="U38" s="49">
        <v>40.1</v>
      </c>
      <c r="V38" s="49">
        <v>153.19999999999999</v>
      </c>
      <c r="W38" s="49">
        <v>210.3</v>
      </c>
      <c r="X38" s="49">
        <v>489.2</v>
      </c>
      <c r="Y38" s="49">
        <v>2087.3000000000002</v>
      </c>
      <c r="Z38" s="49">
        <v>13388.2</v>
      </c>
    </row>
    <row r="39" spans="2:26" x14ac:dyDescent="0.2">
      <c r="B39" s="51" t="s">
        <v>402</v>
      </c>
      <c r="C39" s="49">
        <v>11.6</v>
      </c>
      <c r="D39" s="49">
        <v>1.5</v>
      </c>
      <c r="E39" s="49">
        <v>15.2</v>
      </c>
      <c r="F39" s="49">
        <v>5.8</v>
      </c>
      <c r="G39" s="49">
        <v>12.2</v>
      </c>
      <c r="H39" s="49">
        <v>4.7</v>
      </c>
      <c r="I39" s="49">
        <v>22.1</v>
      </c>
      <c r="J39" s="49">
        <v>29.6</v>
      </c>
      <c r="K39" s="49">
        <f>Ocupados!K40-'Ocupados sector act'!X39</f>
        <v>79.600000000000023</v>
      </c>
      <c r="L39" s="49">
        <f>Ocupados!L40-'Ocupados sector act'!Y39</f>
        <v>594.10000000000036</v>
      </c>
      <c r="M39" s="49">
        <f>Ocupados!M40-'Ocupados sector act'!Z39</f>
        <v>4198.0999999999985</v>
      </c>
      <c r="N39" s="65"/>
      <c r="O39" s="51" t="s">
        <v>402</v>
      </c>
      <c r="P39" s="49">
        <v>47</v>
      </c>
      <c r="Q39" s="49">
        <v>28.8</v>
      </c>
      <c r="R39" s="49">
        <v>98.9</v>
      </c>
      <c r="S39" s="49">
        <v>75.3</v>
      </c>
      <c r="T39" s="49">
        <v>35.1</v>
      </c>
      <c r="U39" s="49">
        <v>40.5</v>
      </c>
      <c r="V39" s="49">
        <v>146.80000000000001</v>
      </c>
      <c r="W39" s="49">
        <v>224.8</v>
      </c>
      <c r="X39" s="49">
        <v>485.1</v>
      </c>
      <c r="Y39" s="49">
        <v>2087.6999999999998</v>
      </c>
      <c r="Z39" s="49">
        <v>13371</v>
      </c>
    </row>
    <row r="40" spans="2:26" x14ac:dyDescent="0.2">
      <c r="B40" s="51" t="s">
        <v>403</v>
      </c>
      <c r="C40" s="49">
        <v>10.7</v>
      </c>
      <c r="D40" s="49">
        <v>2.8</v>
      </c>
      <c r="E40" s="49">
        <v>14.5</v>
      </c>
      <c r="F40" s="49">
        <v>7.2</v>
      </c>
      <c r="G40" s="49">
        <v>13.3</v>
      </c>
      <c r="H40" s="49">
        <v>3.8</v>
      </c>
      <c r="I40" s="49">
        <v>19.399999999999999</v>
      </c>
      <c r="J40" s="49">
        <v>29.6</v>
      </c>
      <c r="K40" s="49">
        <f>Ocupados!K41-'Ocupados sector act'!X40</f>
        <v>83.700000000000045</v>
      </c>
      <c r="L40" s="49">
        <f>Ocupados!L41-'Ocupados sector act'!Y40</f>
        <v>580.59999999999991</v>
      </c>
      <c r="M40" s="49">
        <f>Ocupados!M41-'Ocupados sector act'!Z40</f>
        <v>4219.0999999999985</v>
      </c>
      <c r="N40" s="65"/>
      <c r="O40" s="51" t="s">
        <v>403</v>
      </c>
      <c r="P40" s="49">
        <v>51.8</v>
      </c>
      <c r="Q40" s="49">
        <v>24.9</v>
      </c>
      <c r="R40" s="49">
        <v>101.1</v>
      </c>
      <c r="S40" s="49">
        <v>73.2</v>
      </c>
      <c r="T40" s="49">
        <v>40.4</v>
      </c>
      <c r="U40" s="49">
        <v>41.6</v>
      </c>
      <c r="V40" s="49">
        <v>152.4</v>
      </c>
      <c r="W40" s="49">
        <v>221.8</v>
      </c>
      <c r="X40" s="49">
        <v>465.4</v>
      </c>
      <c r="Y40" s="49">
        <v>2103.1</v>
      </c>
      <c r="Z40" s="49">
        <v>13235.7</v>
      </c>
    </row>
    <row r="41" spans="2:26" x14ac:dyDescent="0.2">
      <c r="B41" s="51" t="s">
        <v>404</v>
      </c>
      <c r="C41" s="49">
        <v>12.3</v>
      </c>
      <c r="D41" s="49">
        <v>2.7</v>
      </c>
      <c r="E41" s="49">
        <v>18</v>
      </c>
      <c r="F41" s="49">
        <v>7.9</v>
      </c>
      <c r="G41" s="49">
        <v>14.6</v>
      </c>
      <c r="H41" s="49">
        <v>5</v>
      </c>
      <c r="I41" s="49">
        <v>16.399999999999999</v>
      </c>
      <c r="J41" s="49">
        <v>29.2</v>
      </c>
      <c r="K41" s="49">
        <f>Ocupados!K42-'Ocupados sector act'!X41</f>
        <v>74.199999999999989</v>
      </c>
      <c r="L41" s="49">
        <f>Ocupados!L42-'Ocupados sector act'!Y41</f>
        <v>597.5</v>
      </c>
      <c r="M41" s="49">
        <f>Ocupados!M42-'Ocupados sector act'!Z41</f>
        <v>4339.1000000000004</v>
      </c>
      <c r="N41" s="65"/>
      <c r="O41" s="51" t="s">
        <v>404</v>
      </c>
      <c r="P41" s="49">
        <v>50.5</v>
      </c>
      <c r="Q41" s="49">
        <v>24.8</v>
      </c>
      <c r="R41" s="49">
        <v>103.4</v>
      </c>
      <c r="S41" s="49">
        <v>74.400000000000006</v>
      </c>
      <c r="T41" s="49">
        <v>42.5</v>
      </c>
      <c r="U41" s="49">
        <v>41.2</v>
      </c>
      <c r="V41" s="49">
        <v>156.1</v>
      </c>
      <c r="W41" s="49">
        <v>227</v>
      </c>
      <c r="X41" s="49">
        <v>500.8</v>
      </c>
      <c r="Y41" s="49">
        <v>2211</v>
      </c>
      <c r="Z41" s="49">
        <v>13527.4</v>
      </c>
    </row>
    <row r="42" spans="2:26" x14ac:dyDescent="0.2">
      <c r="B42" s="51" t="s">
        <v>405</v>
      </c>
      <c r="C42" s="49">
        <v>8.6999999999999993</v>
      </c>
      <c r="D42" s="49">
        <v>2.1</v>
      </c>
      <c r="E42" s="49">
        <v>17.399999999999999</v>
      </c>
      <c r="F42" s="49">
        <v>9</v>
      </c>
      <c r="G42" s="49">
        <v>10.8</v>
      </c>
      <c r="H42" s="49">
        <v>4.3</v>
      </c>
      <c r="I42" s="49">
        <v>15.7</v>
      </c>
      <c r="J42" s="49">
        <v>29.7</v>
      </c>
      <c r="K42" s="49">
        <f>Ocupados!K43-'Ocupados sector act'!X42</f>
        <v>73.400000000000034</v>
      </c>
      <c r="L42" s="49">
        <f>Ocupados!L43-'Ocupados sector act'!Y42</f>
        <v>571.90000000000009</v>
      </c>
      <c r="M42" s="49">
        <f>Ocupados!M43-'Ocupados sector act'!Z42</f>
        <v>4311.1000000000004</v>
      </c>
      <c r="N42" s="65"/>
      <c r="O42" s="51" t="s">
        <v>405</v>
      </c>
      <c r="P42" s="49">
        <v>43.4</v>
      </c>
      <c r="Q42" s="49">
        <v>28.3</v>
      </c>
      <c r="R42" s="49">
        <v>102.2</v>
      </c>
      <c r="S42" s="49">
        <v>78.5</v>
      </c>
      <c r="T42" s="49">
        <v>44.9</v>
      </c>
      <c r="U42" s="49">
        <v>42.2</v>
      </c>
      <c r="V42" s="49">
        <v>158.6</v>
      </c>
      <c r="W42" s="49">
        <v>221.6</v>
      </c>
      <c r="X42" s="49">
        <v>505.2</v>
      </c>
      <c r="Y42" s="49">
        <v>2186.1999999999998</v>
      </c>
      <c r="Z42" s="49">
        <v>13737.6</v>
      </c>
    </row>
    <row r="43" spans="2:26" x14ac:dyDescent="0.2">
      <c r="B43" s="51" t="s">
        <v>406</v>
      </c>
      <c r="C43" s="49">
        <v>10.3</v>
      </c>
      <c r="D43" s="49">
        <v>3.3</v>
      </c>
      <c r="E43" s="49">
        <v>16.600000000000001</v>
      </c>
      <c r="F43" s="49">
        <v>8.1</v>
      </c>
      <c r="G43" s="49">
        <v>8.5</v>
      </c>
      <c r="H43" s="49">
        <v>4.7</v>
      </c>
      <c r="I43" s="49">
        <v>14.5</v>
      </c>
      <c r="J43" s="49">
        <v>32.6</v>
      </c>
      <c r="K43" s="49">
        <f>Ocupados!K44-'Ocupados sector act'!X43</f>
        <v>77.100000000000023</v>
      </c>
      <c r="L43" s="49">
        <f>Ocupados!L44-'Ocupados sector act'!Y43</f>
        <v>641.80000000000018</v>
      </c>
      <c r="M43" s="49">
        <f>Ocupados!M44-'Ocupados sector act'!Z43</f>
        <v>4301.7000000000007</v>
      </c>
      <c r="N43" s="65"/>
      <c r="O43" s="51" t="s">
        <v>406</v>
      </c>
      <c r="P43" s="49">
        <v>45.9</v>
      </c>
      <c r="Q43" s="49">
        <v>30</v>
      </c>
      <c r="R43" s="49">
        <v>100.9</v>
      </c>
      <c r="S43" s="49">
        <v>75.8</v>
      </c>
      <c r="T43" s="49">
        <v>42.5</v>
      </c>
      <c r="U43" s="49">
        <v>41.8</v>
      </c>
      <c r="V43" s="49">
        <v>158.6</v>
      </c>
      <c r="W43" s="49">
        <v>225.9</v>
      </c>
      <c r="X43" s="49">
        <v>503.4</v>
      </c>
      <c r="Y43" s="49">
        <v>2177.6</v>
      </c>
      <c r="Z43" s="49">
        <v>13792.5</v>
      </c>
    </row>
    <row r="44" spans="2:26" x14ac:dyDescent="0.2">
      <c r="B44" s="51" t="s">
        <v>407</v>
      </c>
      <c r="C44" s="49">
        <v>9.5</v>
      </c>
      <c r="D44" s="49">
        <v>1.9</v>
      </c>
      <c r="E44" s="49">
        <v>14.3</v>
      </c>
      <c r="F44" s="49">
        <v>8.1</v>
      </c>
      <c r="G44" s="49">
        <v>8.8000000000000007</v>
      </c>
      <c r="H44" s="49">
        <v>5</v>
      </c>
      <c r="I44" s="49">
        <v>12.7</v>
      </c>
      <c r="J44" s="49">
        <v>31.7</v>
      </c>
      <c r="K44" s="49">
        <f>Ocupados!K45-'Ocupados sector act'!X44</f>
        <v>86.700000000000045</v>
      </c>
      <c r="L44" s="49">
        <f>Ocupados!L45-'Ocupados sector act'!Y44</f>
        <v>658.30000000000018</v>
      </c>
      <c r="M44" s="49">
        <f>Ocupados!M45-'Ocupados sector act'!Z44</f>
        <v>4290.3999999999978</v>
      </c>
      <c r="N44" s="65"/>
      <c r="O44" s="51" t="s">
        <v>407</v>
      </c>
      <c r="P44" s="49">
        <v>45.7</v>
      </c>
      <c r="Q44" s="49">
        <v>24.5</v>
      </c>
      <c r="R44" s="49">
        <v>101.8</v>
      </c>
      <c r="S44" s="49">
        <v>74.2</v>
      </c>
      <c r="T44" s="49">
        <v>38.9</v>
      </c>
      <c r="U44" s="49">
        <v>41.2</v>
      </c>
      <c r="V44" s="49">
        <v>159.5</v>
      </c>
      <c r="W44" s="49">
        <v>231.6</v>
      </c>
      <c r="X44" s="49">
        <v>491.5</v>
      </c>
      <c r="Y44" s="49">
        <v>2156</v>
      </c>
      <c r="Z44" s="49">
        <v>13739.2</v>
      </c>
    </row>
    <row r="45" spans="2:26" x14ac:dyDescent="0.2">
      <c r="B45" s="51" t="s">
        <v>408</v>
      </c>
      <c r="C45" s="49">
        <v>9.8000000000000007</v>
      </c>
      <c r="D45" s="49">
        <v>1.9</v>
      </c>
      <c r="E45" s="49">
        <v>15.1</v>
      </c>
      <c r="F45" s="49">
        <v>8.1999999999999993</v>
      </c>
      <c r="G45" s="49">
        <v>10.6</v>
      </c>
      <c r="H45" s="49">
        <v>4.8</v>
      </c>
      <c r="I45" s="49">
        <v>16.7</v>
      </c>
      <c r="J45" s="49">
        <v>34.1</v>
      </c>
      <c r="K45" s="49">
        <f>Ocupados!K46-'Ocupados sector act'!X45</f>
        <v>83.599999999999966</v>
      </c>
      <c r="L45" s="49">
        <f>Ocupados!L46-'Ocupados sector act'!Y45</f>
        <v>651.19999999999982</v>
      </c>
      <c r="M45" s="49">
        <f>Ocupados!M46-'Ocupados sector act'!Z45</f>
        <v>4334.5</v>
      </c>
      <c r="N45" s="65"/>
      <c r="O45" s="51" t="s">
        <v>408</v>
      </c>
      <c r="P45" s="49">
        <v>46.6</v>
      </c>
      <c r="Q45" s="49">
        <v>28.4</v>
      </c>
      <c r="R45" s="49">
        <v>104.6</v>
      </c>
      <c r="S45" s="49">
        <v>69.599999999999994</v>
      </c>
      <c r="T45" s="49">
        <v>38.799999999999997</v>
      </c>
      <c r="U45" s="49">
        <v>38.4</v>
      </c>
      <c r="V45" s="49">
        <v>159.69999999999999</v>
      </c>
      <c r="W45" s="49">
        <v>236.3</v>
      </c>
      <c r="X45" s="49">
        <v>491.7</v>
      </c>
      <c r="Y45" s="49">
        <v>2181.5</v>
      </c>
      <c r="Z45" s="49">
        <v>13966.5</v>
      </c>
    </row>
    <row r="46" spans="2:26" x14ac:dyDescent="0.2">
      <c r="B46" s="51" t="s">
        <v>409</v>
      </c>
      <c r="C46" s="49">
        <v>12.6</v>
      </c>
      <c r="D46" s="49">
        <v>1.7</v>
      </c>
      <c r="E46" s="49">
        <v>14.5</v>
      </c>
      <c r="F46" s="49">
        <v>7.9</v>
      </c>
      <c r="G46" s="49">
        <v>10.1</v>
      </c>
      <c r="H46" s="49">
        <v>5.5</v>
      </c>
      <c r="I46" s="49">
        <v>19</v>
      </c>
      <c r="J46" s="49">
        <v>34.9</v>
      </c>
      <c r="K46" s="49">
        <f>Ocupados!K47-'Ocupados sector act'!X46</f>
        <v>82.599999999999966</v>
      </c>
      <c r="L46" s="49">
        <f>Ocupados!L47-'Ocupados sector act'!Y46</f>
        <v>644.39999999999964</v>
      </c>
      <c r="M46" s="49">
        <f>Ocupados!M47-'Ocupados sector act'!Z46</f>
        <v>4382.2999999999993</v>
      </c>
      <c r="N46" s="65"/>
      <c r="O46" s="51" t="s">
        <v>409</v>
      </c>
      <c r="P46" s="49">
        <v>42.3</v>
      </c>
      <c r="Q46" s="49">
        <v>36.1</v>
      </c>
      <c r="R46" s="49">
        <v>110.2</v>
      </c>
      <c r="S46" s="49">
        <v>73.3</v>
      </c>
      <c r="T46" s="49">
        <v>37.9</v>
      </c>
      <c r="U46" s="49">
        <v>37</v>
      </c>
      <c r="V46" s="49">
        <v>158.80000000000001</v>
      </c>
      <c r="W46" s="49">
        <v>229</v>
      </c>
      <c r="X46" s="49">
        <v>503.3</v>
      </c>
      <c r="Y46" s="49">
        <v>2196.8000000000002</v>
      </c>
      <c r="Z46" s="49">
        <v>14145.2</v>
      </c>
    </row>
    <row r="47" spans="2:26" x14ac:dyDescent="0.2">
      <c r="B47" s="51" t="s">
        <v>410</v>
      </c>
      <c r="C47" s="2">
        <v>11.6</v>
      </c>
      <c r="D47" s="2">
        <v>2.1</v>
      </c>
      <c r="E47" s="2">
        <v>15.2</v>
      </c>
      <c r="F47" s="2">
        <v>7.4</v>
      </c>
      <c r="G47" s="2">
        <v>7.5</v>
      </c>
      <c r="H47" s="2">
        <v>6</v>
      </c>
      <c r="I47" s="2">
        <v>19.8</v>
      </c>
      <c r="J47" s="2">
        <v>36.299999999999997</v>
      </c>
      <c r="K47" s="49">
        <f>Ocupados!K48-'Ocupados sector act'!X47</f>
        <v>83.200000000000045</v>
      </c>
      <c r="L47" s="49">
        <f>Ocupados!L48-'Ocupados sector act'!Y47</f>
        <v>678.30000000000018</v>
      </c>
      <c r="M47" s="49">
        <f>Ocupados!M48-'Ocupados sector act'!Z47</f>
        <v>4475.1999999999989</v>
      </c>
      <c r="N47" s="65"/>
      <c r="O47" s="51" t="s">
        <v>410</v>
      </c>
      <c r="P47" s="2">
        <v>41.9</v>
      </c>
      <c r="Q47" s="2">
        <v>33.5</v>
      </c>
      <c r="R47" s="2">
        <v>111.3</v>
      </c>
      <c r="S47" s="2">
        <v>76.599999999999994</v>
      </c>
      <c r="T47" s="2">
        <v>37.200000000000003</v>
      </c>
      <c r="U47" s="2">
        <v>41</v>
      </c>
      <c r="V47" s="2">
        <v>160.1</v>
      </c>
      <c r="W47" s="2">
        <v>238.2</v>
      </c>
      <c r="X47" s="65">
        <v>486.9</v>
      </c>
      <c r="Y47" s="49">
        <v>2167</v>
      </c>
      <c r="Z47" s="49">
        <v>14032.9</v>
      </c>
    </row>
    <row r="48" spans="2:26" x14ac:dyDescent="0.2">
      <c r="B48" s="51" t="s">
        <v>411</v>
      </c>
      <c r="C48" s="2">
        <v>10.9</v>
      </c>
      <c r="D48" s="2">
        <v>2.1</v>
      </c>
      <c r="E48" s="2">
        <v>15.2</v>
      </c>
      <c r="F48" s="2">
        <v>10.6</v>
      </c>
      <c r="G48" s="2">
        <v>8.5</v>
      </c>
      <c r="H48" s="2">
        <v>6.3</v>
      </c>
      <c r="I48" s="2">
        <v>22</v>
      </c>
      <c r="J48" s="2">
        <v>36.299999999999997</v>
      </c>
      <c r="K48" s="49">
        <f>Ocupados!K49-'Ocupados sector act'!X48</f>
        <v>94.299999999999955</v>
      </c>
      <c r="L48" s="49">
        <f>Ocupados!L49-'Ocupados sector act'!Y48</f>
        <v>718.70000000000027</v>
      </c>
      <c r="M48" s="49">
        <f>Ocupados!M49-'Ocupados sector act'!Z48</f>
        <v>4500.0999999999985</v>
      </c>
      <c r="N48" s="65"/>
      <c r="O48" s="51" t="s">
        <v>411</v>
      </c>
      <c r="P48" s="2">
        <v>45</v>
      </c>
      <c r="Q48" s="2">
        <v>33.200000000000003</v>
      </c>
      <c r="R48" s="2">
        <v>110</v>
      </c>
      <c r="S48" s="2">
        <v>76.400000000000006</v>
      </c>
      <c r="T48" s="2">
        <v>40</v>
      </c>
      <c r="U48" s="2">
        <v>41.3</v>
      </c>
      <c r="V48" s="2">
        <v>159.80000000000001</v>
      </c>
      <c r="W48" s="2">
        <v>242.3</v>
      </c>
      <c r="X48" s="65">
        <v>470.1</v>
      </c>
      <c r="Y48" s="49">
        <v>2189.6999999999998</v>
      </c>
      <c r="Z48" s="49">
        <v>13938.2</v>
      </c>
    </row>
    <row r="49" spans="2:26" x14ac:dyDescent="0.2">
      <c r="B49" s="51" t="s">
        <v>412</v>
      </c>
      <c r="C49" s="2">
        <v>9.1</v>
      </c>
      <c r="D49" s="2">
        <v>2.8</v>
      </c>
      <c r="E49" s="2">
        <v>15</v>
      </c>
      <c r="F49" s="2">
        <v>8.9</v>
      </c>
      <c r="G49" s="2">
        <v>11.7</v>
      </c>
      <c r="H49" s="2">
        <v>6.8</v>
      </c>
      <c r="I49" s="2">
        <v>22.2</v>
      </c>
      <c r="J49" s="2">
        <v>31.7</v>
      </c>
      <c r="K49" s="49">
        <f>Ocupados!K50-'Ocupados sector act'!X49</f>
        <v>95.300000000000068</v>
      </c>
      <c r="L49" s="49">
        <f>Ocupados!L50-'Ocupados sector act'!Y49</f>
        <v>690.5</v>
      </c>
      <c r="M49" s="49">
        <f>Ocupados!M50-'Ocupados sector act'!Z49</f>
        <v>4602.6999999999989</v>
      </c>
      <c r="N49" s="65"/>
      <c r="O49" s="51" t="s">
        <v>412</v>
      </c>
      <c r="P49" s="2">
        <v>47.5</v>
      </c>
      <c r="Q49" s="2">
        <v>34.799999999999997</v>
      </c>
      <c r="R49" s="2">
        <v>116.6</v>
      </c>
      <c r="S49" s="2">
        <v>80</v>
      </c>
      <c r="T49" s="2">
        <v>41.2</v>
      </c>
      <c r="U49" s="2">
        <v>44</v>
      </c>
      <c r="V49" s="2">
        <v>167.5</v>
      </c>
      <c r="W49" s="2">
        <v>241.3</v>
      </c>
      <c r="X49" s="65">
        <v>498.4</v>
      </c>
      <c r="Y49" s="49">
        <v>2271.4</v>
      </c>
      <c r="Z49" s="49">
        <v>14210.6</v>
      </c>
    </row>
    <row r="50" spans="2:26" s="61" customFormat="1" x14ac:dyDescent="0.2">
      <c r="B50" s="51" t="s">
        <v>413</v>
      </c>
      <c r="C50" s="2">
        <v>11.3</v>
      </c>
      <c r="D50" s="2">
        <v>4.0999999999999996</v>
      </c>
      <c r="E50" s="2">
        <v>14.9</v>
      </c>
      <c r="F50" s="2">
        <v>9</v>
      </c>
      <c r="G50" s="2">
        <v>9.1</v>
      </c>
      <c r="H50" s="2">
        <v>7.7</v>
      </c>
      <c r="I50" s="2">
        <v>24.8</v>
      </c>
      <c r="J50" s="2">
        <v>34.4</v>
      </c>
      <c r="K50" s="49">
        <f>Ocupados!K51-'Ocupados sector act'!X50</f>
        <v>88.099999999999966</v>
      </c>
      <c r="L50" s="49">
        <f>Ocupados!L51-'Ocupados sector act'!Y50</f>
        <v>648.30000000000018</v>
      </c>
      <c r="M50" s="49">
        <f>Ocupados!M51-'Ocupados sector act'!Z50</f>
        <v>4602.3000000000011</v>
      </c>
      <c r="N50" s="65"/>
      <c r="O50" s="51" t="s">
        <v>413</v>
      </c>
      <c r="P50" s="2">
        <v>47.4</v>
      </c>
      <c r="Q50" s="2">
        <v>34.4</v>
      </c>
      <c r="R50" s="2">
        <v>114.4</v>
      </c>
      <c r="S50" s="2">
        <v>76.2</v>
      </c>
      <c r="T50" s="2">
        <v>44</v>
      </c>
      <c r="U50" s="2">
        <v>42.2</v>
      </c>
      <c r="V50" s="2">
        <v>164.6</v>
      </c>
      <c r="W50" s="2">
        <v>248.4</v>
      </c>
      <c r="X50" s="65">
        <v>511.7</v>
      </c>
      <c r="Y50" s="49">
        <v>2304</v>
      </c>
      <c r="Z50" s="49">
        <v>14446.9</v>
      </c>
    </row>
    <row r="51" spans="2:26" x14ac:dyDescent="0.2">
      <c r="B51" s="51" t="s">
        <v>414</v>
      </c>
      <c r="C51" s="2">
        <v>12.4</v>
      </c>
      <c r="D51" s="2">
        <v>4</v>
      </c>
      <c r="E51" s="2">
        <v>15.2</v>
      </c>
      <c r="F51" s="2">
        <v>8.9</v>
      </c>
      <c r="G51" s="2">
        <v>9.4</v>
      </c>
      <c r="H51" s="2">
        <v>6.5</v>
      </c>
      <c r="I51" s="2">
        <v>24.5</v>
      </c>
      <c r="J51" s="2">
        <v>32.6</v>
      </c>
      <c r="K51" s="49">
        <f>Ocupados!K52-'Ocupados sector act'!X51</f>
        <v>92.200000000000045</v>
      </c>
      <c r="L51" s="49">
        <f>Ocupados!L52-'Ocupados sector act'!Y51</f>
        <v>705.90000000000009</v>
      </c>
      <c r="M51" s="49">
        <f>Ocupados!M52-'Ocupados sector act'!Z51</f>
        <v>4675.7000000000007</v>
      </c>
      <c r="N51" s="65"/>
      <c r="O51" s="51" t="s">
        <v>414</v>
      </c>
      <c r="P51" s="2">
        <v>43.7</v>
      </c>
      <c r="Q51" s="2">
        <v>34</v>
      </c>
      <c r="R51" s="2">
        <v>112.6</v>
      </c>
      <c r="S51" s="2">
        <v>76.2</v>
      </c>
      <c r="T51" s="2">
        <v>43.4</v>
      </c>
      <c r="U51" s="2">
        <v>43.3</v>
      </c>
      <c r="V51" s="2">
        <v>162.19999999999999</v>
      </c>
      <c r="W51" s="2">
        <v>242.1</v>
      </c>
      <c r="X51" s="2">
        <v>509.5</v>
      </c>
      <c r="Y51" s="49">
        <v>2265.6999999999998</v>
      </c>
      <c r="Z51" s="49">
        <v>14322.7</v>
      </c>
    </row>
    <row r="52" spans="2:26" s="61" customFormat="1" x14ac:dyDescent="0.2">
      <c r="B52" s="51" t="s">
        <v>415</v>
      </c>
      <c r="C52" s="2">
        <v>9.8000000000000007</v>
      </c>
      <c r="D52" s="2">
        <v>6.3</v>
      </c>
      <c r="E52" s="2">
        <v>21.6</v>
      </c>
      <c r="F52" s="2">
        <v>9.1</v>
      </c>
      <c r="G52" s="2">
        <v>10.7</v>
      </c>
      <c r="H52" s="2">
        <v>7.8</v>
      </c>
      <c r="I52" s="2">
        <v>25.2</v>
      </c>
      <c r="J52" s="2">
        <v>31.8</v>
      </c>
      <c r="K52" s="49">
        <f>Ocupados!K53-'Ocupados sector act'!X52</f>
        <v>104.79999999999995</v>
      </c>
      <c r="L52" s="49">
        <f>Ocupados!L53-'Ocupados sector act'!Y52</f>
        <v>740</v>
      </c>
      <c r="M52" s="49">
        <f>Ocupados!M53-'Ocupados sector act'!Z52</f>
        <v>4662</v>
      </c>
      <c r="N52" s="65"/>
      <c r="O52" s="51" t="s">
        <v>415</v>
      </c>
      <c r="P52" s="2">
        <v>45.1</v>
      </c>
      <c r="Q52" s="2">
        <v>31.3</v>
      </c>
      <c r="R52" s="2">
        <v>104.5</v>
      </c>
      <c r="S52" s="2">
        <v>75.2</v>
      </c>
      <c r="T52" s="2">
        <v>44.1</v>
      </c>
      <c r="U52" s="2">
        <v>42.5</v>
      </c>
      <c r="V52" s="2">
        <v>159.5</v>
      </c>
      <c r="W52" s="2">
        <v>236.3</v>
      </c>
      <c r="X52" s="2">
        <v>491.5</v>
      </c>
      <c r="Y52" s="49">
        <v>2227.6999999999998</v>
      </c>
      <c r="Z52" s="49">
        <v>14212.2</v>
      </c>
    </row>
    <row r="53" spans="2:26" s="61" customFormat="1" x14ac:dyDescent="0.2">
      <c r="B53" s="51" t="s">
        <v>416</v>
      </c>
      <c r="C53" s="2">
        <v>8.8000000000000007</v>
      </c>
      <c r="D53" s="2">
        <v>5.7</v>
      </c>
      <c r="E53" s="2">
        <v>21.2</v>
      </c>
      <c r="F53" s="2">
        <v>10.3</v>
      </c>
      <c r="G53" s="2">
        <v>10.6</v>
      </c>
      <c r="H53" s="2">
        <v>7.5</v>
      </c>
      <c r="I53" s="2">
        <v>26.2</v>
      </c>
      <c r="J53" s="2">
        <v>32.200000000000003</v>
      </c>
      <c r="K53" s="49">
        <f>Ocupados!K54-'Ocupados sector act'!X53</f>
        <v>104.29999999999995</v>
      </c>
      <c r="L53" s="49">
        <f>Ocupados!L54-'Ocupados sector act'!Y53</f>
        <v>716.59999999999991</v>
      </c>
      <c r="M53" s="49">
        <f>Ocupados!M54-'Ocupados sector act'!Z53</f>
        <v>4760.4999999999982</v>
      </c>
      <c r="N53" s="65"/>
      <c r="O53" s="51" t="s">
        <v>416</v>
      </c>
      <c r="P53" s="65">
        <v>45.1</v>
      </c>
      <c r="Q53" s="65">
        <v>32.200000000000003</v>
      </c>
      <c r="R53" s="65">
        <v>108.7</v>
      </c>
      <c r="S53" s="65">
        <v>77.400000000000006</v>
      </c>
      <c r="T53" s="65">
        <v>40.9</v>
      </c>
      <c r="U53" s="65">
        <v>42.7</v>
      </c>
      <c r="V53" s="65">
        <v>168.2</v>
      </c>
      <c r="W53" s="65">
        <v>237.6</v>
      </c>
      <c r="X53" s="2">
        <v>526.70000000000005</v>
      </c>
      <c r="Y53" s="49">
        <v>2315.8000000000002</v>
      </c>
      <c r="Z53" s="49">
        <v>14583.6</v>
      </c>
    </row>
    <row r="54" spans="2:26" s="61" customFormat="1" x14ac:dyDescent="0.2">
      <c r="B54" s="51" t="s">
        <v>417</v>
      </c>
      <c r="C54" s="2">
        <v>12.1</v>
      </c>
      <c r="D54" s="2">
        <v>3.7</v>
      </c>
      <c r="E54" s="2">
        <v>19.8</v>
      </c>
      <c r="F54" s="2">
        <v>10.6</v>
      </c>
      <c r="G54" s="2">
        <v>10</v>
      </c>
      <c r="H54" s="2">
        <v>7</v>
      </c>
      <c r="I54" s="2">
        <v>28.3</v>
      </c>
      <c r="J54" s="2">
        <v>35</v>
      </c>
      <c r="K54" s="49">
        <f>Ocupados!K55-'Ocupados sector act'!X54</f>
        <v>96</v>
      </c>
      <c r="L54" s="49">
        <f>Ocupados!L55-'Ocupados sector act'!Y54</f>
        <v>668.59999999999991</v>
      </c>
      <c r="M54" s="49">
        <f>Ocupados!M55-'Ocupados sector act'!Z54</f>
        <v>4734.2000000000007</v>
      </c>
      <c r="N54" s="65"/>
      <c r="O54" s="51" t="s">
        <v>417</v>
      </c>
      <c r="P54" s="65">
        <v>47.4</v>
      </c>
      <c r="Q54" s="65">
        <v>32.4</v>
      </c>
      <c r="R54" s="65">
        <v>110.3</v>
      </c>
      <c r="S54" s="2">
        <v>79</v>
      </c>
      <c r="T54" s="65">
        <v>38.9</v>
      </c>
      <c r="U54" s="65">
        <v>41.4</v>
      </c>
      <c r="V54" s="65">
        <v>172.6</v>
      </c>
      <c r="W54" s="65">
        <v>235.8</v>
      </c>
      <c r="X54" s="2">
        <v>547.5</v>
      </c>
      <c r="Y54" s="49">
        <v>2364.1</v>
      </c>
      <c r="Z54" s="49">
        <v>14793.8</v>
      </c>
    </row>
    <row r="55" spans="2:26" s="65" customFormat="1" x14ac:dyDescent="0.2">
      <c r="B55" s="51" t="s">
        <v>418</v>
      </c>
      <c r="C55" s="2">
        <v>15.6</v>
      </c>
      <c r="D55" s="2">
        <v>2.8</v>
      </c>
      <c r="E55" s="2">
        <v>20.2</v>
      </c>
      <c r="F55" s="2">
        <v>9.8000000000000007</v>
      </c>
      <c r="G55" s="2">
        <v>9.4</v>
      </c>
      <c r="H55" s="2">
        <v>7.9</v>
      </c>
      <c r="I55" s="2">
        <v>30.9</v>
      </c>
      <c r="J55" s="2">
        <v>34.4</v>
      </c>
      <c r="K55" s="49">
        <f>Ocupados!K56-'Ocupados sector act'!X55</f>
        <v>114.5</v>
      </c>
      <c r="L55" s="49">
        <f>Ocupados!L56-'Ocupados sector act'!Y55</f>
        <v>766.30000000000018</v>
      </c>
      <c r="M55" s="49">
        <f>Ocupados!M56-'Ocupados sector act'!Z55</f>
        <v>4813.7999999999993</v>
      </c>
      <c r="O55" s="51" t="s">
        <v>418</v>
      </c>
      <c r="P55" s="65">
        <v>51.2</v>
      </c>
      <c r="Q55" s="65">
        <v>31.9</v>
      </c>
      <c r="R55" s="65">
        <v>110.2</v>
      </c>
      <c r="S55" s="65">
        <v>80.8</v>
      </c>
      <c r="T55" s="65">
        <v>39.200000000000003</v>
      </c>
      <c r="U55" s="65">
        <v>40.5</v>
      </c>
      <c r="V55" s="65">
        <v>173.8</v>
      </c>
      <c r="W55" s="65">
        <v>248.2</v>
      </c>
      <c r="X55" s="2">
        <v>535.9</v>
      </c>
      <c r="Y55" s="49">
        <v>2324</v>
      </c>
      <c r="Z55" s="49">
        <v>14750.8</v>
      </c>
    </row>
    <row r="56" spans="2:26" s="65" customFormat="1" x14ac:dyDescent="0.2">
      <c r="B56" s="51" t="s">
        <v>419</v>
      </c>
      <c r="C56" s="36">
        <v>16.100000000000001</v>
      </c>
      <c r="D56" s="36">
        <v>1.5</v>
      </c>
      <c r="E56" s="36">
        <v>21.5</v>
      </c>
      <c r="F56" s="36">
        <v>12.3</v>
      </c>
      <c r="G56" s="36">
        <v>8.6999999999999993</v>
      </c>
      <c r="H56" s="36">
        <v>6.1</v>
      </c>
      <c r="I56" s="36">
        <v>30.4</v>
      </c>
      <c r="J56" s="36">
        <v>34.4</v>
      </c>
      <c r="K56" s="49">
        <f>Ocupados!K57-'Ocupados sector act'!X56</f>
        <v>117.29999999999995</v>
      </c>
      <c r="L56" s="49">
        <f>Ocupados!L57-'Ocupados sector act'!Y56</f>
        <v>783.79999999999973</v>
      </c>
      <c r="M56" s="49">
        <f>Ocupados!M57-'Ocupados sector act'!Z56</f>
        <v>4829.4999999999982</v>
      </c>
      <c r="O56" s="51" t="s">
        <v>419</v>
      </c>
      <c r="P56" s="36">
        <v>47.1</v>
      </c>
      <c r="Q56" s="36">
        <v>28.4</v>
      </c>
      <c r="R56" s="36">
        <v>113.2</v>
      </c>
      <c r="S56" s="36">
        <v>75.5</v>
      </c>
      <c r="T56" s="36">
        <v>37.200000000000003</v>
      </c>
      <c r="U56" s="36">
        <v>39.200000000000003</v>
      </c>
      <c r="V56" s="36">
        <v>183.9</v>
      </c>
      <c r="W56" s="36">
        <v>242.2</v>
      </c>
      <c r="X56" s="69">
        <v>530.1</v>
      </c>
      <c r="Y56" s="69">
        <v>2322.4</v>
      </c>
      <c r="Z56" s="69">
        <v>14641.6</v>
      </c>
    </row>
    <row r="57" spans="2:26" s="65" customFormat="1" x14ac:dyDescent="0.2">
      <c r="B57" s="51" t="s">
        <v>420</v>
      </c>
      <c r="C57" s="2">
        <v>15.3</v>
      </c>
      <c r="D57" s="2">
        <v>2</v>
      </c>
      <c r="E57" s="2">
        <v>22.7</v>
      </c>
      <c r="F57" s="2">
        <v>11.6</v>
      </c>
      <c r="G57" s="2">
        <v>11.7</v>
      </c>
      <c r="H57" s="2">
        <v>7.3</v>
      </c>
      <c r="I57" s="2">
        <v>27.8</v>
      </c>
      <c r="J57" s="2">
        <v>36.700000000000003</v>
      </c>
      <c r="K57" s="49">
        <f>Ocupados!K58-'Ocupados sector act'!X57</f>
        <v>114.5</v>
      </c>
      <c r="L57" s="49">
        <f>Ocupados!L58-'Ocupados sector act'!Y57</f>
        <v>759</v>
      </c>
      <c r="M57" s="49">
        <f>Ocupados!M58-'Ocupados sector act'!Z57</f>
        <v>4850.2000000000007</v>
      </c>
      <c r="O57" s="51" t="s">
        <v>420</v>
      </c>
      <c r="P57" s="2">
        <v>47.8</v>
      </c>
      <c r="Q57" s="2">
        <v>31</v>
      </c>
      <c r="R57" s="2">
        <v>118.9</v>
      </c>
      <c r="S57" s="2">
        <v>75.3</v>
      </c>
      <c r="T57" s="2">
        <v>34.9</v>
      </c>
      <c r="U57" s="2">
        <v>42</v>
      </c>
      <c r="V57" s="2">
        <v>192</v>
      </c>
      <c r="W57" s="2">
        <v>247</v>
      </c>
      <c r="X57" s="2">
        <v>535.4</v>
      </c>
      <c r="Y57" s="49">
        <v>2376.9</v>
      </c>
      <c r="Z57" s="49">
        <v>14954.7</v>
      </c>
    </row>
    <row r="58" spans="2:26" s="65" customFormat="1" x14ac:dyDescent="0.2">
      <c r="B58" s="51" t="s">
        <v>421</v>
      </c>
      <c r="C58" s="2">
        <v>13.2</v>
      </c>
      <c r="D58" s="2">
        <v>2.7</v>
      </c>
      <c r="E58" s="2">
        <v>20.100000000000001</v>
      </c>
      <c r="F58" s="2">
        <v>11.3</v>
      </c>
      <c r="G58" s="2">
        <v>8.9</v>
      </c>
      <c r="H58" s="2">
        <v>6.8</v>
      </c>
      <c r="I58" s="2">
        <v>25</v>
      </c>
      <c r="J58" s="2">
        <v>35.1</v>
      </c>
      <c r="K58" s="49">
        <f>Ocupados!K59-'Ocupados sector act'!X58</f>
        <v>111.20000000000005</v>
      </c>
      <c r="L58" s="49">
        <f>Ocupados!L59-'Ocupados sector act'!Y58</f>
        <v>707.40000000000009</v>
      </c>
      <c r="M58" s="49">
        <f>Ocupados!M59-'Ocupados sector act'!Z58</f>
        <v>4831.8999999999996</v>
      </c>
      <c r="O58" s="51" t="s">
        <v>421</v>
      </c>
      <c r="P58" s="65">
        <v>50.1</v>
      </c>
      <c r="Q58" s="65">
        <v>32.6</v>
      </c>
      <c r="R58" s="65">
        <v>121.6</v>
      </c>
      <c r="S58" s="65">
        <v>74.900000000000006</v>
      </c>
      <c r="T58" s="65">
        <v>37.4</v>
      </c>
      <c r="U58" s="65">
        <v>39.6</v>
      </c>
      <c r="V58" s="65">
        <v>182.7</v>
      </c>
      <c r="W58" s="65">
        <v>246.9</v>
      </c>
      <c r="X58" s="2">
        <v>539.4</v>
      </c>
      <c r="Y58" s="49">
        <v>2393.5</v>
      </c>
      <c r="Z58" s="49">
        <v>15042.4</v>
      </c>
    </row>
    <row r="59" spans="2:26" s="65" customFormat="1" x14ac:dyDescent="0.2">
      <c r="B59" s="51" t="s">
        <v>422</v>
      </c>
      <c r="C59" s="2">
        <v>16.8</v>
      </c>
      <c r="D59" s="2">
        <v>2.6</v>
      </c>
      <c r="E59" s="2">
        <v>18.8</v>
      </c>
      <c r="F59" s="2">
        <v>12</v>
      </c>
      <c r="G59" s="2">
        <v>9</v>
      </c>
      <c r="H59" s="2">
        <v>8</v>
      </c>
      <c r="I59" s="2">
        <v>24.6</v>
      </c>
      <c r="J59" s="2">
        <v>33.5</v>
      </c>
      <c r="K59" s="49">
        <f>Ocupados!K60-'Ocupados sector act'!X59</f>
        <v>115.39999999999998</v>
      </c>
      <c r="L59" s="49">
        <f>Ocupados!L60-'Ocupados sector act'!Y59</f>
        <v>773</v>
      </c>
      <c r="M59" s="49">
        <f>Ocupados!M60-'Ocupados sector act'!Z59</f>
        <v>4841.5000000000018</v>
      </c>
      <c r="O59" s="51" t="s">
        <v>422</v>
      </c>
      <c r="P59" s="65">
        <v>49.4</v>
      </c>
      <c r="Q59" s="65">
        <v>33.5</v>
      </c>
      <c r="R59" s="65">
        <v>118.4</v>
      </c>
      <c r="S59" s="65">
        <v>72.099999999999994</v>
      </c>
      <c r="T59" s="65">
        <v>40</v>
      </c>
      <c r="U59" s="65">
        <v>37.5</v>
      </c>
      <c r="V59" s="65">
        <v>185.5</v>
      </c>
      <c r="W59" s="65">
        <v>250.8</v>
      </c>
      <c r="X59" s="2">
        <v>532.5</v>
      </c>
      <c r="Y59" s="49">
        <v>2363</v>
      </c>
      <c r="Z59" s="49">
        <v>15125.4</v>
      </c>
    </row>
    <row r="60" spans="2:26" x14ac:dyDescent="0.2">
      <c r="B60" s="51" t="s">
        <v>474</v>
      </c>
      <c r="C60" s="2">
        <v>14</v>
      </c>
      <c r="D60" s="2">
        <v>3</v>
      </c>
      <c r="E60" s="2">
        <v>19.899999999999999</v>
      </c>
      <c r="F60" s="2">
        <v>9.6</v>
      </c>
      <c r="G60" s="2">
        <v>9.6999999999999993</v>
      </c>
      <c r="H60" s="2">
        <v>7.6</v>
      </c>
      <c r="I60" s="2">
        <v>20.2</v>
      </c>
      <c r="J60" s="65">
        <v>33.200000000000003</v>
      </c>
      <c r="K60" s="49">
        <f>Ocupados!K61-'Ocupados sector act'!X60</f>
        <v>123.79999999999995</v>
      </c>
      <c r="L60" s="49">
        <f>Ocupados!L61-'Ocupados sector act'!Y60</f>
        <v>788.5</v>
      </c>
      <c r="M60" s="49">
        <f>Ocupados!M61-'Ocupados sector act'!Z60</f>
        <v>4831.8999999999996</v>
      </c>
      <c r="N60" s="65"/>
      <c r="O60" s="51" t="s">
        <v>474</v>
      </c>
      <c r="P60" s="2">
        <v>52</v>
      </c>
      <c r="Q60" s="2">
        <v>29.8</v>
      </c>
      <c r="R60" s="2">
        <v>109.4</v>
      </c>
      <c r="S60" s="2">
        <v>68.400000000000006</v>
      </c>
      <c r="T60" s="2">
        <v>39.799999999999997</v>
      </c>
      <c r="U60" s="2">
        <v>40.6</v>
      </c>
      <c r="V60" s="2">
        <v>178.7</v>
      </c>
      <c r="W60" s="2">
        <v>255.1</v>
      </c>
      <c r="X60" s="49">
        <v>515.70000000000005</v>
      </c>
      <c r="Y60" s="49">
        <v>2318.6999999999998</v>
      </c>
      <c r="Z60" s="49">
        <v>14849.4</v>
      </c>
    </row>
    <row r="61" spans="2:26" x14ac:dyDescent="0.2">
      <c r="B61" s="51" t="s">
        <v>475</v>
      </c>
      <c r="C61" s="2">
        <v>13.2</v>
      </c>
      <c r="D61" s="2">
        <v>3.2</v>
      </c>
      <c r="E61" s="2">
        <v>19</v>
      </c>
      <c r="F61" s="2">
        <v>7.4</v>
      </c>
      <c r="G61" s="2">
        <v>10</v>
      </c>
      <c r="H61" s="2">
        <v>7.4</v>
      </c>
      <c r="I61" s="2">
        <v>18.8</v>
      </c>
      <c r="J61" s="2">
        <v>34</v>
      </c>
      <c r="K61" s="49">
        <f>Ocupados!K62-'Ocupados sector act'!X61</f>
        <v>100</v>
      </c>
      <c r="L61" s="49">
        <f>Ocupados!L62-'Ocupados sector act'!Y61</f>
        <v>727.90000000000009</v>
      </c>
      <c r="M61" s="49">
        <f>Ocupados!M62-'Ocupados sector act'!Z61</f>
        <v>4574.7000000000007</v>
      </c>
      <c r="N61" s="65"/>
      <c r="O61" s="51" t="s">
        <v>475</v>
      </c>
      <c r="P61" s="2">
        <v>43.1</v>
      </c>
      <c r="Q61" s="2">
        <v>28.2</v>
      </c>
      <c r="R61" s="2">
        <v>97</v>
      </c>
      <c r="S61" s="2">
        <v>60.5</v>
      </c>
      <c r="T61" s="2">
        <v>35.1</v>
      </c>
      <c r="U61" s="2">
        <v>37.299999999999997</v>
      </c>
      <c r="V61" s="2">
        <v>166.1</v>
      </c>
      <c r="W61" s="2">
        <v>227.6</v>
      </c>
      <c r="X61" s="49">
        <v>502</v>
      </c>
      <c r="Y61" s="49">
        <v>2181.1</v>
      </c>
      <c r="Z61" s="49">
        <v>14032.5</v>
      </c>
    </row>
    <row r="62" spans="2:26" x14ac:dyDescent="0.2">
      <c r="B62" s="51" t="s">
        <v>476</v>
      </c>
      <c r="C62" s="2">
        <v>14.5</v>
      </c>
      <c r="D62" s="2">
        <v>2.4</v>
      </c>
      <c r="E62" s="2">
        <v>19.600000000000001</v>
      </c>
      <c r="F62" s="2">
        <v>8.6</v>
      </c>
      <c r="G62" s="2">
        <v>9</v>
      </c>
      <c r="H62" s="2">
        <v>8.8000000000000007</v>
      </c>
      <c r="I62" s="2">
        <v>18.7</v>
      </c>
      <c r="J62" s="2">
        <v>37.700000000000003</v>
      </c>
      <c r="K62" s="49">
        <f>Ocupados!K63-'Ocupados sector act'!X62</f>
        <v>105.5</v>
      </c>
      <c r="L62" s="49">
        <f>Ocupados!L63-'Ocupados sector act'!Y62</f>
        <v>732.5</v>
      </c>
      <c r="M62" s="49">
        <f>Ocupados!M63-'Ocupados sector act'!Z62</f>
        <v>4668.1000000000022</v>
      </c>
      <c r="N62" s="65"/>
      <c r="O62" s="51" t="s">
        <v>476</v>
      </c>
      <c r="P62" s="65">
        <v>46.1</v>
      </c>
      <c r="Q62" s="65">
        <v>34.6</v>
      </c>
      <c r="R62" s="65">
        <v>109.3</v>
      </c>
      <c r="S62" s="65">
        <v>67.2</v>
      </c>
      <c r="T62" s="65">
        <v>40.4</v>
      </c>
      <c r="U62" s="65">
        <v>38.4</v>
      </c>
      <c r="V62" s="2">
        <v>176.3</v>
      </c>
      <c r="W62" s="65">
        <v>224.1</v>
      </c>
      <c r="X62" s="49">
        <v>514.29999999999995</v>
      </c>
      <c r="Y62" s="49">
        <v>2252.8000000000002</v>
      </c>
      <c r="Z62" s="49">
        <v>14508.8</v>
      </c>
    </row>
    <row r="63" spans="2:26" x14ac:dyDescent="0.2">
      <c r="B63" s="6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65"/>
      <c r="O63" s="65"/>
      <c r="P63" s="65"/>
      <c r="Q63" s="65"/>
      <c r="R63" s="65"/>
      <c r="S63" s="65"/>
      <c r="T63" s="65"/>
      <c r="U63" s="65"/>
      <c r="V63" s="2"/>
      <c r="W63" s="65"/>
      <c r="X63" s="65"/>
      <c r="Y63" s="65"/>
      <c r="Z63" s="65"/>
    </row>
    <row r="64" spans="2:26" x14ac:dyDescent="0.2">
      <c r="B64" s="60" t="s">
        <v>423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3:25" x14ac:dyDescent="0.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</row>
    <row r="66" spans="3:25" x14ac:dyDescent="0.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65"/>
      <c r="O66" s="65"/>
      <c r="P66" s="65"/>
      <c r="Q66" s="65"/>
      <c r="R66" s="65"/>
      <c r="S66" s="65"/>
      <c r="T66" s="65"/>
      <c r="U66" s="65"/>
      <c r="V66" s="2"/>
      <c r="W66" s="2"/>
      <c r="X66" s="2"/>
      <c r="Y66" s="2"/>
    </row>
    <row r="67" spans="3:25" x14ac:dyDescent="0.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</row>
    <row r="68" spans="3:25" x14ac:dyDescent="0.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</row>
    <row r="69" spans="3:25" x14ac:dyDescent="0.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</row>
    <row r="70" spans="3:25" x14ac:dyDescent="0.2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</row>
    <row r="71" spans="3:25" x14ac:dyDescent="0.2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</row>
    <row r="72" spans="3:25" x14ac:dyDescent="0.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</row>
    <row r="73" spans="3:25" x14ac:dyDescent="0.2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</row>
    <row r="74" spans="3:25" x14ac:dyDescent="0.2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</row>
    <row r="75" spans="3:25" x14ac:dyDescent="0.2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</row>
    <row r="76" spans="3:25" x14ac:dyDescent="0.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3:25" x14ac:dyDescent="0.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</row>
    <row r="78" spans="3:25" x14ac:dyDescent="0.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</row>
    <row r="79" spans="3:25" x14ac:dyDescent="0.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</row>
    <row r="80" spans="3:25" x14ac:dyDescent="0.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</row>
    <row r="81" spans="3:13" x14ac:dyDescent="0.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3:13" x14ac:dyDescent="0.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3:13" x14ac:dyDescent="0.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3:13" x14ac:dyDescent="0.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3:13" x14ac:dyDescent="0.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</sheetData>
  <pageMargins left="0.75" right="0.75" top="1" bottom="1" header="0" footer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pane xSplit="2" ySplit="7" topLeftCell="D44" activePane="bottomRight" state="frozen"/>
      <selection pane="topRight" activeCell="C42" sqref="C42:M42"/>
      <selection pane="bottomLeft" activeCell="C42" sqref="C42:M42"/>
      <selection pane="bottomRight" activeCell="M64" sqref="M64"/>
    </sheetView>
  </sheetViews>
  <sheetFormatPr baseColWidth="10" defaultColWidth="11.42578125" defaultRowHeight="12.75" x14ac:dyDescent="0.2"/>
  <cols>
    <col min="1" max="1" width="29.28515625" customWidth="1"/>
    <col min="11" max="11" width="20" customWidth="1"/>
    <col min="257" max="257" width="29.28515625" customWidth="1"/>
    <col min="267" max="267" width="20" customWidth="1"/>
    <col min="513" max="513" width="29.28515625" customWidth="1"/>
    <col min="523" max="523" width="20" customWidth="1"/>
    <col min="769" max="769" width="29.28515625" customWidth="1"/>
    <col min="779" max="779" width="20" customWidth="1"/>
    <col min="1025" max="1025" width="29.28515625" customWidth="1"/>
    <col min="1035" max="1035" width="20" customWidth="1"/>
    <col min="1281" max="1281" width="29.28515625" customWidth="1"/>
    <col min="1291" max="1291" width="20" customWidth="1"/>
    <col min="1537" max="1537" width="29.28515625" customWidth="1"/>
    <col min="1547" max="1547" width="20" customWidth="1"/>
    <col min="1793" max="1793" width="29.28515625" customWidth="1"/>
    <col min="1803" max="1803" width="20" customWidth="1"/>
    <col min="2049" max="2049" width="29.28515625" customWidth="1"/>
    <col min="2059" max="2059" width="20" customWidth="1"/>
    <col min="2305" max="2305" width="29.28515625" customWidth="1"/>
    <col min="2315" max="2315" width="20" customWidth="1"/>
    <col min="2561" max="2561" width="29.28515625" customWidth="1"/>
    <col min="2571" max="2571" width="20" customWidth="1"/>
    <col min="2817" max="2817" width="29.28515625" customWidth="1"/>
    <col min="2827" max="2827" width="20" customWidth="1"/>
    <col min="3073" max="3073" width="29.28515625" customWidth="1"/>
    <col min="3083" max="3083" width="20" customWidth="1"/>
    <col min="3329" max="3329" width="29.28515625" customWidth="1"/>
    <col min="3339" max="3339" width="20" customWidth="1"/>
    <col min="3585" max="3585" width="29.28515625" customWidth="1"/>
    <col min="3595" max="3595" width="20" customWidth="1"/>
    <col min="3841" max="3841" width="29.28515625" customWidth="1"/>
    <col min="3851" max="3851" width="20" customWidth="1"/>
    <col min="4097" max="4097" width="29.28515625" customWidth="1"/>
    <col min="4107" max="4107" width="20" customWidth="1"/>
    <col min="4353" max="4353" width="29.28515625" customWidth="1"/>
    <col min="4363" max="4363" width="20" customWidth="1"/>
    <col min="4609" max="4609" width="29.28515625" customWidth="1"/>
    <col min="4619" max="4619" width="20" customWidth="1"/>
    <col min="4865" max="4865" width="29.28515625" customWidth="1"/>
    <col min="4875" max="4875" width="20" customWidth="1"/>
    <col min="5121" max="5121" width="29.28515625" customWidth="1"/>
    <col min="5131" max="5131" width="20" customWidth="1"/>
    <col min="5377" max="5377" width="29.28515625" customWidth="1"/>
    <col min="5387" max="5387" width="20" customWidth="1"/>
    <col min="5633" max="5633" width="29.28515625" customWidth="1"/>
    <col min="5643" max="5643" width="20" customWidth="1"/>
    <col min="5889" max="5889" width="29.28515625" customWidth="1"/>
    <col min="5899" max="5899" width="20" customWidth="1"/>
    <col min="6145" max="6145" width="29.28515625" customWidth="1"/>
    <col min="6155" max="6155" width="20" customWidth="1"/>
    <col min="6401" max="6401" width="29.28515625" customWidth="1"/>
    <col min="6411" max="6411" width="20" customWidth="1"/>
    <col min="6657" max="6657" width="29.28515625" customWidth="1"/>
    <col min="6667" max="6667" width="20" customWidth="1"/>
    <col min="6913" max="6913" width="29.28515625" customWidth="1"/>
    <col min="6923" max="6923" width="20" customWidth="1"/>
    <col min="7169" max="7169" width="29.28515625" customWidth="1"/>
    <col min="7179" max="7179" width="20" customWidth="1"/>
    <col min="7425" max="7425" width="29.28515625" customWidth="1"/>
    <col min="7435" max="7435" width="20" customWidth="1"/>
    <col min="7681" max="7681" width="29.28515625" customWidth="1"/>
    <col min="7691" max="7691" width="20" customWidth="1"/>
    <col min="7937" max="7937" width="29.28515625" customWidth="1"/>
    <col min="7947" max="7947" width="20" customWidth="1"/>
    <col min="8193" max="8193" width="29.28515625" customWidth="1"/>
    <col min="8203" max="8203" width="20" customWidth="1"/>
    <col min="8449" max="8449" width="29.28515625" customWidth="1"/>
    <col min="8459" max="8459" width="20" customWidth="1"/>
    <col min="8705" max="8705" width="29.28515625" customWidth="1"/>
    <col min="8715" max="8715" width="20" customWidth="1"/>
    <col min="8961" max="8961" width="29.28515625" customWidth="1"/>
    <col min="8971" max="8971" width="20" customWidth="1"/>
    <col min="9217" max="9217" width="29.28515625" customWidth="1"/>
    <col min="9227" max="9227" width="20" customWidth="1"/>
    <col min="9473" max="9473" width="29.28515625" customWidth="1"/>
    <col min="9483" max="9483" width="20" customWidth="1"/>
    <col min="9729" max="9729" width="29.28515625" customWidth="1"/>
    <col min="9739" max="9739" width="20" customWidth="1"/>
    <col min="9985" max="9985" width="29.28515625" customWidth="1"/>
    <col min="9995" max="9995" width="20" customWidth="1"/>
    <col min="10241" max="10241" width="29.28515625" customWidth="1"/>
    <col min="10251" max="10251" width="20" customWidth="1"/>
    <col min="10497" max="10497" width="29.28515625" customWidth="1"/>
    <col min="10507" max="10507" width="20" customWidth="1"/>
    <col min="10753" max="10753" width="29.28515625" customWidth="1"/>
    <col min="10763" max="10763" width="20" customWidth="1"/>
    <col min="11009" max="11009" width="29.28515625" customWidth="1"/>
    <col min="11019" max="11019" width="20" customWidth="1"/>
    <col min="11265" max="11265" width="29.28515625" customWidth="1"/>
    <col min="11275" max="11275" width="20" customWidth="1"/>
    <col min="11521" max="11521" width="29.28515625" customWidth="1"/>
    <col min="11531" max="11531" width="20" customWidth="1"/>
    <col min="11777" max="11777" width="29.28515625" customWidth="1"/>
    <col min="11787" max="11787" width="20" customWidth="1"/>
    <col min="12033" max="12033" width="29.28515625" customWidth="1"/>
    <col min="12043" max="12043" width="20" customWidth="1"/>
    <col min="12289" max="12289" width="29.28515625" customWidth="1"/>
    <col min="12299" max="12299" width="20" customWidth="1"/>
    <col min="12545" max="12545" width="29.28515625" customWidth="1"/>
    <col min="12555" max="12555" width="20" customWidth="1"/>
    <col min="12801" max="12801" width="29.28515625" customWidth="1"/>
    <col min="12811" max="12811" width="20" customWidth="1"/>
    <col min="13057" max="13057" width="29.28515625" customWidth="1"/>
    <col min="13067" max="13067" width="20" customWidth="1"/>
    <col min="13313" max="13313" width="29.28515625" customWidth="1"/>
    <col min="13323" max="13323" width="20" customWidth="1"/>
    <col min="13569" max="13569" width="29.28515625" customWidth="1"/>
    <col min="13579" max="13579" width="20" customWidth="1"/>
    <col min="13825" max="13825" width="29.28515625" customWidth="1"/>
    <col min="13835" max="13835" width="20" customWidth="1"/>
    <col min="14081" max="14081" width="29.28515625" customWidth="1"/>
    <col min="14091" max="14091" width="20" customWidth="1"/>
    <col min="14337" max="14337" width="29.28515625" customWidth="1"/>
    <col min="14347" max="14347" width="20" customWidth="1"/>
    <col min="14593" max="14593" width="29.28515625" customWidth="1"/>
    <col min="14603" max="14603" width="20" customWidth="1"/>
    <col min="14849" max="14849" width="29.28515625" customWidth="1"/>
    <col min="14859" max="14859" width="20" customWidth="1"/>
    <col min="15105" max="15105" width="29.28515625" customWidth="1"/>
    <col min="15115" max="15115" width="20" customWidth="1"/>
    <col min="15361" max="15361" width="29.28515625" customWidth="1"/>
    <col min="15371" max="15371" width="20" customWidth="1"/>
    <col min="15617" max="15617" width="29.28515625" customWidth="1"/>
    <col min="15627" max="15627" width="20" customWidth="1"/>
    <col min="15873" max="15873" width="29.28515625" customWidth="1"/>
    <col min="15883" max="15883" width="20" customWidth="1"/>
    <col min="16129" max="16129" width="29.28515625" customWidth="1"/>
    <col min="16139" max="16139" width="20" customWidth="1"/>
  </cols>
  <sheetData>
    <row r="1" spans="1:13" ht="25.5" x14ac:dyDescent="0.2">
      <c r="A1" s="86" t="s">
        <v>434</v>
      </c>
      <c r="B1" s="65"/>
      <c r="C1" s="20"/>
      <c r="D1" s="20"/>
      <c r="E1" s="20"/>
      <c r="F1" s="20"/>
      <c r="G1" s="60"/>
      <c r="H1" s="65"/>
      <c r="I1" s="65"/>
      <c r="J1" s="65"/>
      <c r="K1" s="65"/>
      <c r="L1" s="65"/>
      <c r="M1" s="65"/>
    </row>
    <row r="2" spans="1:13" ht="25.5" x14ac:dyDescent="0.2">
      <c r="A2" s="86" t="s">
        <v>435</v>
      </c>
      <c r="B2" s="65"/>
      <c r="C2" s="20"/>
      <c r="D2" s="20"/>
      <c r="E2" s="20"/>
      <c r="F2" s="20"/>
      <c r="G2" s="60"/>
      <c r="H2" s="65"/>
      <c r="I2" s="65"/>
      <c r="J2" s="65"/>
      <c r="K2" s="65"/>
      <c r="L2" s="65"/>
      <c r="M2" s="65"/>
    </row>
    <row r="3" spans="1:13" x14ac:dyDescent="0.2">
      <c r="A3" s="86" t="s">
        <v>368</v>
      </c>
      <c r="B3" s="65"/>
      <c r="C3" s="20"/>
      <c r="D3" s="20"/>
      <c r="E3" s="65"/>
      <c r="F3" s="65"/>
      <c r="G3" s="65"/>
      <c r="H3" s="65"/>
      <c r="I3" s="65"/>
      <c r="J3" s="65"/>
      <c r="K3" s="65"/>
      <c r="L3" s="65"/>
      <c r="M3" s="65"/>
    </row>
    <row r="4" spans="1:13" ht="25.5" x14ac:dyDescent="0.2">
      <c r="A4" s="54" t="s">
        <v>369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6" spans="1:13" x14ac:dyDescent="0.2">
      <c r="A6" s="65"/>
      <c r="B6" s="65"/>
      <c r="C6" s="65"/>
      <c r="D6" s="65"/>
      <c r="E6" s="48" t="s">
        <v>436</v>
      </c>
      <c r="F6" s="48"/>
      <c r="G6" s="65"/>
      <c r="H6" s="65"/>
      <c r="I6" s="65"/>
      <c r="J6" s="65"/>
      <c r="K6" s="65"/>
      <c r="L6" s="65"/>
      <c r="M6" s="65"/>
    </row>
    <row r="7" spans="1:13" x14ac:dyDescent="0.2">
      <c r="A7" s="65"/>
      <c r="B7" s="65"/>
      <c r="C7" s="5" t="s">
        <v>374</v>
      </c>
      <c r="D7" s="5" t="s">
        <v>375</v>
      </c>
      <c r="E7" s="5" t="s">
        <v>376</v>
      </c>
      <c r="F7" s="5" t="s">
        <v>377</v>
      </c>
      <c r="G7" s="5" t="s">
        <v>378</v>
      </c>
      <c r="H7" s="5" t="s">
        <v>379</v>
      </c>
      <c r="I7" s="5" t="s">
        <v>142</v>
      </c>
      <c r="J7" s="5" t="s">
        <v>380</v>
      </c>
      <c r="K7" s="5" t="s">
        <v>381</v>
      </c>
      <c r="L7" s="5" t="s">
        <v>22</v>
      </c>
      <c r="M7" s="5" t="s">
        <v>23</v>
      </c>
    </row>
    <row r="8" spans="1:13" x14ac:dyDescent="0.2">
      <c r="A8" s="65"/>
      <c r="B8" s="5">
        <v>1999</v>
      </c>
      <c r="C8" s="49">
        <v>60.4</v>
      </c>
      <c r="D8" s="49">
        <v>55.1</v>
      </c>
      <c r="E8" s="49">
        <v>116.5</v>
      </c>
      <c r="F8" s="49">
        <v>100.9</v>
      </c>
      <c r="G8" s="49">
        <v>53.8</v>
      </c>
      <c r="H8" s="49">
        <v>38.9</v>
      </c>
      <c r="I8" s="49">
        <v>207.3</v>
      </c>
      <c r="J8" s="49">
        <v>260.7</v>
      </c>
      <c r="K8" s="50">
        <v>482.9</v>
      </c>
      <c r="L8" s="50">
        <v>2815.75</v>
      </c>
      <c r="M8" s="50">
        <v>15661.05</v>
      </c>
    </row>
    <row r="9" spans="1:13" x14ac:dyDescent="0.2">
      <c r="A9" s="65"/>
      <c r="B9" s="5">
        <v>2000</v>
      </c>
      <c r="C9" s="49">
        <v>59.7</v>
      </c>
      <c r="D9" s="49">
        <v>52.1</v>
      </c>
      <c r="E9" s="49">
        <v>119.9</v>
      </c>
      <c r="F9" s="49">
        <v>103.2</v>
      </c>
      <c r="G9" s="49">
        <v>49.7</v>
      </c>
      <c r="H9" s="49">
        <v>39.5</v>
      </c>
      <c r="I9" s="49">
        <v>208.9</v>
      </c>
      <c r="J9" s="49">
        <v>259.10000000000002</v>
      </c>
      <c r="K9" s="50">
        <v>499.85</v>
      </c>
      <c r="L9" s="50">
        <v>2819.3</v>
      </c>
      <c r="M9" s="50">
        <v>15509.075000000001</v>
      </c>
    </row>
    <row r="10" spans="1:13" x14ac:dyDescent="0.2">
      <c r="A10" s="65"/>
      <c r="B10" s="5">
        <v>2001</v>
      </c>
      <c r="C10" s="49">
        <v>62.6</v>
      </c>
      <c r="D10" s="49">
        <v>52.7</v>
      </c>
      <c r="E10" s="49">
        <v>125.1</v>
      </c>
      <c r="F10" s="49">
        <v>105.1</v>
      </c>
      <c r="G10" s="49">
        <v>57.6</v>
      </c>
      <c r="H10" s="49">
        <v>42.4</v>
      </c>
      <c r="I10" s="49">
        <v>217</v>
      </c>
      <c r="J10" s="49">
        <v>247.4</v>
      </c>
      <c r="K10" s="50">
        <v>526.5</v>
      </c>
      <c r="L10" s="50">
        <v>2947.125</v>
      </c>
      <c r="M10" s="50">
        <v>15976.95</v>
      </c>
    </row>
    <row r="11" spans="1:13" x14ac:dyDescent="0.2">
      <c r="A11" s="65"/>
      <c r="B11" s="5">
        <v>2002</v>
      </c>
      <c r="C11" s="49">
        <v>65.599999999999994</v>
      </c>
      <c r="D11" s="49">
        <v>53.7</v>
      </c>
      <c r="E11" s="49">
        <v>123.5</v>
      </c>
      <c r="F11" s="49">
        <v>98.1</v>
      </c>
      <c r="G11" s="49">
        <v>54</v>
      </c>
      <c r="H11" s="49">
        <v>42.8</v>
      </c>
      <c r="I11" s="49">
        <v>214.5</v>
      </c>
      <c r="J11" s="49">
        <v>238.7</v>
      </c>
      <c r="K11" s="50">
        <v>516.375</v>
      </c>
      <c r="L11" s="50">
        <v>2869.2</v>
      </c>
      <c r="M11" s="50">
        <v>15763.074999999999</v>
      </c>
    </row>
    <row r="12" spans="1:13" x14ac:dyDescent="0.2">
      <c r="A12" s="65"/>
      <c r="B12" s="5">
        <v>2003</v>
      </c>
      <c r="C12" s="49">
        <v>58.9</v>
      </c>
      <c r="D12" s="49">
        <v>57.7</v>
      </c>
      <c r="E12" s="49">
        <v>122.1</v>
      </c>
      <c r="F12" s="49">
        <v>97.8</v>
      </c>
      <c r="G12" s="49">
        <v>52.4</v>
      </c>
      <c r="H12" s="49">
        <v>40.5</v>
      </c>
      <c r="I12" s="49">
        <v>203.1</v>
      </c>
      <c r="J12" s="49">
        <v>253.8</v>
      </c>
      <c r="K12" s="50">
        <v>525.625</v>
      </c>
      <c r="L12" s="50">
        <v>2872.0750000000003</v>
      </c>
      <c r="M12" s="50">
        <v>15616.3</v>
      </c>
    </row>
    <row r="13" spans="1:13" x14ac:dyDescent="0.2">
      <c r="A13" s="65"/>
      <c r="B13" s="5">
        <v>2004</v>
      </c>
      <c r="C13" s="49">
        <v>56.5</v>
      </c>
      <c r="D13" s="49">
        <v>55.5</v>
      </c>
      <c r="E13" s="49">
        <v>109.3</v>
      </c>
      <c r="F13" s="49">
        <v>101.9</v>
      </c>
      <c r="G13" s="49">
        <v>53.8</v>
      </c>
      <c r="H13" s="49">
        <v>41.7</v>
      </c>
      <c r="I13" s="49">
        <v>203.2</v>
      </c>
      <c r="J13" s="49">
        <v>251.7</v>
      </c>
      <c r="K13" s="50">
        <v>529.5</v>
      </c>
      <c r="L13" s="50">
        <v>2871.05</v>
      </c>
      <c r="M13" s="50">
        <v>15553.025</v>
      </c>
    </row>
    <row r="14" spans="1:13" x14ac:dyDescent="0.2">
      <c r="A14" s="65"/>
      <c r="B14" s="5">
        <v>2005</v>
      </c>
      <c r="C14" s="49">
        <v>52.6</v>
      </c>
      <c r="D14" s="49">
        <v>57</v>
      </c>
      <c r="E14" s="49">
        <v>117.1</v>
      </c>
      <c r="F14" s="49">
        <v>93.7</v>
      </c>
      <c r="G14" s="49">
        <v>49</v>
      </c>
      <c r="H14" s="49">
        <v>40.700000000000003</v>
      </c>
      <c r="I14" s="49">
        <v>205.3</v>
      </c>
      <c r="J14" s="49">
        <v>248.4</v>
      </c>
      <c r="K14" s="50">
        <v>525.95000000000005</v>
      </c>
      <c r="L14" s="50">
        <v>2886.15</v>
      </c>
      <c r="M14" s="50">
        <v>15438.825000000001</v>
      </c>
    </row>
    <row r="15" spans="1:13" x14ac:dyDescent="0.2">
      <c r="A15" s="65"/>
      <c r="B15" s="5">
        <v>2006</v>
      </c>
      <c r="C15" s="49">
        <v>53.6</v>
      </c>
      <c r="D15" s="49">
        <v>56.5</v>
      </c>
      <c r="E15" s="49">
        <v>108.1</v>
      </c>
      <c r="F15" s="49">
        <v>96.1</v>
      </c>
      <c r="G15" s="49">
        <v>50.2</v>
      </c>
      <c r="H15" s="49">
        <v>39.700000000000003</v>
      </c>
      <c r="I15" s="49">
        <v>194.2</v>
      </c>
      <c r="J15" s="49">
        <v>249.2</v>
      </c>
      <c r="K15" s="50">
        <v>531.625</v>
      </c>
      <c r="L15" s="50">
        <v>2880.45</v>
      </c>
      <c r="M15" s="50">
        <v>15362.85</v>
      </c>
    </row>
    <row r="16" spans="1:13" x14ac:dyDescent="0.2">
      <c r="A16" s="65"/>
      <c r="B16" s="5">
        <v>2007</v>
      </c>
      <c r="C16" s="49">
        <v>54.9</v>
      </c>
      <c r="D16" s="49">
        <v>51</v>
      </c>
      <c r="E16" s="49">
        <v>109.9</v>
      </c>
      <c r="F16" s="49">
        <v>96.7</v>
      </c>
      <c r="G16" s="49">
        <v>48.4</v>
      </c>
      <c r="H16" s="49">
        <v>40</v>
      </c>
      <c r="I16" s="49">
        <v>194.3</v>
      </c>
      <c r="J16" s="49">
        <v>248.8</v>
      </c>
      <c r="K16" s="50">
        <v>530.02499999999998</v>
      </c>
      <c r="L16" s="50">
        <v>2870.15</v>
      </c>
      <c r="M16" s="50">
        <v>15407.025000000001</v>
      </c>
    </row>
    <row r="17" spans="2:13" x14ac:dyDescent="0.2">
      <c r="B17" s="5">
        <v>2008</v>
      </c>
      <c r="C17" s="49">
        <v>57.5</v>
      </c>
      <c r="D17" s="49">
        <v>47.6</v>
      </c>
      <c r="E17" s="49">
        <v>106.7</v>
      </c>
      <c r="F17" s="49">
        <v>91.3</v>
      </c>
      <c r="G17" s="49">
        <v>47.1</v>
      </c>
      <c r="H17" s="49">
        <v>39.700000000000003</v>
      </c>
      <c r="I17" s="49">
        <v>190.9</v>
      </c>
      <c r="J17" s="49">
        <v>238.9</v>
      </c>
      <c r="K17" s="50">
        <v>531.15</v>
      </c>
      <c r="L17" s="50">
        <v>2834.4749999999999</v>
      </c>
      <c r="M17" s="50">
        <v>15324.55</v>
      </c>
    </row>
    <row r="18" spans="2:13" x14ac:dyDescent="0.2">
      <c r="B18" s="5">
        <v>2009</v>
      </c>
      <c r="C18" s="49">
        <v>50.5</v>
      </c>
      <c r="D18" s="49">
        <v>45.5</v>
      </c>
      <c r="E18" s="49">
        <v>106.6</v>
      </c>
      <c r="F18" s="49">
        <v>86.8</v>
      </c>
      <c r="G18" s="49">
        <v>49.7</v>
      </c>
      <c r="H18" s="49">
        <v>38.9</v>
      </c>
      <c r="I18" s="49">
        <v>186.3</v>
      </c>
      <c r="J18" s="49">
        <v>238.4</v>
      </c>
      <c r="K18" s="50">
        <v>527.95000000000005</v>
      </c>
      <c r="L18" s="50">
        <v>2817.15</v>
      </c>
      <c r="M18" s="50">
        <v>15390.525000000001</v>
      </c>
    </row>
    <row r="19" spans="2:13" x14ac:dyDescent="0.2">
      <c r="B19" s="51" t="s">
        <v>382</v>
      </c>
      <c r="C19" s="49">
        <v>53.6</v>
      </c>
      <c r="D19" s="49">
        <v>46.1</v>
      </c>
      <c r="E19" s="49">
        <v>107.4</v>
      </c>
      <c r="F19" s="49">
        <v>87</v>
      </c>
      <c r="G19" s="49">
        <v>50.2</v>
      </c>
      <c r="H19" s="49">
        <v>40.4</v>
      </c>
      <c r="I19" s="49">
        <v>177.9</v>
      </c>
      <c r="J19" s="49">
        <v>242.3</v>
      </c>
      <c r="K19" s="50">
        <v>523.70000000000005</v>
      </c>
      <c r="L19" s="50">
        <v>2824.6</v>
      </c>
      <c r="M19" s="50">
        <v>15487.5</v>
      </c>
    </row>
    <row r="20" spans="2:13" x14ac:dyDescent="0.2">
      <c r="B20" s="51" t="s">
        <v>383</v>
      </c>
      <c r="C20" s="49">
        <v>49.9</v>
      </c>
      <c r="D20" s="49">
        <v>47</v>
      </c>
      <c r="E20" s="49">
        <v>107.2</v>
      </c>
      <c r="F20" s="49">
        <v>83.3</v>
      </c>
      <c r="G20" s="49">
        <v>47.9</v>
      </c>
      <c r="H20" s="49">
        <v>38.6</v>
      </c>
      <c r="I20" s="49">
        <v>182.2</v>
      </c>
      <c r="J20" s="49">
        <v>236.5</v>
      </c>
      <c r="K20" s="50">
        <v>521.20000000000005</v>
      </c>
      <c r="L20" s="50">
        <v>2788.6</v>
      </c>
      <c r="M20" s="50">
        <v>15454.4</v>
      </c>
    </row>
    <row r="21" spans="2:13" x14ac:dyDescent="0.2">
      <c r="B21" s="51" t="s">
        <v>384</v>
      </c>
      <c r="C21" s="49">
        <v>48.1</v>
      </c>
      <c r="D21" s="49">
        <v>45.6</v>
      </c>
      <c r="E21" s="49">
        <v>106.8</v>
      </c>
      <c r="F21" s="49">
        <v>83</v>
      </c>
      <c r="G21" s="49">
        <v>46.5</v>
      </c>
      <c r="H21" s="49">
        <v>38.9</v>
      </c>
      <c r="I21" s="49">
        <v>185.6</v>
      </c>
      <c r="J21" s="49">
        <v>228.7</v>
      </c>
      <c r="K21" s="49">
        <v>519.6</v>
      </c>
      <c r="L21" s="49">
        <v>2800.7</v>
      </c>
      <c r="M21" s="49">
        <v>15338.6</v>
      </c>
    </row>
    <row r="22" spans="2:13" x14ac:dyDescent="0.2">
      <c r="B22" s="51" t="s">
        <v>385</v>
      </c>
      <c r="C22" s="49">
        <v>51.6</v>
      </c>
      <c r="D22" s="49">
        <v>43.6</v>
      </c>
      <c r="E22" s="49">
        <v>111.6</v>
      </c>
      <c r="F22" s="49">
        <v>85</v>
      </c>
      <c r="G22" s="49">
        <v>48.2</v>
      </c>
      <c r="H22" s="49">
        <v>37.1</v>
      </c>
      <c r="I22" s="49">
        <v>183.1</v>
      </c>
      <c r="J22" s="49">
        <v>236.6</v>
      </c>
      <c r="K22" s="50">
        <v>520.4</v>
      </c>
      <c r="L22" s="50">
        <v>2829.8</v>
      </c>
      <c r="M22" s="50">
        <v>15364.3</v>
      </c>
    </row>
    <row r="23" spans="2:13" x14ac:dyDescent="0.2">
      <c r="B23" s="51" t="s">
        <v>386</v>
      </c>
      <c r="C23" s="49">
        <v>55.8</v>
      </c>
      <c r="D23" s="49">
        <v>42.9</v>
      </c>
      <c r="E23" s="49">
        <v>111.1</v>
      </c>
      <c r="F23" s="49">
        <v>84.5</v>
      </c>
      <c r="G23" s="49">
        <v>50.8</v>
      </c>
      <c r="H23" s="49">
        <v>36.700000000000003</v>
      </c>
      <c r="I23" s="49">
        <v>184.6</v>
      </c>
      <c r="J23" s="49">
        <v>234.1</v>
      </c>
      <c r="K23" s="49">
        <v>534.20000000000005</v>
      </c>
      <c r="L23" s="49">
        <v>2820.1</v>
      </c>
      <c r="M23" s="49">
        <v>15424.7</v>
      </c>
    </row>
    <row r="24" spans="2:13" x14ac:dyDescent="0.2">
      <c r="B24" s="51" t="s">
        <v>387</v>
      </c>
      <c r="C24" s="49">
        <v>53.3</v>
      </c>
      <c r="D24" s="49">
        <v>43.7</v>
      </c>
      <c r="E24" s="49">
        <v>110.7</v>
      </c>
      <c r="F24" s="49">
        <v>84.9</v>
      </c>
      <c r="G24" s="49">
        <v>47.4</v>
      </c>
      <c r="H24" s="49">
        <v>36.700000000000003</v>
      </c>
      <c r="I24" s="49">
        <v>185.3</v>
      </c>
      <c r="J24" s="49">
        <v>234.3</v>
      </c>
      <c r="K24" s="49">
        <v>530</v>
      </c>
      <c r="L24" s="49">
        <v>2804.3</v>
      </c>
      <c r="M24" s="49">
        <v>15461.4</v>
      </c>
    </row>
    <row r="25" spans="2:13" x14ac:dyDescent="0.2">
      <c r="B25" s="51" t="s">
        <v>388</v>
      </c>
      <c r="C25" s="49">
        <v>54</v>
      </c>
      <c r="D25" s="49">
        <v>41.6</v>
      </c>
      <c r="E25" s="49">
        <v>106.6</v>
      </c>
      <c r="F25" s="49">
        <v>87.9</v>
      </c>
      <c r="G25" s="49">
        <v>46.4</v>
      </c>
      <c r="H25" s="49">
        <v>37.799999999999997</v>
      </c>
      <c r="I25" s="49">
        <v>190.9</v>
      </c>
      <c r="J25" s="49">
        <v>230.5</v>
      </c>
      <c r="K25" s="49">
        <v>548.5</v>
      </c>
      <c r="L25" s="49">
        <v>2839.4</v>
      </c>
      <c r="M25" s="49">
        <v>15360.9</v>
      </c>
    </row>
    <row r="26" spans="2:13" x14ac:dyDescent="0.2">
      <c r="B26" s="51" t="s">
        <v>389</v>
      </c>
      <c r="C26" s="49">
        <v>50.5</v>
      </c>
      <c r="D26" s="49">
        <v>42.8</v>
      </c>
      <c r="E26" s="49">
        <v>109.5</v>
      </c>
      <c r="F26" s="49">
        <v>86.9</v>
      </c>
      <c r="G26" s="49">
        <v>45.5</v>
      </c>
      <c r="H26" s="49">
        <v>40.4</v>
      </c>
      <c r="I26" s="49">
        <v>182.9</v>
      </c>
      <c r="J26" s="49">
        <v>240.5</v>
      </c>
      <c r="K26" s="49">
        <v>546.29999999999995</v>
      </c>
      <c r="L26" s="49">
        <v>2831.1</v>
      </c>
      <c r="M26" s="49">
        <v>15369.1</v>
      </c>
    </row>
    <row r="27" spans="2:13" x14ac:dyDescent="0.2">
      <c r="B27" s="51" t="s">
        <v>390</v>
      </c>
      <c r="C27" s="49">
        <v>53.2</v>
      </c>
      <c r="D27" s="49">
        <v>47.1</v>
      </c>
      <c r="E27" s="49">
        <v>107.3</v>
      </c>
      <c r="F27" s="49">
        <v>91</v>
      </c>
      <c r="G27" s="49">
        <v>43.6</v>
      </c>
      <c r="H27" s="49">
        <v>38.799999999999997</v>
      </c>
      <c r="I27" s="49">
        <v>187.1</v>
      </c>
      <c r="J27" s="49">
        <v>238.3</v>
      </c>
      <c r="K27" s="49">
        <v>537.5</v>
      </c>
      <c r="L27" s="49">
        <v>2821.5</v>
      </c>
      <c r="M27" s="49">
        <v>15441.5</v>
      </c>
    </row>
    <row r="28" spans="2:13" x14ac:dyDescent="0.2">
      <c r="B28" s="51" t="s">
        <v>391</v>
      </c>
      <c r="C28" s="49">
        <v>49.7</v>
      </c>
      <c r="D28" s="49">
        <v>46.1</v>
      </c>
      <c r="E28" s="49">
        <v>106.7</v>
      </c>
      <c r="F28" s="49">
        <v>88.1</v>
      </c>
      <c r="G28" s="49">
        <v>44.6</v>
      </c>
      <c r="H28" s="49">
        <v>40</v>
      </c>
      <c r="I28" s="49">
        <v>191.5</v>
      </c>
      <c r="J28" s="49">
        <v>239.8</v>
      </c>
      <c r="K28" s="49">
        <v>536.1</v>
      </c>
      <c r="L28" s="49">
        <v>2814.8</v>
      </c>
      <c r="M28" s="49">
        <v>15421.2</v>
      </c>
    </row>
    <row r="29" spans="2:13" x14ac:dyDescent="0.2">
      <c r="B29" s="51" t="s">
        <v>392</v>
      </c>
      <c r="C29" s="49">
        <v>51.9</v>
      </c>
      <c r="D29" s="49">
        <v>44.9</v>
      </c>
      <c r="E29" s="49">
        <v>110.4</v>
      </c>
      <c r="F29" s="49">
        <v>87.4</v>
      </c>
      <c r="G29" s="49">
        <v>42.8</v>
      </c>
      <c r="H29" s="49">
        <v>38.9</v>
      </c>
      <c r="I29" s="49">
        <v>190</v>
      </c>
      <c r="J29" s="49">
        <v>241.3</v>
      </c>
      <c r="K29" s="49">
        <v>529</v>
      </c>
      <c r="L29" s="49">
        <v>2803.9</v>
      </c>
      <c r="M29" s="49">
        <v>15334.1</v>
      </c>
    </row>
    <row r="30" spans="2:13" x14ac:dyDescent="0.2">
      <c r="B30" s="51" t="s">
        <v>393</v>
      </c>
      <c r="C30" s="49">
        <v>50.3</v>
      </c>
      <c r="D30" s="49">
        <v>45</v>
      </c>
      <c r="E30" s="49">
        <v>108</v>
      </c>
      <c r="F30" s="49">
        <v>86.4</v>
      </c>
      <c r="G30" s="49">
        <v>41.8</v>
      </c>
      <c r="H30" s="49">
        <v>38.4</v>
      </c>
      <c r="I30" s="49">
        <v>184</v>
      </c>
      <c r="J30" s="49">
        <v>246.4</v>
      </c>
      <c r="K30" s="49">
        <v>534</v>
      </c>
      <c r="L30" s="49">
        <v>2801.6</v>
      </c>
      <c r="M30" s="49">
        <v>15307.2</v>
      </c>
    </row>
    <row r="31" spans="2:13" x14ac:dyDescent="0.2">
      <c r="B31" s="51" t="s">
        <v>394</v>
      </c>
      <c r="C31" s="49">
        <v>50.4</v>
      </c>
      <c r="D31" s="49">
        <v>45.8</v>
      </c>
      <c r="E31" s="49">
        <v>107.8</v>
      </c>
      <c r="F31" s="49">
        <v>85.1</v>
      </c>
      <c r="G31" s="49">
        <v>42.6</v>
      </c>
      <c r="H31" s="49">
        <v>39.6</v>
      </c>
      <c r="I31" s="49">
        <v>179.1</v>
      </c>
      <c r="J31" s="49">
        <v>240.4</v>
      </c>
      <c r="K31" s="49">
        <v>545.29999999999995</v>
      </c>
      <c r="L31" s="49">
        <v>2806.7</v>
      </c>
      <c r="M31" s="49">
        <v>15422.7</v>
      </c>
    </row>
    <row r="32" spans="2:13" x14ac:dyDescent="0.2">
      <c r="B32" s="51" t="s">
        <v>395</v>
      </c>
      <c r="C32" s="49">
        <v>47.7</v>
      </c>
      <c r="D32" s="49">
        <v>46.3</v>
      </c>
      <c r="E32" s="49">
        <v>108.2</v>
      </c>
      <c r="F32" s="49">
        <v>88.9</v>
      </c>
      <c r="G32" s="49">
        <v>46.5</v>
      </c>
      <c r="H32" s="49">
        <v>36.200000000000003</v>
      </c>
      <c r="I32" s="49">
        <v>178.8</v>
      </c>
      <c r="J32" s="49">
        <v>234</v>
      </c>
      <c r="K32" s="49">
        <v>554.79999999999995</v>
      </c>
      <c r="L32" s="49">
        <v>2829.5</v>
      </c>
      <c r="M32" s="49">
        <v>15424.8</v>
      </c>
    </row>
    <row r="33" spans="2:13" x14ac:dyDescent="0.2">
      <c r="B33" s="51" t="s">
        <v>396</v>
      </c>
      <c r="C33" s="49">
        <v>47.9</v>
      </c>
      <c r="D33" s="49">
        <v>47.5</v>
      </c>
      <c r="E33" s="49">
        <v>110.5</v>
      </c>
      <c r="F33" s="49">
        <v>87.8</v>
      </c>
      <c r="G33" s="49">
        <v>44.5</v>
      </c>
      <c r="H33" s="49">
        <v>34.6</v>
      </c>
      <c r="I33" s="49">
        <v>175.1</v>
      </c>
      <c r="J33" s="49">
        <v>236.7</v>
      </c>
      <c r="K33" s="49">
        <v>543.9</v>
      </c>
      <c r="L33" s="49">
        <v>2801.8</v>
      </c>
      <c r="M33" s="49">
        <v>15472.8</v>
      </c>
    </row>
    <row r="34" spans="2:13" x14ac:dyDescent="0.2">
      <c r="B34" s="51" t="s">
        <v>397</v>
      </c>
      <c r="C34" s="49">
        <v>46.9</v>
      </c>
      <c r="D34" s="49">
        <v>47.3</v>
      </c>
      <c r="E34" s="49">
        <v>112.3</v>
      </c>
      <c r="F34" s="49">
        <v>86.8</v>
      </c>
      <c r="G34" s="49">
        <v>45.8</v>
      </c>
      <c r="H34" s="49">
        <v>35.700000000000003</v>
      </c>
      <c r="I34" s="49">
        <v>175.2</v>
      </c>
      <c r="J34" s="49">
        <v>243.6</v>
      </c>
      <c r="K34" s="49">
        <v>548.20000000000005</v>
      </c>
      <c r="L34" s="49">
        <v>2846.2</v>
      </c>
      <c r="M34" s="49">
        <v>15423.9</v>
      </c>
    </row>
    <row r="35" spans="2:13" x14ac:dyDescent="0.2">
      <c r="B35" s="51" t="s">
        <v>398</v>
      </c>
      <c r="C35" s="49">
        <v>47.5</v>
      </c>
      <c r="D35" s="49">
        <v>47.7</v>
      </c>
      <c r="E35" s="49">
        <v>112.9</v>
      </c>
      <c r="F35" s="49">
        <v>86.1</v>
      </c>
      <c r="G35" s="49">
        <v>51.7</v>
      </c>
      <c r="H35" s="49">
        <v>34.799999999999997</v>
      </c>
      <c r="I35" s="49">
        <v>177.7</v>
      </c>
      <c r="J35" s="49">
        <v>230.4</v>
      </c>
      <c r="K35" s="49">
        <v>548.1</v>
      </c>
      <c r="L35" s="49">
        <v>2820.3</v>
      </c>
      <c r="M35" s="49">
        <v>15472.3</v>
      </c>
    </row>
    <row r="36" spans="2:13" x14ac:dyDescent="0.2">
      <c r="B36" s="51" t="s">
        <v>399</v>
      </c>
      <c r="C36" s="49">
        <v>46.5</v>
      </c>
      <c r="D36" s="49">
        <v>46.5</v>
      </c>
      <c r="E36" s="49">
        <v>115.1</v>
      </c>
      <c r="F36" s="49">
        <v>85.9</v>
      </c>
      <c r="G36" s="49">
        <v>51.3</v>
      </c>
      <c r="H36" s="49">
        <v>37.200000000000003</v>
      </c>
      <c r="I36" s="49">
        <v>180.8</v>
      </c>
      <c r="J36" s="49">
        <v>231.1</v>
      </c>
      <c r="K36" s="49">
        <v>548.1</v>
      </c>
      <c r="L36" s="49">
        <v>2837.5</v>
      </c>
      <c r="M36" s="49">
        <v>15599.7</v>
      </c>
    </row>
    <row r="37" spans="2:13" x14ac:dyDescent="0.2">
      <c r="B37" s="51" t="s">
        <v>400</v>
      </c>
      <c r="C37" s="49">
        <v>45.5</v>
      </c>
      <c r="D37" s="49">
        <v>43.4</v>
      </c>
      <c r="E37" s="49">
        <v>115.9</v>
      </c>
      <c r="F37" s="49">
        <v>83.7</v>
      </c>
      <c r="G37" s="49">
        <v>46.5</v>
      </c>
      <c r="H37" s="49">
        <v>35.700000000000003</v>
      </c>
      <c r="I37" s="49">
        <v>176.1</v>
      </c>
      <c r="J37" s="49">
        <v>227.2</v>
      </c>
      <c r="K37" s="49">
        <v>543.9</v>
      </c>
      <c r="L37" s="49">
        <v>2833.9</v>
      </c>
      <c r="M37" s="49">
        <v>15552.2</v>
      </c>
    </row>
    <row r="38" spans="2:13" x14ac:dyDescent="0.2">
      <c r="B38" s="51" t="s">
        <v>401</v>
      </c>
      <c r="C38" s="49">
        <v>45.8</v>
      </c>
      <c r="D38" s="49">
        <v>45.3</v>
      </c>
      <c r="E38" s="49">
        <v>118.9</v>
      </c>
      <c r="F38" s="49">
        <v>86</v>
      </c>
      <c r="G38" s="49">
        <v>51.7</v>
      </c>
      <c r="H38" s="49">
        <v>38.1</v>
      </c>
      <c r="I38" s="49">
        <v>178.1</v>
      </c>
      <c r="J38" s="49">
        <v>230.3</v>
      </c>
      <c r="K38" s="49">
        <v>538.79999999999995</v>
      </c>
      <c r="L38" s="49">
        <v>2840.1</v>
      </c>
      <c r="M38" s="49">
        <v>15591.5</v>
      </c>
    </row>
    <row r="39" spans="2:13" x14ac:dyDescent="0.2">
      <c r="B39" s="51" t="s">
        <v>402</v>
      </c>
      <c r="C39" s="49">
        <v>41.9</v>
      </c>
      <c r="D39" s="49">
        <v>46.7</v>
      </c>
      <c r="E39" s="49">
        <v>113.4</v>
      </c>
      <c r="F39" s="49">
        <v>87.6</v>
      </c>
      <c r="G39" s="49">
        <v>48.6</v>
      </c>
      <c r="H39" s="49">
        <v>37.5</v>
      </c>
      <c r="I39" s="49">
        <v>181.2</v>
      </c>
      <c r="J39" s="49">
        <v>220.1</v>
      </c>
      <c r="K39" s="49">
        <v>526.6</v>
      </c>
      <c r="L39" s="49">
        <v>2793.2</v>
      </c>
      <c r="M39" s="49">
        <v>15496.5</v>
      </c>
    </row>
    <row r="40" spans="2:13" x14ac:dyDescent="0.2">
      <c r="B40" s="51" t="s">
        <v>403</v>
      </c>
      <c r="C40" s="49">
        <v>42.8</v>
      </c>
      <c r="D40" s="49">
        <v>47.1</v>
      </c>
      <c r="E40" s="49">
        <v>118.5</v>
      </c>
      <c r="F40" s="49">
        <v>83.9</v>
      </c>
      <c r="G40" s="49">
        <v>49</v>
      </c>
      <c r="H40" s="49">
        <v>36</v>
      </c>
      <c r="I40" s="49">
        <v>183.1</v>
      </c>
      <c r="J40" s="49">
        <v>220.6</v>
      </c>
      <c r="K40" s="49">
        <v>533.79999999999995</v>
      </c>
      <c r="L40" s="49">
        <v>2831.1</v>
      </c>
      <c r="M40" s="49">
        <v>15617.8</v>
      </c>
    </row>
    <row r="41" spans="2:13" x14ac:dyDescent="0.2">
      <c r="B41" s="51" t="s">
        <v>404</v>
      </c>
      <c r="C41" s="49">
        <v>45.3</v>
      </c>
      <c r="D41" s="49">
        <v>47.9</v>
      </c>
      <c r="E41" s="49">
        <v>117.4</v>
      </c>
      <c r="F41" s="49">
        <v>84.5</v>
      </c>
      <c r="G41" s="49">
        <v>44.1</v>
      </c>
      <c r="H41" s="49">
        <v>36.4</v>
      </c>
      <c r="I41" s="49">
        <v>181.9</v>
      </c>
      <c r="J41" s="49">
        <v>229.4</v>
      </c>
      <c r="K41" s="49">
        <v>525.79999999999995</v>
      </c>
      <c r="L41" s="49">
        <v>2810.8</v>
      </c>
      <c r="M41" s="49">
        <v>15481.1</v>
      </c>
    </row>
    <row r="42" spans="2:13" x14ac:dyDescent="0.2">
      <c r="B42" s="51" t="s">
        <v>405</v>
      </c>
      <c r="C42" s="49">
        <v>51.1</v>
      </c>
      <c r="D42" s="49">
        <v>44.4</v>
      </c>
      <c r="E42" s="49">
        <v>116.3</v>
      </c>
      <c r="F42" s="49">
        <v>85.4</v>
      </c>
      <c r="G42" s="49">
        <v>45</v>
      </c>
      <c r="H42" s="49">
        <v>35.5</v>
      </c>
      <c r="I42" s="49">
        <v>183.7</v>
      </c>
      <c r="J42" s="49">
        <v>233.2</v>
      </c>
      <c r="K42" s="49">
        <v>535.5</v>
      </c>
      <c r="L42" s="49">
        <v>2843.4</v>
      </c>
      <c r="M42" s="49">
        <v>15587.3</v>
      </c>
    </row>
    <row r="43" spans="2:13" x14ac:dyDescent="0.2">
      <c r="B43" s="51" t="s">
        <v>406</v>
      </c>
      <c r="C43" s="49">
        <v>56.5</v>
      </c>
      <c r="D43" s="49">
        <v>41.3</v>
      </c>
      <c r="E43" s="49">
        <v>115.8</v>
      </c>
      <c r="F43" s="49">
        <v>84</v>
      </c>
      <c r="G43" s="49">
        <v>46.9</v>
      </c>
      <c r="H43" s="49">
        <v>35.799999999999997</v>
      </c>
      <c r="I43" s="49">
        <v>187</v>
      </c>
      <c r="J43" s="49">
        <v>225.2</v>
      </c>
      <c r="K43" s="49">
        <v>554.5</v>
      </c>
      <c r="L43" s="49">
        <v>2862.2</v>
      </c>
      <c r="M43" s="49">
        <v>15615.9</v>
      </c>
    </row>
    <row r="44" spans="2:13" x14ac:dyDescent="0.2">
      <c r="B44" s="51" t="s">
        <v>407</v>
      </c>
      <c r="C44" s="49">
        <v>56.1</v>
      </c>
      <c r="D44" s="49">
        <v>41.1</v>
      </c>
      <c r="E44" s="49">
        <v>113.6</v>
      </c>
      <c r="F44" s="49">
        <v>83.4</v>
      </c>
      <c r="G44" s="49">
        <v>47.6</v>
      </c>
      <c r="H44" s="49">
        <v>35.9</v>
      </c>
      <c r="I44" s="49">
        <v>188.3</v>
      </c>
      <c r="J44" s="49">
        <v>234</v>
      </c>
      <c r="K44" s="49">
        <v>547.29999999999995</v>
      </c>
      <c r="L44" s="49">
        <v>2878.1</v>
      </c>
      <c r="M44" s="49">
        <v>15670.8</v>
      </c>
    </row>
    <row r="45" spans="2:13" x14ac:dyDescent="0.2">
      <c r="B45" s="51" t="s">
        <v>408</v>
      </c>
      <c r="C45" s="49">
        <v>56.3</v>
      </c>
      <c r="D45" s="49">
        <v>40.9</v>
      </c>
      <c r="E45" s="49">
        <v>112</v>
      </c>
      <c r="F45" s="49">
        <v>84.4</v>
      </c>
      <c r="G45" s="49">
        <v>48.7</v>
      </c>
      <c r="H45" s="49">
        <v>38.700000000000003</v>
      </c>
      <c r="I45" s="49">
        <v>193.7</v>
      </c>
      <c r="J45" s="49">
        <v>231.9</v>
      </c>
      <c r="K45" s="49">
        <v>574.9</v>
      </c>
      <c r="L45" s="49">
        <v>2892.6</v>
      </c>
      <c r="M45" s="49">
        <v>15630</v>
      </c>
    </row>
    <row r="46" spans="2:13" x14ac:dyDescent="0.2">
      <c r="B46" s="51" t="s">
        <v>409</v>
      </c>
      <c r="C46" s="49">
        <v>56.2</v>
      </c>
      <c r="D46" s="49">
        <v>38.4</v>
      </c>
      <c r="E46" s="49">
        <v>105.3</v>
      </c>
      <c r="F46" s="49">
        <v>85</v>
      </c>
      <c r="G46" s="49">
        <v>47.3</v>
      </c>
      <c r="H46" s="49">
        <v>39.200000000000003</v>
      </c>
      <c r="I46" s="49">
        <v>189</v>
      </c>
      <c r="J46" s="49">
        <v>237.8</v>
      </c>
      <c r="K46" s="49">
        <v>569.6</v>
      </c>
      <c r="L46" s="49">
        <v>2920.4</v>
      </c>
      <c r="M46" s="49">
        <v>15695.3</v>
      </c>
    </row>
    <row r="47" spans="2:13" x14ac:dyDescent="0.2">
      <c r="B47" s="51" t="s">
        <v>410</v>
      </c>
      <c r="C47" s="65">
        <v>57.3</v>
      </c>
      <c r="D47" s="65">
        <v>37.799999999999997</v>
      </c>
      <c r="E47" s="65">
        <v>104.5</v>
      </c>
      <c r="F47" s="65">
        <v>86.4</v>
      </c>
      <c r="G47" s="65">
        <v>50.3</v>
      </c>
      <c r="H47" s="65">
        <v>36.799999999999997</v>
      </c>
      <c r="I47" s="65">
        <v>188.7</v>
      </c>
      <c r="J47" s="65">
        <v>226.1</v>
      </c>
      <c r="K47" s="65">
        <v>594.5</v>
      </c>
      <c r="L47" s="49">
        <v>2935.2</v>
      </c>
      <c r="M47" s="49">
        <v>15839</v>
      </c>
    </row>
    <row r="48" spans="2:13" x14ac:dyDescent="0.2">
      <c r="B48" s="51" t="s">
        <v>411</v>
      </c>
      <c r="C48" s="2">
        <v>57.7</v>
      </c>
      <c r="D48" s="2">
        <v>39.9</v>
      </c>
      <c r="E48" s="2">
        <v>106.2</v>
      </c>
      <c r="F48" s="2">
        <v>85.4</v>
      </c>
      <c r="G48" s="2">
        <v>48.3</v>
      </c>
      <c r="H48" s="2">
        <v>37.4</v>
      </c>
      <c r="I48" s="2">
        <v>196.2</v>
      </c>
      <c r="J48" s="2">
        <v>225</v>
      </c>
      <c r="K48" s="65">
        <v>589.4</v>
      </c>
      <c r="L48" s="49">
        <v>2919.4</v>
      </c>
      <c r="M48" s="49">
        <v>15914.7</v>
      </c>
    </row>
    <row r="49" spans="2:13" x14ac:dyDescent="0.2">
      <c r="B49" s="51" t="s">
        <v>412</v>
      </c>
      <c r="C49" s="2">
        <v>57.6</v>
      </c>
      <c r="D49" s="2">
        <v>41.1</v>
      </c>
      <c r="E49" s="2">
        <v>103.9</v>
      </c>
      <c r="F49" s="2">
        <v>85.7</v>
      </c>
      <c r="G49" s="2">
        <v>50.5</v>
      </c>
      <c r="H49" s="2">
        <v>34.6</v>
      </c>
      <c r="I49" s="2">
        <v>192.8</v>
      </c>
      <c r="J49" s="2">
        <v>230.4</v>
      </c>
      <c r="K49" s="2">
        <v>594</v>
      </c>
      <c r="L49" s="49">
        <v>2937.7</v>
      </c>
      <c r="M49" s="49">
        <v>15901.5</v>
      </c>
    </row>
    <row r="50" spans="2:13" s="61" customFormat="1" x14ac:dyDescent="0.2">
      <c r="B50" s="51" t="s">
        <v>413</v>
      </c>
      <c r="C50" s="2">
        <v>57</v>
      </c>
      <c r="D50" s="2">
        <v>37.200000000000003</v>
      </c>
      <c r="E50" s="2">
        <v>102.7</v>
      </c>
      <c r="F50" s="2">
        <v>83.5</v>
      </c>
      <c r="G50" s="2">
        <v>49.8</v>
      </c>
      <c r="H50" s="2">
        <v>35.700000000000003</v>
      </c>
      <c r="I50" s="2">
        <v>201.2</v>
      </c>
      <c r="J50" s="2">
        <v>227.9</v>
      </c>
      <c r="K50" s="2">
        <v>599.70000000000005</v>
      </c>
      <c r="L50" s="49">
        <v>2944.4</v>
      </c>
      <c r="M50" s="49">
        <v>15881.8</v>
      </c>
    </row>
    <row r="51" spans="2:13" x14ac:dyDescent="0.2">
      <c r="B51" s="51" t="s">
        <v>414</v>
      </c>
      <c r="C51" s="2">
        <v>54.5</v>
      </c>
      <c r="D51" s="2">
        <v>39</v>
      </c>
      <c r="E51" s="2">
        <v>106</v>
      </c>
      <c r="F51" s="2">
        <v>82.6</v>
      </c>
      <c r="G51" s="2">
        <v>50.8</v>
      </c>
      <c r="H51" s="2">
        <v>35.9</v>
      </c>
      <c r="I51" s="2">
        <v>203</v>
      </c>
      <c r="J51" s="2">
        <v>233.3</v>
      </c>
      <c r="K51" s="65">
        <v>602.79999999999995</v>
      </c>
      <c r="L51" s="49">
        <v>2974.1</v>
      </c>
      <c r="M51" s="49">
        <v>15951.6</v>
      </c>
    </row>
    <row r="52" spans="2:13" s="61" customFormat="1" x14ac:dyDescent="0.2">
      <c r="B52" s="51" t="s">
        <v>415</v>
      </c>
      <c r="C52" s="2">
        <v>60</v>
      </c>
      <c r="D52" s="2">
        <v>40.1</v>
      </c>
      <c r="E52" s="2">
        <v>110.7</v>
      </c>
      <c r="F52" s="2">
        <v>86.2</v>
      </c>
      <c r="G52" s="2">
        <v>47.2</v>
      </c>
      <c r="H52" s="2">
        <v>36.700000000000003</v>
      </c>
      <c r="I52" s="2">
        <v>201.4</v>
      </c>
      <c r="J52" s="2">
        <v>230.2</v>
      </c>
      <c r="K52" s="65">
        <v>597.70000000000005</v>
      </c>
      <c r="L52" s="49">
        <v>2965.5</v>
      </c>
      <c r="M52" s="49">
        <v>16109.5</v>
      </c>
    </row>
    <row r="53" spans="2:13" s="61" customFormat="1" x14ac:dyDescent="0.2">
      <c r="B53" s="51" t="s">
        <v>416</v>
      </c>
      <c r="C53" s="65">
        <v>64.400000000000006</v>
      </c>
      <c r="D53" s="65">
        <v>42.9</v>
      </c>
      <c r="E53" s="65">
        <v>108.1</v>
      </c>
      <c r="F53" s="65">
        <v>88.4</v>
      </c>
      <c r="G53" s="65">
        <v>49.3</v>
      </c>
      <c r="H53" s="65">
        <v>34.4</v>
      </c>
      <c r="I53" s="65">
        <v>193.9</v>
      </c>
      <c r="J53" s="65">
        <v>229.4</v>
      </c>
      <c r="K53" s="65">
        <v>572.4</v>
      </c>
      <c r="L53" s="49">
        <v>2968.3</v>
      </c>
      <c r="M53" s="49">
        <v>16001.2</v>
      </c>
    </row>
    <row r="54" spans="2:13" s="61" customFormat="1" x14ac:dyDescent="0.2">
      <c r="B54" s="51" t="s">
        <v>417</v>
      </c>
      <c r="C54" s="65">
        <v>61.9</v>
      </c>
      <c r="D54" s="2">
        <v>46.4</v>
      </c>
      <c r="E54" s="2">
        <v>114</v>
      </c>
      <c r="F54" s="2">
        <v>83.8</v>
      </c>
      <c r="G54" s="2">
        <v>51</v>
      </c>
      <c r="H54" s="2">
        <v>37</v>
      </c>
      <c r="I54" s="2">
        <v>189.3</v>
      </c>
      <c r="J54" s="2">
        <v>230.9</v>
      </c>
      <c r="K54" s="2">
        <v>583.70000000000005</v>
      </c>
      <c r="L54" s="49">
        <v>2989.1</v>
      </c>
      <c r="M54" s="49">
        <v>16058.4</v>
      </c>
    </row>
    <row r="55" spans="2:13" s="65" customFormat="1" x14ac:dyDescent="0.2">
      <c r="B55" s="51" t="s">
        <v>418</v>
      </c>
      <c r="C55" s="65">
        <v>63.2</v>
      </c>
      <c r="D55" s="2">
        <v>48.5</v>
      </c>
      <c r="E55" s="2">
        <v>109.2</v>
      </c>
      <c r="F55" s="2">
        <v>82.5</v>
      </c>
      <c r="G55" s="2">
        <v>51.9</v>
      </c>
      <c r="H55" s="2">
        <v>37.1</v>
      </c>
      <c r="I55" s="2">
        <v>195.6</v>
      </c>
      <c r="J55" s="2">
        <v>227.4</v>
      </c>
      <c r="K55" s="2">
        <v>593.4</v>
      </c>
      <c r="L55" s="49">
        <v>3009.5</v>
      </c>
      <c r="M55" s="49">
        <v>16150.6</v>
      </c>
    </row>
    <row r="56" spans="2:13" x14ac:dyDescent="0.2">
      <c r="B56" s="51" t="s">
        <v>419</v>
      </c>
      <c r="C56" s="36">
        <v>65.099999999999994</v>
      </c>
      <c r="D56" s="74">
        <v>48.1</v>
      </c>
      <c r="E56" s="74">
        <v>107.8</v>
      </c>
      <c r="F56" s="74">
        <v>85.9</v>
      </c>
      <c r="G56" s="74">
        <v>52.7</v>
      </c>
      <c r="H56" s="74">
        <v>39</v>
      </c>
      <c r="I56" s="74">
        <v>195.3</v>
      </c>
      <c r="J56" s="74">
        <v>230.1</v>
      </c>
      <c r="K56" s="75">
        <v>592.9</v>
      </c>
      <c r="L56" s="49">
        <v>3011.8</v>
      </c>
      <c r="M56" s="49">
        <v>16289.4</v>
      </c>
    </row>
    <row r="57" spans="2:13" s="65" customFormat="1" x14ac:dyDescent="0.2">
      <c r="B57" s="51" t="s">
        <v>420</v>
      </c>
      <c r="C57" s="36">
        <v>67.8</v>
      </c>
      <c r="D57" s="74">
        <v>48</v>
      </c>
      <c r="E57" s="74">
        <v>107.3</v>
      </c>
      <c r="F57" s="74">
        <v>81.900000000000006</v>
      </c>
      <c r="G57" s="74">
        <v>53</v>
      </c>
      <c r="H57" s="74">
        <v>37.4</v>
      </c>
      <c r="I57" s="74">
        <v>193.5</v>
      </c>
      <c r="J57" s="74">
        <v>226.7</v>
      </c>
      <c r="K57" s="2">
        <v>596.1</v>
      </c>
      <c r="L57" s="49">
        <v>2990.6</v>
      </c>
      <c r="M57" s="49">
        <v>16177.6</v>
      </c>
    </row>
    <row r="58" spans="2:13" s="65" customFormat="1" x14ac:dyDescent="0.2">
      <c r="B58" s="51" t="s">
        <v>421</v>
      </c>
      <c r="C58" s="74">
        <v>66.099999999999994</v>
      </c>
      <c r="D58" s="74">
        <v>46.4</v>
      </c>
      <c r="E58" s="74">
        <v>103.1</v>
      </c>
      <c r="F58" s="74">
        <v>88.6</v>
      </c>
      <c r="G58" s="74">
        <v>55.8</v>
      </c>
      <c r="H58" s="74">
        <v>39.4</v>
      </c>
      <c r="I58" s="74">
        <v>198.8</v>
      </c>
      <c r="J58" s="74">
        <v>230</v>
      </c>
      <c r="K58" s="2">
        <v>592.70000000000005</v>
      </c>
      <c r="L58" s="49">
        <v>3010.1</v>
      </c>
      <c r="M58" s="49">
        <v>16233.3</v>
      </c>
    </row>
    <row r="59" spans="2:13" s="65" customFormat="1" x14ac:dyDescent="0.2">
      <c r="B59" s="51" t="s">
        <v>422</v>
      </c>
      <c r="C59" s="36">
        <v>61.4</v>
      </c>
      <c r="D59" s="36">
        <v>45.7</v>
      </c>
      <c r="E59" s="36">
        <v>106.8</v>
      </c>
      <c r="F59" s="36">
        <v>91.6</v>
      </c>
      <c r="G59" s="36">
        <v>57.4</v>
      </c>
      <c r="H59" s="36">
        <v>40.700000000000003</v>
      </c>
      <c r="I59" s="36">
        <v>200.4</v>
      </c>
      <c r="J59" s="36">
        <v>233.4</v>
      </c>
      <c r="K59" s="65">
        <v>605.5</v>
      </c>
      <c r="L59" s="49">
        <v>3032.4</v>
      </c>
      <c r="M59" s="49">
        <v>16268.4</v>
      </c>
    </row>
    <row r="60" spans="2:13" s="65" customFormat="1" x14ac:dyDescent="0.2">
      <c r="B60" s="51" t="s">
        <v>474</v>
      </c>
      <c r="C60" s="36">
        <v>58.5</v>
      </c>
      <c r="D60" s="74">
        <v>45.9</v>
      </c>
      <c r="E60" s="74">
        <v>107</v>
      </c>
      <c r="F60" s="74">
        <v>98</v>
      </c>
      <c r="G60" s="74">
        <v>55</v>
      </c>
      <c r="H60" s="74">
        <v>39.799999999999997</v>
      </c>
      <c r="I60" s="74">
        <v>202.9</v>
      </c>
      <c r="J60" s="74">
        <v>232.4</v>
      </c>
      <c r="K60" s="65">
        <v>603.70000000000005</v>
      </c>
      <c r="L60" s="49">
        <v>3061.7</v>
      </c>
      <c r="M60" s="49">
        <v>16525.900000000001</v>
      </c>
    </row>
    <row r="61" spans="2:13" s="65" customFormat="1" x14ac:dyDescent="0.2">
      <c r="B61" s="51" t="s">
        <v>475</v>
      </c>
      <c r="C61" s="36">
        <v>69.099999999999994</v>
      </c>
      <c r="D61" s="74">
        <v>50.4</v>
      </c>
      <c r="E61" s="74">
        <v>123.6</v>
      </c>
      <c r="F61" s="74">
        <v>102.9</v>
      </c>
      <c r="G61" s="74">
        <v>60.4</v>
      </c>
      <c r="H61" s="74">
        <v>45.1</v>
      </c>
      <c r="I61" s="2">
        <v>204.6</v>
      </c>
      <c r="J61" s="74">
        <v>256.89999999999998</v>
      </c>
      <c r="K61" s="65">
        <v>645.4</v>
      </c>
      <c r="L61" s="49">
        <v>3315.8</v>
      </c>
      <c r="M61" s="49">
        <v>17588.7</v>
      </c>
    </row>
    <row r="62" spans="2:13" x14ac:dyDescent="0.2">
      <c r="B62" s="51" t="s">
        <v>476</v>
      </c>
      <c r="C62" s="65">
        <v>59.9</v>
      </c>
      <c r="D62" s="65">
        <v>47.6</v>
      </c>
      <c r="E62" s="65">
        <v>112.2</v>
      </c>
      <c r="F62" s="65">
        <v>93.5</v>
      </c>
      <c r="G62" s="65">
        <v>57.6</v>
      </c>
      <c r="H62" s="65">
        <v>37.6</v>
      </c>
      <c r="I62" s="56">
        <v>195.6</v>
      </c>
      <c r="J62" s="65">
        <v>250.7</v>
      </c>
      <c r="K62" s="49">
        <v>601.29999999999995</v>
      </c>
      <c r="L62" s="49">
        <v>3106.6</v>
      </c>
      <c r="M62" s="49">
        <v>16696</v>
      </c>
    </row>
    <row r="63" spans="2:13" x14ac:dyDescent="0.2">
      <c r="B63" s="65"/>
      <c r="C63" s="65"/>
      <c r="D63" s="65"/>
      <c r="E63" s="65"/>
      <c r="F63" s="65"/>
      <c r="G63" s="65"/>
      <c r="H63" s="65"/>
      <c r="I63" s="90"/>
      <c r="J63" s="65"/>
      <c r="K63" s="49"/>
      <c r="L63" s="49"/>
      <c r="M63" s="65"/>
    </row>
    <row r="64" spans="2:13" x14ac:dyDescent="0.2">
      <c r="B64" s="60" t="s">
        <v>423</v>
      </c>
      <c r="C64" s="65"/>
      <c r="D64" s="65"/>
      <c r="E64" s="65"/>
      <c r="F64" s="65"/>
      <c r="G64" s="65"/>
      <c r="H64" s="65"/>
      <c r="I64" s="2"/>
      <c r="J64" s="65"/>
      <c r="K64" s="2"/>
      <c r="L64" s="2"/>
      <c r="M64" s="65"/>
    </row>
    <row r="65" spans="9:9" x14ac:dyDescent="0.2">
      <c r="I65" s="2"/>
    </row>
  </sheetData>
  <pageMargins left="0.75" right="0.75" top="1" bottom="1" header="0" footer="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pane xSplit="2" ySplit="5" topLeftCell="C43" activePane="bottomRight" state="frozen"/>
      <selection pane="topRight" activeCell="C42" sqref="C42:M42"/>
      <selection pane="bottomLeft" activeCell="C42" sqref="C42:M42"/>
      <selection pane="bottomRight" activeCell="M62" sqref="M62"/>
    </sheetView>
  </sheetViews>
  <sheetFormatPr baseColWidth="10" defaultColWidth="11.42578125" defaultRowHeight="12.75" x14ac:dyDescent="0.2"/>
  <cols>
    <col min="1" max="1" width="28.85546875" customWidth="1"/>
    <col min="257" max="257" width="28.85546875" customWidth="1"/>
    <col min="513" max="513" width="28.85546875" customWidth="1"/>
    <col min="769" max="769" width="28.85546875" customWidth="1"/>
    <col min="1025" max="1025" width="28.85546875" customWidth="1"/>
    <col min="1281" max="1281" width="28.85546875" customWidth="1"/>
    <col min="1537" max="1537" width="28.85546875" customWidth="1"/>
    <col min="1793" max="1793" width="28.85546875" customWidth="1"/>
    <col min="2049" max="2049" width="28.85546875" customWidth="1"/>
    <col min="2305" max="2305" width="28.85546875" customWidth="1"/>
    <col min="2561" max="2561" width="28.85546875" customWidth="1"/>
    <col min="2817" max="2817" width="28.85546875" customWidth="1"/>
    <col min="3073" max="3073" width="28.85546875" customWidth="1"/>
    <col min="3329" max="3329" width="28.85546875" customWidth="1"/>
    <col min="3585" max="3585" width="28.85546875" customWidth="1"/>
    <col min="3841" max="3841" width="28.85546875" customWidth="1"/>
    <col min="4097" max="4097" width="28.85546875" customWidth="1"/>
    <col min="4353" max="4353" width="28.85546875" customWidth="1"/>
    <col min="4609" max="4609" width="28.85546875" customWidth="1"/>
    <col min="4865" max="4865" width="28.85546875" customWidth="1"/>
    <col min="5121" max="5121" width="28.85546875" customWidth="1"/>
    <col min="5377" max="5377" width="28.85546875" customWidth="1"/>
    <col min="5633" max="5633" width="28.85546875" customWidth="1"/>
    <col min="5889" max="5889" width="28.85546875" customWidth="1"/>
    <col min="6145" max="6145" width="28.85546875" customWidth="1"/>
    <col min="6401" max="6401" width="28.85546875" customWidth="1"/>
    <col min="6657" max="6657" width="28.85546875" customWidth="1"/>
    <col min="6913" max="6913" width="28.85546875" customWidth="1"/>
    <col min="7169" max="7169" width="28.85546875" customWidth="1"/>
    <col min="7425" max="7425" width="28.85546875" customWidth="1"/>
    <col min="7681" max="7681" width="28.85546875" customWidth="1"/>
    <col min="7937" max="7937" width="28.85546875" customWidth="1"/>
    <col min="8193" max="8193" width="28.85546875" customWidth="1"/>
    <col min="8449" max="8449" width="28.85546875" customWidth="1"/>
    <col min="8705" max="8705" width="28.85546875" customWidth="1"/>
    <col min="8961" max="8961" width="28.85546875" customWidth="1"/>
    <col min="9217" max="9217" width="28.85546875" customWidth="1"/>
    <col min="9473" max="9473" width="28.85546875" customWidth="1"/>
    <col min="9729" max="9729" width="28.85546875" customWidth="1"/>
    <col min="9985" max="9985" width="28.85546875" customWidth="1"/>
    <col min="10241" max="10241" width="28.85546875" customWidth="1"/>
    <col min="10497" max="10497" width="28.85546875" customWidth="1"/>
    <col min="10753" max="10753" width="28.85546875" customWidth="1"/>
    <col min="11009" max="11009" width="28.85546875" customWidth="1"/>
    <col min="11265" max="11265" width="28.85546875" customWidth="1"/>
    <col min="11521" max="11521" width="28.85546875" customWidth="1"/>
    <col min="11777" max="11777" width="28.85546875" customWidth="1"/>
    <col min="12033" max="12033" width="28.85546875" customWidth="1"/>
    <col min="12289" max="12289" width="28.85546875" customWidth="1"/>
    <col min="12545" max="12545" width="28.85546875" customWidth="1"/>
    <col min="12801" max="12801" width="28.85546875" customWidth="1"/>
    <col min="13057" max="13057" width="28.85546875" customWidth="1"/>
    <col min="13313" max="13313" width="28.85546875" customWidth="1"/>
    <col min="13569" max="13569" width="28.85546875" customWidth="1"/>
    <col min="13825" max="13825" width="28.85546875" customWidth="1"/>
    <col min="14081" max="14081" width="28.85546875" customWidth="1"/>
    <col min="14337" max="14337" width="28.85546875" customWidth="1"/>
    <col min="14593" max="14593" width="28.85546875" customWidth="1"/>
    <col min="14849" max="14849" width="28.85546875" customWidth="1"/>
    <col min="15105" max="15105" width="28.85546875" customWidth="1"/>
    <col min="15361" max="15361" width="28.85546875" customWidth="1"/>
    <col min="15617" max="15617" width="28.85546875" customWidth="1"/>
    <col min="15873" max="15873" width="28.85546875" customWidth="1"/>
    <col min="16129" max="16129" width="28.85546875" customWidth="1"/>
  </cols>
  <sheetData>
    <row r="1" spans="1:13" ht="42.75" customHeight="1" x14ac:dyDescent="0.2">
      <c r="A1" s="86" t="s">
        <v>437</v>
      </c>
      <c r="B1" s="65"/>
      <c r="C1" s="20"/>
      <c r="D1" s="20"/>
      <c r="E1" s="20"/>
      <c r="F1" s="65"/>
      <c r="G1" s="65"/>
      <c r="H1" s="65"/>
      <c r="I1" s="65"/>
      <c r="J1" s="65"/>
      <c r="K1" s="65"/>
      <c r="L1" s="65"/>
      <c r="M1" s="65"/>
    </row>
    <row r="2" spans="1:13" x14ac:dyDescent="0.2">
      <c r="A2" s="65" t="s">
        <v>438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x14ac:dyDescent="0.2">
      <c r="A3" s="28" t="s">
        <v>439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5" spans="1:13" x14ac:dyDescent="0.2">
      <c r="A5" s="65"/>
      <c r="B5" s="65"/>
      <c r="C5" s="5" t="s">
        <v>440</v>
      </c>
      <c r="D5" s="5" t="s">
        <v>441</v>
      </c>
      <c r="E5" s="5" t="s">
        <v>442</v>
      </c>
      <c r="F5" s="5" t="s">
        <v>443</v>
      </c>
      <c r="G5" s="5" t="s">
        <v>444</v>
      </c>
      <c r="H5" s="5" t="s">
        <v>445</v>
      </c>
      <c r="I5" s="5" t="s">
        <v>12</v>
      </c>
      <c r="J5" s="5" t="s">
        <v>446</v>
      </c>
      <c r="K5" s="5" t="s">
        <v>381</v>
      </c>
      <c r="L5" s="5" t="s">
        <v>22</v>
      </c>
      <c r="M5" s="5" t="s">
        <v>23</v>
      </c>
    </row>
    <row r="6" spans="1:13" x14ac:dyDescent="0.2">
      <c r="A6" s="65"/>
      <c r="B6" s="5">
        <v>1999</v>
      </c>
      <c r="C6" s="2">
        <v>54.9</v>
      </c>
      <c r="D6" s="2">
        <v>51.5</v>
      </c>
      <c r="E6" s="2">
        <v>52.3</v>
      </c>
      <c r="F6" s="2">
        <v>48.5</v>
      </c>
      <c r="G6" s="2">
        <v>52.5</v>
      </c>
      <c r="H6" s="2">
        <v>52.9</v>
      </c>
      <c r="I6" s="2">
        <v>51.2</v>
      </c>
      <c r="J6" s="2">
        <v>52.8</v>
      </c>
      <c r="K6" s="52">
        <v>51.482500000000002</v>
      </c>
      <c r="L6" s="52">
        <v>50.887500000000003</v>
      </c>
      <c r="M6" s="52">
        <v>52.462499999999999</v>
      </c>
    </row>
    <row r="7" spans="1:13" x14ac:dyDescent="0.2">
      <c r="A7" s="65"/>
      <c r="B7" s="5">
        <v>2000</v>
      </c>
      <c r="C7" s="2">
        <v>55</v>
      </c>
      <c r="D7" s="2">
        <v>53.7</v>
      </c>
      <c r="E7" s="2">
        <v>51</v>
      </c>
      <c r="F7" s="2">
        <v>47.1</v>
      </c>
      <c r="G7" s="2">
        <v>56.6</v>
      </c>
      <c r="H7" s="2">
        <v>53.7</v>
      </c>
      <c r="I7" s="2">
        <v>49.6</v>
      </c>
      <c r="J7" s="2">
        <v>53.8</v>
      </c>
      <c r="K7" s="52">
        <v>50.75</v>
      </c>
      <c r="L7" s="52">
        <v>51.475000000000001</v>
      </c>
      <c r="M7" s="52">
        <v>53.59</v>
      </c>
    </row>
    <row r="8" spans="1:13" x14ac:dyDescent="0.2">
      <c r="A8" s="65"/>
      <c r="B8" s="5">
        <v>2001</v>
      </c>
      <c r="C8" s="2">
        <v>53.3</v>
      </c>
      <c r="D8" s="2">
        <v>52.8</v>
      </c>
      <c r="E8" s="2">
        <v>49.9</v>
      </c>
      <c r="F8" s="2">
        <v>46.9</v>
      </c>
      <c r="G8" s="2">
        <v>49.6</v>
      </c>
      <c r="H8" s="2">
        <v>51</v>
      </c>
      <c r="I8" s="2">
        <v>48.1</v>
      </c>
      <c r="J8" s="2">
        <v>56.6</v>
      </c>
      <c r="K8" s="52">
        <v>49.365000000000002</v>
      </c>
      <c r="L8" s="52">
        <v>50.085000000000001</v>
      </c>
      <c r="M8" s="52">
        <v>52.984999999999999</v>
      </c>
    </row>
    <row r="9" spans="1:13" x14ac:dyDescent="0.2">
      <c r="A9" s="65"/>
      <c r="B9" s="5">
        <v>2002</v>
      </c>
      <c r="C9" s="2">
        <v>52.4</v>
      </c>
      <c r="D9" s="2">
        <v>51.3</v>
      </c>
      <c r="E9" s="2">
        <v>51.4</v>
      </c>
      <c r="F9" s="2">
        <v>51.9</v>
      </c>
      <c r="G9" s="2">
        <v>54</v>
      </c>
      <c r="H9" s="2">
        <v>52.8</v>
      </c>
      <c r="I9" s="2">
        <v>49.4</v>
      </c>
      <c r="J9" s="2">
        <v>59.1</v>
      </c>
      <c r="K9" s="52">
        <v>52.177500000000002</v>
      </c>
      <c r="L9" s="52">
        <v>52.452500000000001</v>
      </c>
      <c r="M9" s="52">
        <v>54.602499999999999</v>
      </c>
    </row>
    <row r="10" spans="1:13" x14ac:dyDescent="0.2">
      <c r="A10" s="65"/>
      <c r="B10" s="5">
        <v>2003</v>
      </c>
      <c r="C10" s="2">
        <v>57.7</v>
      </c>
      <c r="D10" s="2">
        <v>47.3</v>
      </c>
      <c r="E10" s="2">
        <v>52.5</v>
      </c>
      <c r="F10" s="2">
        <v>52.2</v>
      </c>
      <c r="G10" s="2">
        <v>55.7</v>
      </c>
      <c r="H10" s="2">
        <v>56.2</v>
      </c>
      <c r="I10" s="2">
        <v>53.8</v>
      </c>
      <c r="J10" s="2">
        <v>56.3</v>
      </c>
      <c r="K10" s="52">
        <v>52.697499999999998</v>
      </c>
      <c r="L10" s="52">
        <v>53.162500000000001</v>
      </c>
      <c r="M10" s="52">
        <v>55.832500000000003</v>
      </c>
    </row>
    <row r="11" spans="1:13" x14ac:dyDescent="0.2">
      <c r="A11" s="65"/>
      <c r="B11" s="5">
        <v>2004</v>
      </c>
      <c r="C11" s="2">
        <v>58.7</v>
      </c>
      <c r="D11" s="2">
        <v>49.3</v>
      </c>
      <c r="E11" s="2">
        <v>58</v>
      </c>
      <c r="F11" s="2">
        <v>49.8</v>
      </c>
      <c r="G11" s="2">
        <v>54.3</v>
      </c>
      <c r="H11" s="2">
        <v>55.6</v>
      </c>
      <c r="I11" s="2">
        <v>54.3</v>
      </c>
      <c r="J11" s="2">
        <v>56.8</v>
      </c>
      <c r="K11" s="52">
        <v>53.645000000000003</v>
      </c>
      <c r="L11" s="52">
        <v>53.927500000000002</v>
      </c>
      <c r="M11" s="52">
        <v>56.71</v>
      </c>
    </row>
    <row r="12" spans="1:13" x14ac:dyDescent="0.2">
      <c r="A12" s="65"/>
      <c r="B12" s="5">
        <v>2005</v>
      </c>
      <c r="C12" s="2">
        <v>61.6</v>
      </c>
      <c r="D12" s="2">
        <v>47.9</v>
      </c>
      <c r="E12" s="2">
        <v>55.6</v>
      </c>
      <c r="F12" s="2">
        <v>53.8</v>
      </c>
      <c r="G12" s="2">
        <v>59</v>
      </c>
      <c r="H12" s="2">
        <v>57.8</v>
      </c>
      <c r="I12" s="2">
        <v>54.9</v>
      </c>
      <c r="J12" s="2">
        <v>57.4</v>
      </c>
      <c r="K12" s="52">
        <v>55.494999999999997</v>
      </c>
      <c r="L12" s="52">
        <v>54.662500000000001</v>
      </c>
      <c r="M12" s="52">
        <v>57.795000000000002</v>
      </c>
    </row>
    <row r="13" spans="1:13" x14ac:dyDescent="0.2">
      <c r="A13" s="65"/>
      <c r="B13" s="5">
        <v>2006</v>
      </c>
      <c r="C13" s="2">
        <v>63.8</v>
      </c>
      <c r="D13" s="2">
        <v>47.5</v>
      </c>
      <c r="E13" s="2">
        <v>59.3</v>
      </c>
      <c r="F13" s="2">
        <v>51.8</v>
      </c>
      <c r="G13" s="2">
        <v>58.3</v>
      </c>
      <c r="H13" s="2">
        <v>58.7</v>
      </c>
      <c r="I13" s="2">
        <v>58.3</v>
      </c>
      <c r="J13" s="2">
        <v>57.4</v>
      </c>
      <c r="K13" s="52">
        <v>56.147500000000001</v>
      </c>
      <c r="L13" s="52">
        <v>55.494999999999997</v>
      </c>
      <c r="M13" s="52">
        <v>58.637500000000003</v>
      </c>
    </row>
    <row r="14" spans="1:13" x14ac:dyDescent="0.2">
      <c r="A14" s="65"/>
      <c r="B14" s="5">
        <v>2007</v>
      </c>
      <c r="C14" s="2">
        <v>61.3</v>
      </c>
      <c r="D14" s="2">
        <v>51.9</v>
      </c>
      <c r="E14" s="2">
        <v>58.5</v>
      </c>
      <c r="F14" s="2">
        <v>50.4</v>
      </c>
      <c r="G14" s="2">
        <v>60.5</v>
      </c>
      <c r="H14" s="2">
        <v>58</v>
      </c>
      <c r="I14" s="2">
        <v>58.1</v>
      </c>
      <c r="J14" s="2">
        <v>57.3</v>
      </c>
      <c r="K14" s="52">
        <v>57.357500000000002</v>
      </c>
      <c r="L14" s="52">
        <v>56.392499999999998</v>
      </c>
      <c r="M14" s="52">
        <v>59.274999999999999</v>
      </c>
    </row>
    <row r="15" spans="1:13" x14ac:dyDescent="0.2">
      <c r="A15" s="65"/>
      <c r="B15" s="5">
        <v>2008</v>
      </c>
      <c r="C15" s="2">
        <v>59.1</v>
      </c>
      <c r="D15" s="2">
        <v>53.8</v>
      </c>
      <c r="E15" s="2">
        <v>60</v>
      </c>
      <c r="F15" s="2">
        <v>54.9</v>
      </c>
      <c r="G15" s="2">
        <v>62.1</v>
      </c>
      <c r="H15" s="2">
        <v>59.3</v>
      </c>
      <c r="I15" s="2">
        <v>58.7</v>
      </c>
      <c r="J15" s="2">
        <v>59.2</v>
      </c>
      <c r="K15" s="52">
        <v>58.112499999999997</v>
      </c>
      <c r="L15" s="52">
        <v>57.545000000000002</v>
      </c>
      <c r="M15" s="52">
        <v>60.08</v>
      </c>
    </row>
    <row r="16" spans="1:13" x14ac:dyDescent="0.2">
      <c r="A16" s="65"/>
      <c r="B16" s="5">
        <v>2009</v>
      </c>
      <c r="C16" s="2">
        <v>64</v>
      </c>
      <c r="D16" s="2">
        <v>54.9</v>
      </c>
      <c r="E16" s="2">
        <v>59.9</v>
      </c>
      <c r="F16" s="2">
        <v>56.8</v>
      </c>
      <c r="G16" s="2">
        <v>60.1</v>
      </c>
      <c r="H16" s="2">
        <v>59.7</v>
      </c>
      <c r="I16" s="2">
        <v>58.9</v>
      </c>
      <c r="J16" s="2">
        <v>58.6</v>
      </c>
      <c r="K16" s="52">
        <v>58.83</v>
      </c>
      <c r="L16" s="52">
        <v>58.2</v>
      </c>
      <c r="M16" s="52">
        <v>60.182499999999997</v>
      </c>
    </row>
    <row r="17" spans="2:13" x14ac:dyDescent="0.2">
      <c r="B17" s="51" t="s">
        <v>382</v>
      </c>
      <c r="C17" s="2">
        <v>61.4</v>
      </c>
      <c r="D17" s="2">
        <v>55</v>
      </c>
      <c r="E17" s="2">
        <v>60</v>
      </c>
      <c r="F17" s="2">
        <v>56.9</v>
      </c>
      <c r="G17" s="2">
        <v>60</v>
      </c>
      <c r="H17" s="2">
        <v>58.9</v>
      </c>
      <c r="I17" s="2">
        <v>60.3</v>
      </c>
      <c r="J17" s="2">
        <v>58.1</v>
      </c>
      <c r="K17" s="52">
        <v>59.31</v>
      </c>
      <c r="L17" s="52">
        <v>58.22</v>
      </c>
      <c r="M17" s="52">
        <v>59.99</v>
      </c>
    </row>
    <row r="18" spans="2:13" x14ac:dyDescent="0.2">
      <c r="B18" s="51" t="s">
        <v>383</v>
      </c>
      <c r="C18" s="2">
        <v>63.3</v>
      </c>
      <c r="D18" s="2">
        <v>53.4</v>
      </c>
      <c r="E18" s="2">
        <v>60.3</v>
      </c>
      <c r="F18" s="2">
        <v>58.2</v>
      </c>
      <c r="G18" s="2">
        <v>61.3</v>
      </c>
      <c r="H18" s="2">
        <v>60.6</v>
      </c>
      <c r="I18" s="2">
        <v>58.8</v>
      </c>
      <c r="J18" s="2">
        <v>58.9</v>
      </c>
      <c r="K18" s="52">
        <v>59.58</v>
      </c>
      <c r="L18" s="52">
        <v>58.82</v>
      </c>
      <c r="M18" s="52">
        <v>60.09</v>
      </c>
    </row>
    <row r="19" spans="2:13" x14ac:dyDescent="0.2">
      <c r="B19" s="51" t="s">
        <v>384</v>
      </c>
      <c r="C19" s="2">
        <v>65.599999999999994</v>
      </c>
      <c r="D19" s="2">
        <v>55.3</v>
      </c>
      <c r="E19" s="2">
        <v>60.3</v>
      </c>
      <c r="F19" s="2">
        <v>57.8</v>
      </c>
      <c r="G19" s="2">
        <v>63.2</v>
      </c>
      <c r="H19" s="2">
        <v>60.2</v>
      </c>
      <c r="I19" s="2">
        <v>58.1</v>
      </c>
      <c r="J19" s="2">
        <v>60.4</v>
      </c>
      <c r="K19" s="2">
        <v>59.79</v>
      </c>
      <c r="L19" s="2">
        <v>58.71</v>
      </c>
      <c r="M19" s="2">
        <v>60.41</v>
      </c>
    </row>
    <row r="20" spans="2:13" x14ac:dyDescent="0.2">
      <c r="B20" s="51" t="s">
        <v>385</v>
      </c>
      <c r="C20" s="2">
        <v>61.3</v>
      </c>
      <c r="D20" s="2">
        <v>57.2</v>
      </c>
      <c r="E20" s="2">
        <v>58.7</v>
      </c>
      <c r="F20" s="2">
        <v>56.5</v>
      </c>
      <c r="G20" s="2">
        <v>62</v>
      </c>
      <c r="H20" s="2">
        <v>61.6</v>
      </c>
      <c r="I20" s="2">
        <v>59</v>
      </c>
      <c r="J20" s="2">
        <v>59.1</v>
      </c>
      <c r="K20" s="2">
        <v>59.81</v>
      </c>
      <c r="L20" s="2">
        <v>58.35</v>
      </c>
      <c r="M20" s="2">
        <v>60.37</v>
      </c>
    </row>
    <row r="21" spans="2:13" x14ac:dyDescent="0.2">
      <c r="B21" s="51" t="s">
        <v>386</v>
      </c>
      <c r="C21" s="2">
        <v>58.3</v>
      </c>
      <c r="D21" s="2">
        <v>57.2</v>
      </c>
      <c r="E21" s="2">
        <v>58.9</v>
      </c>
      <c r="F21" s="2">
        <v>56.4</v>
      </c>
      <c r="G21" s="2">
        <v>59.8</v>
      </c>
      <c r="H21" s="2">
        <v>62</v>
      </c>
      <c r="I21" s="2">
        <v>58.8</v>
      </c>
      <c r="J21" s="2">
        <v>59.8</v>
      </c>
      <c r="K21" s="2">
        <v>58.85</v>
      </c>
      <c r="L21" s="2">
        <v>58.56</v>
      </c>
      <c r="M21" s="2">
        <v>60.25</v>
      </c>
    </row>
    <row r="22" spans="2:13" x14ac:dyDescent="0.2">
      <c r="B22" s="51" t="s">
        <v>387</v>
      </c>
      <c r="C22" s="2">
        <v>60.4</v>
      </c>
      <c r="D22" s="2">
        <v>56.4</v>
      </c>
      <c r="E22" s="2">
        <v>59.1</v>
      </c>
      <c r="F22" s="2">
        <v>56.3</v>
      </c>
      <c r="G22" s="2">
        <v>62.3</v>
      </c>
      <c r="H22" s="2">
        <v>62.1</v>
      </c>
      <c r="I22" s="2">
        <v>57.9</v>
      </c>
      <c r="J22" s="2">
        <v>59.5</v>
      </c>
      <c r="K22" s="2">
        <v>59.26</v>
      </c>
      <c r="L22" s="2">
        <v>58.85</v>
      </c>
      <c r="M22" s="2">
        <v>60.16</v>
      </c>
    </row>
    <row r="23" spans="2:13" x14ac:dyDescent="0.2">
      <c r="B23" s="51" t="s">
        <v>388</v>
      </c>
      <c r="C23" s="2">
        <v>60.7</v>
      </c>
      <c r="D23" s="2">
        <v>58.1</v>
      </c>
      <c r="E23" s="2">
        <v>60.9</v>
      </c>
      <c r="F23" s="2">
        <v>54.6</v>
      </c>
      <c r="G23" s="2">
        <v>63</v>
      </c>
      <c r="H23" s="2">
        <v>60.6</v>
      </c>
      <c r="I23" s="2">
        <v>56.6</v>
      </c>
      <c r="J23" s="2">
        <v>60.2</v>
      </c>
      <c r="K23" s="2">
        <v>57.94</v>
      </c>
      <c r="L23" s="2">
        <v>58.39</v>
      </c>
      <c r="M23" s="2">
        <v>60.44</v>
      </c>
    </row>
    <row r="24" spans="2:13" x14ac:dyDescent="0.2">
      <c r="B24" s="51" t="s">
        <v>389</v>
      </c>
      <c r="C24" s="2">
        <v>63.4</v>
      </c>
      <c r="D24" s="2">
        <v>57.3</v>
      </c>
      <c r="E24" s="2">
        <v>59.8</v>
      </c>
      <c r="F24" s="2">
        <v>55.5</v>
      </c>
      <c r="G24" s="2">
        <v>63.3</v>
      </c>
      <c r="H24" s="2">
        <v>58.6</v>
      </c>
      <c r="I24" s="2">
        <v>58.8</v>
      </c>
      <c r="J24" s="2">
        <v>58.7</v>
      </c>
      <c r="K24" s="2">
        <v>58.23</v>
      </c>
      <c r="L24" s="2">
        <v>58.57</v>
      </c>
      <c r="M24" s="2">
        <v>60.44</v>
      </c>
    </row>
    <row r="25" spans="2:13" x14ac:dyDescent="0.2">
      <c r="B25" s="51" t="s">
        <v>390</v>
      </c>
      <c r="C25" s="2">
        <v>59.7</v>
      </c>
      <c r="D25" s="2">
        <v>53.1</v>
      </c>
      <c r="E25" s="2">
        <v>61</v>
      </c>
      <c r="F25" s="2">
        <v>53.2</v>
      </c>
      <c r="G25" s="2">
        <v>63.9</v>
      </c>
      <c r="H25" s="2">
        <v>60.5</v>
      </c>
      <c r="I25" s="2">
        <v>58.3</v>
      </c>
      <c r="J25" s="2">
        <v>59</v>
      </c>
      <c r="K25" s="2">
        <v>59.02</v>
      </c>
      <c r="L25" s="2">
        <v>58.77</v>
      </c>
      <c r="M25" s="2">
        <v>60.29</v>
      </c>
    </row>
    <row r="26" spans="2:13" x14ac:dyDescent="0.2">
      <c r="B26" s="51" t="s">
        <v>391</v>
      </c>
      <c r="C26" s="2">
        <v>62.1</v>
      </c>
      <c r="D26" s="2">
        <v>53.3</v>
      </c>
      <c r="E26" s="2">
        <v>61</v>
      </c>
      <c r="F26" s="2">
        <v>53.9</v>
      </c>
      <c r="G26" s="2">
        <v>62.3</v>
      </c>
      <c r="H26" s="2">
        <v>59.9</v>
      </c>
      <c r="I26" s="2">
        <v>57.8</v>
      </c>
      <c r="J26" s="2">
        <v>58.4</v>
      </c>
      <c r="K26" s="2">
        <v>59.23</v>
      </c>
      <c r="L26" s="2">
        <v>58.89</v>
      </c>
      <c r="M26" s="2">
        <v>60.31</v>
      </c>
    </row>
    <row r="27" spans="2:13" x14ac:dyDescent="0.2">
      <c r="B27" s="51" t="s">
        <v>392</v>
      </c>
      <c r="C27" s="2">
        <v>60</v>
      </c>
      <c r="D27" s="2">
        <v>53.5</v>
      </c>
      <c r="E27" s="2">
        <v>59.7</v>
      </c>
      <c r="F27" s="2">
        <v>55.1</v>
      </c>
      <c r="G27" s="2">
        <v>64.099999999999994</v>
      </c>
      <c r="H27" s="2">
        <v>60.5</v>
      </c>
      <c r="I27" s="2">
        <v>58.4</v>
      </c>
      <c r="J27" s="2">
        <v>58.1</v>
      </c>
      <c r="K27" s="2">
        <v>59.85</v>
      </c>
      <c r="L27" s="2">
        <v>59.06</v>
      </c>
      <c r="M27" s="2">
        <v>60.5</v>
      </c>
    </row>
    <row r="28" spans="2:13" x14ac:dyDescent="0.2">
      <c r="B28" s="51" t="s">
        <v>393</v>
      </c>
      <c r="C28" s="2">
        <v>61.2</v>
      </c>
      <c r="D28" s="2">
        <v>53.9</v>
      </c>
      <c r="E28" s="2">
        <v>60.3</v>
      </c>
      <c r="F28" s="2">
        <v>55.1</v>
      </c>
      <c r="G28" s="2">
        <v>64.599999999999994</v>
      </c>
      <c r="H28" s="2">
        <v>61</v>
      </c>
      <c r="I28" s="2">
        <v>59.6</v>
      </c>
      <c r="J28" s="2">
        <v>57.7</v>
      </c>
      <c r="K28" s="2">
        <v>59.56</v>
      </c>
      <c r="L28" s="2">
        <v>59.12</v>
      </c>
      <c r="M28" s="2">
        <v>60.55</v>
      </c>
    </row>
    <row r="29" spans="2:13" x14ac:dyDescent="0.2">
      <c r="B29" s="51" t="s">
        <v>394</v>
      </c>
      <c r="C29" s="2">
        <v>60.5</v>
      </c>
      <c r="D29" s="2">
        <v>52.4</v>
      </c>
      <c r="E29" s="2">
        <v>59.8</v>
      </c>
      <c r="F29" s="2">
        <v>56</v>
      </c>
      <c r="G29" s="2">
        <v>63.8</v>
      </c>
      <c r="H29" s="2">
        <v>59.4</v>
      </c>
      <c r="I29" s="2">
        <v>60.2</v>
      </c>
      <c r="J29" s="2">
        <v>59</v>
      </c>
      <c r="K29" s="2">
        <v>58.81</v>
      </c>
      <c r="L29" s="2">
        <v>59.07</v>
      </c>
      <c r="M29" s="2">
        <v>60.23</v>
      </c>
    </row>
    <row r="30" spans="2:13" x14ac:dyDescent="0.2">
      <c r="B30" s="51" t="s">
        <v>395</v>
      </c>
      <c r="C30" s="2">
        <v>62.9</v>
      </c>
      <c r="D30" s="2">
        <v>50.5</v>
      </c>
      <c r="E30" s="2">
        <v>60</v>
      </c>
      <c r="F30" s="2">
        <v>55.1</v>
      </c>
      <c r="G30" s="2">
        <v>60.9</v>
      </c>
      <c r="H30" s="2">
        <v>63.5</v>
      </c>
      <c r="I30" s="2">
        <v>59.1</v>
      </c>
      <c r="J30" s="2">
        <v>59.5</v>
      </c>
      <c r="K30" s="2">
        <v>58.15</v>
      </c>
      <c r="L30" s="2">
        <v>58.75</v>
      </c>
      <c r="M30" s="2">
        <v>60.18</v>
      </c>
    </row>
    <row r="31" spans="2:13" x14ac:dyDescent="0.2">
      <c r="B31" s="51" t="s">
        <v>396</v>
      </c>
      <c r="C31" s="2">
        <v>61.1</v>
      </c>
      <c r="D31" s="2">
        <v>50.2</v>
      </c>
      <c r="E31" s="2">
        <v>59.6</v>
      </c>
      <c r="F31" s="2">
        <v>56.2</v>
      </c>
      <c r="G31" s="2">
        <v>62.5</v>
      </c>
      <c r="H31" s="2">
        <v>65.400000000000006</v>
      </c>
      <c r="I31" s="2">
        <v>60.3</v>
      </c>
      <c r="J31" s="2">
        <v>58.9</v>
      </c>
      <c r="K31" s="2">
        <v>59.01</v>
      </c>
      <c r="L31" s="2">
        <v>59.15</v>
      </c>
      <c r="M31" s="2">
        <v>60</v>
      </c>
    </row>
    <row r="32" spans="2:13" x14ac:dyDescent="0.2">
      <c r="B32" s="51" t="s">
        <v>397</v>
      </c>
      <c r="C32" s="2">
        <v>62.2</v>
      </c>
      <c r="D32" s="2">
        <v>50.6</v>
      </c>
      <c r="E32" s="2">
        <v>58.7</v>
      </c>
      <c r="F32" s="2">
        <v>56.5</v>
      </c>
      <c r="G32" s="2">
        <v>61.9</v>
      </c>
      <c r="H32" s="2">
        <v>63.7</v>
      </c>
      <c r="I32" s="2">
        <v>60</v>
      </c>
      <c r="J32" s="2">
        <v>57.8</v>
      </c>
      <c r="K32" s="2">
        <v>58.73</v>
      </c>
      <c r="L32" s="2">
        <v>58.48</v>
      </c>
      <c r="M32" s="2">
        <v>60.04</v>
      </c>
    </row>
    <row r="33" spans="2:13" x14ac:dyDescent="0.2">
      <c r="B33" s="51" t="s">
        <v>398</v>
      </c>
      <c r="C33" s="2">
        <v>63.4</v>
      </c>
      <c r="D33" s="2">
        <v>50.3</v>
      </c>
      <c r="E33" s="2">
        <v>58.3</v>
      </c>
      <c r="F33" s="2">
        <v>57.2</v>
      </c>
      <c r="G33" s="2">
        <v>56.5</v>
      </c>
      <c r="H33" s="2">
        <v>64.400000000000006</v>
      </c>
      <c r="I33" s="2">
        <v>59.3</v>
      </c>
      <c r="J33" s="2">
        <v>59.7</v>
      </c>
      <c r="K33" s="2">
        <v>58.75</v>
      </c>
      <c r="L33" s="2">
        <v>58.85</v>
      </c>
      <c r="M33" s="2">
        <v>59.86</v>
      </c>
    </row>
    <row r="34" spans="2:13" x14ac:dyDescent="0.2">
      <c r="B34" s="51" t="s">
        <v>399</v>
      </c>
      <c r="C34" s="2">
        <v>64.8</v>
      </c>
      <c r="D34" s="2">
        <v>51.4</v>
      </c>
      <c r="E34" s="2">
        <v>57.6</v>
      </c>
      <c r="F34" s="2">
        <v>57</v>
      </c>
      <c r="G34" s="2">
        <v>55.5</v>
      </c>
      <c r="H34" s="2">
        <v>61.7</v>
      </c>
      <c r="I34" s="2">
        <v>59</v>
      </c>
      <c r="J34" s="2">
        <v>59.7</v>
      </c>
      <c r="K34" s="2">
        <v>58.81</v>
      </c>
      <c r="L34" s="2">
        <v>58.6</v>
      </c>
      <c r="M34" s="2">
        <v>59.46</v>
      </c>
    </row>
    <row r="35" spans="2:13" x14ac:dyDescent="0.2">
      <c r="B35" s="51" t="s">
        <v>400</v>
      </c>
      <c r="C35" s="2">
        <v>67.400000000000006</v>
      </c>
      <c r="D35" s="2">
        <v>54.6</v>
      </c>
      <c r="E35" s="2">
        <v>57.4</v>
      </c>
      <c r="F35" s="2">
        <v>58.7</v>
      </c>
      <c r="G35" s="2">
        <v>60.7</v>
      </c>
      <c r="H35" s="2">
        <v>63.6</v>
      </c>
      <c r="I35" s="2">
        <v>59.8</v>
      </c>
      <c r="J35" s="2">
        <v>60</v>
      </c>
      <c r="K35" s="2">
        <v>59.33</v>
      </c>
      <c r="L35" s="2">
        <v>58.72</v>
      </c>
      <c r="M35" s="2">
        <v>59.63</v>
      </c>
    </row>
    <row r="36" spans="2:13" x14ac:dyDescent="0.2">
      <c r="B36" s="51" t="s">
        <v>401</v>
      </c>
      <c r="C36" s="2">
        <v>67.7</v>
      </c>
      <c r="D36" s="2">
        <v>52.9</v>
      </c>
      <c r="E36" s="2">
        <v>56.4</v>
      </c>
      <c r="F36" s="2">
        <v>57.3</v>
      </c>
      <c r="G36" s="2">
        <v>56.6</v>
      </c>
      <c r="H36" s="2">
        <v>61</v>
      </c>
      <c r="I36" s="2">
        <v>59.2</v>
      </c>
      <c r="J36" s="2">
        <v>59.6</v>
      </c>
      <c r="K36" s="2">
        <v>59.84</v>
      </c>
      <c r="L36" s="2">
        <v>58.66</v>
      </c>
      <c r="M36" s="2">
        <v>59.53</v>
      </c>
    </row>
    <row r="37" spans="2:13" x14ac:dyDescent="0.2">
      <c r="B37" s="51" t="s">
        <v>402</v>
      </c>
      <c r="C37" s="2">
        <v>69.8</v>
      </c>
      <c r="D37" s="2">
        <v>51.2</v>
      </c>
      <c r="E37" s="2">
        <v>58.4</v>
      </c>
      <c r="F37" s="2">
        <v>57</v>
      </c>
      <c r="G37" s="2">
        <v>58.7</v>
      </c>
      <c r="H37" s="2">
        <v>60.9</v>
      </c>
      <c r="I37" s="2">
        <v>57.7</v>
      </c>
      <c r="J37" s="2">
        <v>61.7</v>
      </c>
      <c r="K37" s="2">
        <v>60.8</v>
      </c>
      <c r="L37" s="2">
        <v>59.35</v>
      </c>
      <c r="M37" s="2">
        <v>59.77</v>
      </c>
    </row>
    <row r="38" spans="2:13" x14ac:dyDescent="0.2">
      <c r="B38" s="51" t="s">
        <v>403</v>
      </c>
      <c r="C38" s="65">
        <v>69.7</v>
      </c>
      <c r="D38" s="65">
        <v>50.8</v>
      </c>
      <c r="E38" s="65">
        <v>56.9</v>
      </c>
      <c r="F38" s="65">
        <v>58.5</v>
      </c>
      <c r="G38" s="65">
        <v>58.8</v>
      </c>
      <c r="H38" s="65">
        <v>62.7</v>
      </c>
      <c r="I38" s="2">
        <v>57.3</v>
      </c>
      <c r="J38" s="2">
        <v>61.3</v>
      </c>
      <c r="K38" s="2">
        <v>60.34</v>
      </c>
      <c r="L38" s="2">
        <v>58.81</v>
      </c>
      <c r="M38" s="2">
        <v>59.45</v>
      </c>
    </row>
    <row r="39" spans="2:13" x14ac:dyDescent="0.2">
      <c r="B39" s="51" t="s">
        <v>404</v>
      </c>
      <c r="C39" s="2">
        <v>67.2</v>
      </c>
      <c r="D39" s="2">
        <v>50</v>
      </c>
      <c r="E39" s="2">
        <v>57.1</v>
      </c>
      <c r="F39" s="2">
        <v>58.6</v>
      </c>
      <c r="G39" s="2">
        <v>62.8</v>
      </c>
      <c r="H39" s="2">
        <v>62.1</v>
      </c>
      <c r="I39" s="2">
        <v>57.7</v>
      </c>
      <c r="J39" s="2">
        <v>59.9</v>
      </c>
      <c r="K39" s="2">
        <v>60.96</v>
      </c>
      <c r="L39" s="2">
        <v>59.14</v>
      </c>
      <c r="M39" s="2">
        <v>59.79</v>
      </c>
    </row>
    <row r="40" spans="2:13" x14ac:dyDescent="0.2">
      <c r="B40" s="51" t="s">
        <v>405</v>
      </c>
      <c r="C40" s="65">
        <v>60.7</v>
      </c>
      <c r="D40" s="65">
        <v>52.7</v>
      </c>
      <c r="E40" s="65">
        <v>57.2</v>
      </c>
      <c r="F40" s="65">
        <v>58.5</v>
      </c>
      <c r="G40" s="65">
        <v>62.6</v>
      </c>
      <c r="H40" s="2">
        <v>63</v>
      </c>
      <c r="I40" s="65">
        <v>57.2</v>
      </c>
      <c r="J40" s="65">
        <v>59.5</v>
      </c>
      <c r="K40" s="2">
        <v>60.34</v>
      </c>
      <c r="L40" s="2">
        <v>58.69</v>
      </c>
      <c r="M40" s="2">
        <v>59.5</v>
      </c>
    </row>
    <row r="41" spans="2:13" x14ac:dyDescent="0.2">
      <c r="B41" s="51" t="s">
        <v>406</v>
      </c>
      <c r="C41" s="65">
        <v>58.2</v>
      </c>
      <c r="D41" s="65">
        <v>55.4</v>
      </c>
      <c r="E41" s="65">
        <v>56.9</v>
      </c>
      <c r="F41" s="65">
        <v>58.2</v>
      </c>
      <c r="G41" s="65">
        <v>60.6</v>
      </c>
      <c r="H41" s="65">
        <v>62.4</v>
      </c>
      <c r="I41" s="65">
        <v>56.2</v>
      </c>
      <c r="J41" s="65">
        <v>61.1</v>
      </c>
      <c r="K41" s="2">
        <v>58.91</v>
      </c>
      <c r="L41" s="2">
        <v>58.4</v>
      </c>
      <c r="M41" s="2">
        <v>59.43</v>
      </c>
    </row>
    <row r="42" spans="2:13" x14ac:dyDescent="0.2">
      <c r="B42" s="51" t="s">
        <v>407</v>
      </c>
      <c r="C42" s="65">
        <v>57.6</v>
      </c>
      <c r="D42" s="65">
        <v>55.2</v>
      </c>
      <c r="E42" s="65">
        <v>57.6</v>
      </c>
      <c r="F42" s="65">
        <v>57.1</v>
      </c>
      <c r="G42" s="65">
        <v>58.4</v>
      </c>
      <c r="H42" s="65">
        <v>62.2</v>
      </c>
      <c r="I42" s="65">
        <v>56.3</v>
      </c>
      <c r="J42" s="65">
        <v>59.3</v>
      </c>
      <c r="K42" s="2">
        <v>59.48</v>
      </c>
      <c r="L42" s="2">
        <v>58.18</v>
      </c>
      <c r="M42" s="2">
        <v>59.29</v>
      </c>
    </row>
    <row r="43" spans="2:13" x14ac:dyDescent="0.2">
      <c r="B43" s="51" t="s">
        <v>408</v>
      </c>
      <c r="C43" s="65">
        <v>58.2</v>
      </c>
      <c r="D43" s="65">
        <v>55.8</v>
      </c>
      <c r="E43" s="65">
        <v>58.3</v>
      </c>
      <c r="F43" s="65">
        <v>56.1</v>
      </c>
      <c r="G43" s="65">
        <v>57.5</v>
      </c>
      <c r="H43" s="65">
        <v>58.7</v>
      </c>
      <c r="I43" s="65">
        <v>55.3</v>
      </c>
      <c r="J43" s="65">
        <v>59.7</v>
      </c>
      <c r="K43" s="2">
        <v>57.47</v>
      </c>
      <c r="L43" s="2">
        <v>58</v>
      </c>
      <c r="M43" s="2">
        <v>59.41</v>
      </c>
    </row>
    <row r="44" spans="2:13" x14ac:dyDescent="0.2">
      <c r="B44" s="51" t="s">
        <v>409</v>
      </c>
      <c r="C44" s="65">
        <v>58.3</v>
      </c>
      <c r="D44" s="65">
        <v>58.9</v>
      </c>
      <c r="E44" s="65">
        <v>60.9</v>
      </c>
      <c r="F44" s="65">
        <v>55.7</v>
      </c>
      <c r="G44" s="65">
        <v>58.7</v>
      </c>
      <c r="H44" s="65">
        <v>58.1</v>
      </c>
      <c r="I44" s="65">
        <v>56.3</v>
      </c>
      <c r="J44" s="65">
        <v>58.8</v>
      </c>
      <c r="K44" s="2">
        <v>57.92</v>
      </c>
      <c r="L44" s="2">
        <v>57.65</v>
      </c>
      <c r="M44" s="2">
        <v>59.28</v>
      </c>
    </row>
    <row r="45" spans="2:13" x14ac:dyDescent="0.2">
      <c r="B45" s="51" t="s">
        <v>410</v>
      </c>
      <c r="C45" s="2">
        <v>57.9</v>
      </c>
      <c r="D45" s="2">
        <v>59.6</v>
      </c>
      <c r="E45" s="2">
        <v>61.7</v>
      </c>
      <c r="F45" s="2">
        <v>55.6</v>
      </c>
      <c r="G45" s="2">
        <v>55.8</v>
      </c>
      <c r="H45" s="2">
        <v>61</v>
      </c>
      <c r="I45" s="2">
        <v>56.9</v>
      </c>
      <c r="J45" s="2">
        <v>61</v>
      </c>
      <c r="K45" s="2">
        <v>56.12</v>
      </c>
      <c r="L45" s="2">
        <v>57.47</v>
      </c>
      <c r="M45" s="2">
        <v>58.95</v>
      </c>
    </row>
    <row r="46" spans="2:13" x14ac:dyDescent="0.2">
      <c r="B46" s="51" t="s">
        <v>411</v>
      </c>
      <c r="C46" s="65">
        <v>57.4</v>
      </c>
      <c r="D46" s="65">
        <v>57.7</v>
      </c>
      <c r="E46" s="65">
        <v>61.3</v>
      </c>
      <c r="F46" s="65">
        <v>56.6</v>
      </c>
      <c r="G46" s="65">
        <v>57.7</v>
      </c>
      <c r="H46" s="65">
        <v>60.6</v>
      </c>
      <c r="I46" s="65">
        <v>55.3</v>
      </c>
      <c r="J46" s="65">
        <v>61.2</v>
      </c>
      <c r="K46" s="2">
        <v>56.48</v>
      </c>
      <c r="L46" s="2">
        <v>57.69</v>
      </c>
      <c r="M46" s="2">
        <v>58.78</v>
      </c>
    </row>
    <row r="47" spans="2:13" x14ac:dyDescent="0.2">
      <c r="B47" s="51" t="s">
        <v>412</v>
      </c>
      <c r="C47" s="2">
        <v>56.4</v>
      </c>
      <c r="D47" s="2">
        <v>56.9</v>
      </c>
      <c r="E47" s="2">
        <v>62.5</v>
      </c>
      <c r="F47" s="2">
        <v>56.8</v>
      </c>
      <c r="G47" s="2">
        <v>56.4</v>
      </c>
      <c r="H47" s="2">
        <v>64</v>
      </c>
      <c r="I47" s="2">
        <v>56.4</v>
      </c>
      <c r="J47" s="2">
        <v>59.9</v>
      </c>
      <c r="K47" s="2">
        <v>56.15</v>
      </c>
      <c r="L47" s="2">
        <v>57.42</v>
      </c>
      <c r="M47" s="2">
        <v>58.84</v>
      </c>
    </row>
    <row r="48" spans="2:13" x14ac:dyDescent="0.2">
      <c r="B48" s="51" t="s">
        <v>413</v>
      </c>
      <c r="C48" s="65">
        <v>58.3</v>
      </c>
      <c r="D48" s="65">
        <v>60.2</v>
      </c>
      <c r="E48" s="65">
        <v>62.8</v>
      </c>
      <c r="F48" s="65">
        <v>57.4</v>
      </c>
      <c r="G48" s="65">
        <v>57.7</v>
      </c>
      <c r="H48" s="65">
        <v>63.3</v>
      </c>
      <c r="I48" s="65">
        <v>54.6</v>
      </c>
      <c r="J48" s="65">
        <v>60.5</v>
      </c>
      <c r="K48" s="2">
        <v>55.83</v>
      </c>
      <c r="L48" s="2">
        <v>57.34</v>
      </c>
      <c r="M48" s="2">
        <v>58.92</v>
      </c>
    </row>
    <row r="49" spans="2:13" x14ac:dyDescent="0.2">
      <c r="B49" s="51" t="s">
        <v>414</v>
      </c>
      <c r="C49" s="65">
        <v>59.9</v>
      </c>
      <c r="D49" s="65">
        <v>59.1</v>
      </c>
      <c r="E49" s="65">
        <v>61.4</v>
      </c>
      <c r="F49" s="65">
        <v>57.5</v>
      </c>
      <c r="G49" s="65">
        <v>56.5</v>
      </c>
      <c r="H49" s="65">
        <v>62.4</v>
      </c>
      <c r="I49" s="65">
        <v>54.3</v>
      </c>
      <c r="J49" s="65">
        <v>59.1</v>
      </c>
      <c r="K49" s="2">
        <v>55.74</v>
      </c>
      <c r="L49" s="2">
        <v>56.94</v>
      </c>
      <c r="M49" s="65">
        <v>58.8</v>
      </c>
    </row>
    <row r="50" spans="2:13" x14ac:dyDescent="0.2">
      <c r="B50" s="51" t="s">
        <v>415</v>
      </c>
      <c r="C50" s="65">
        <v>55.8</v>
      </c>
      <c r="D50" s="65">
        <v>57.6</v>
      </c>
      <c r="E50" s="65">
        <v>59.1</v>
      </c>
      <c r="F50" s="65">
        <v>56.4</v>
      </c>
      <c r="G50" s="65">
        <v>59.7</v>
      </c>
      <c r="H50" s="65">
        <v>61.4</v>
      </c>
      <c r="I50" s="65">
        <v>54.7</v>
      </c>
      <c r="J50" s="65">
        <v>59.5</v>
      </c>
      <c r="K50" s="2">
        <v>56.15</v>
      </c>
      <c r="L50" s="2">
        <v>57.08</v>
      </c>
      <c r="M50" s="2">
        <v>58.46</v>
      </c>
    </row>
    <row r="51" spans="2:13" x14ac:dyDescent="0.2">
      <c r="B51" s="51" t="s">
        <v>416</v>
      </c>
      <c r="C51" s="2">
        <v>54.1</v>
      </c>
      <c r="D51" s="2">
        <v>54.7</v>
      </c>
      <c r="E51" s="2">
        <v>60.2</v>
      </c>
      <c r="F51" s="2">
        <v>55.7</v>
      </c>
      <c r="G51" s="2">
        <v>58.2</v>
      </c>
      <c r="H51" s="2">
        <v>64</v>
      </c>
      <c r="I51" s="2">
        <v>56.1</v>
      </c>
      <c r="J51" s="2">
        <v>59.6</v>
      </c>
      <c r="K51" s="2">
        <v>58.01</v>
      </c>
      <c r="L51" s="2">
        <v>57.05</v>
      </c>
      <c r="M51" s="2">
        <v>58.8</v>
      </c>
    </row>
    <row r="52" spans="2:13" x14ac:dyDescent="0.2">
      <c r="B52" s="51" t="s">
        <v>417</v>
      </c>
      <c r="C52" s="2">
        <v>57.6</v>
      </c>
      <c r="D52" s="2">
        <v>51.7</v>
      </c>
      <c r="E52" s="2">
        <v>58.2</v>
      </c>
      <c r="F52" s="2">
        <v>57.3</v>
      </c>
      <c r="G52" s="2">
        <v>56</v>
      </c>
      <c r="H52" s="2">
        <v>61.1</v>
      </c>
      <c r="I52" s="2">
        <v>57.2</v>
      </c>
      <c r="J52" s="2">
        <v>59.5</v>
      </c>
      <c r="K52" s="2">
        <v>57.31</v>
      </c>
      <c r="L52" s="2">
        <v>56.81</v>
      </c>
      <c r="M52" s="2">
        <v>58.73</v>
      </c>
    </row>
    <row r="53" spans="2:13" x14ac:dyDescent="0.2">
      <c r="B53" s="51" t="s">
        <v>418</v>
      </c>
      <c r="C53" s="2">
        <v>57.7</v>
      </c>
      <c r="D53" s="2">
        <v>49.1</v>
      </c>
      <c r="E53" s="2">
        <v>60.1</v>
      </c>
      <c r="F53" s="2">
        <v>58.1</v>
      </c>
      <c r="G53" s="2">
        <v>54.7</v>
      </c>
      <c r="H53" s="2">
        <v>60.8</v>
      </c>
      <c r="I53" s="2">
        <v>55.9</v>
      </c>
      <c r="J53" s="2">
        <v>60.2</v>
      </c>
      <c r="K53" s="2">
        <v>56.78</v>
      </c>
      <c r="L53" s="2">
        <v>56.6</v>
      </c>
      <c r="M53" s="2">
        <v>58.61</v>
      </c>
    </row>
    <row r="54" spans="2:13" x14ac:dyDescent="0.2">
      <c r="B54" s="51" t="s">
        <v>419</v>
      </c>
      <c r="C54" s="2">
        <v>55.5</v>
      </c>
      <c r="D54" s="2">
        <v>49.3</v>
      </c>
      <c r="E54" s="2">
        <v>61.1</v>
      </c>
      <c r="F54" s="2">
        <v>56.3</v>
      </c>
      <c r="G54" s="2">
        <v>54.4</v>
      </c>
      <c r="H54" s="2">
        <v>59</v>
      </c>
      <c r="I54" s="2">
        <v>56.6</v>
      </c>
      <c r="J54" s="2">
        <v>60.1</v>
      </c>
      <c r="K54" s="75">
        <v>56.95</v>
      </c>
      <c r="L54" s="75">
        <v>56.65</v>
      </c>
      <c r="M54" s="75">
        <v>58.35</v>
      </c>
    </row>
    <row r="55" spans="2:13" x14ac:dyDescent="0.2">
      <c r="B55" s="51" t="s">
        <v>420</v>
      </c>
      <c r="C55" s="2">
        <v>54.7</v>
      </c>
      <c r="D55" s="2">
        <v>49.4</v>
      </c>
      <c r="E55" s="2">
        <v>61.2</v>
      </c>
      <c r="F55" s="2">
        <v>58</v>
      </c>
      <c r="G55" s="2">
        <v>53.4</v>
      </c>
      <c r="H55" s="2">
        <v>62.1</v>
      </c>
      <c r="I55" s="2">
        <v>57.4</v>
      </c>
      <c r="J55" s="2">
        <v>60.5</v>
      </c>
      <c r="K55" s="2">
        <v>56.86</v>
      </c>
      <c r="L55" s="2">
        <v>57.04</v>
      </c>
      <c r="M55" s="2">
        <v>58.74</v>
      </c>
    </row>
    <row r="56" spans="2:13" x14ac:dyDescent="0.2">
      <c r="B56" s="51" t="s">
        <v>421</v>
      </c>
      <c r="C56" s="2">
        <v>55.4</v>
      </c>
      <c r="D56" s="2">
        <v>51.9</v>
      </c>
      <c r="E56" s="2">
        <v>62.9</v>
      </c>
      <c r="F56" s="2">
        <v>54.9</v>
      </c>
      <c r="G56" s="2">
        <v>52.2</v>
      </c>
      <c r="H56" s="2">
        <v>59.5</v>
      </c>
      <c r="I56" s="2">
        <v>55.5</v>
      </c>
      <c r="J56" s="2">
        <v>60</v>
      </c>
      <c r="K56" s="2">
        <v>57.27</v>
      </c>
      <c r="L56" s="2">
        <v>56.85</v>
      </c>
      <c r="M56" s="2">
        <v>58.72</v>
      </c>
    </row>
    <row r="57" spans="2:13" x14ac:dyDescent="0.2">
      <c r="B57" s="51" t="s">
        <v>422</v>
      </c>
      <c r="C57" s="65">
        <v>57.2</v>
      </c>
      <c r="D57" s="65">
        <v>52.9</v>
      </c>
      <c r="E57" s="65">
        <v>61.1</v>
      </c>
      <c r="F57" s="65">
        <v>53.5</v>
      </c>
      <c r="G57" s="65">
        <v>51.7</v>
      </c>
      <c r="H57" s="65">
        <v>57.7</v>
      </c>
      <c r="I57" s="65">
        <v>55.4</v>
      </c>
      <c r="J57" s="65">
        <v>59.3</v>
      </c>
      <c r="K57" s="2">
        <v>56.54</v>
      </c>
      <c r="L57" s="2">
        <v>56.63</v>
      </c>
      <c r="M57" s="2">
        <v>58.74</v>
      </c>
    </row>
    <row r="58" spans="2:13" x14ac:dyDescent="0.2">
      <c r="B58" s="51" t="s">
        <v>474</v>
      </c>
      <c r="C58" s="2">
        <v>59</v>
      </c>
      <c r="D58" s="2">
        <v>50.1</v>
      </c>
      <c r="E58" s="2">
        <v>60.5</v>
      </c>
      <c r="F58" s="2">
        <v>50</v>
      </c>
      <c r="G58" s="2">
        <v>52.5</v>
      </c>
      <c r="H58" s="2">
        <v>59.6</v>
      </c>
      <c r="I58" s="2">
        <v>54.5</v>
      </c>
      <c r="J58" s="2">
        <v>59.8</v>
      </c>
      <c r="K58" s="2">
        <v>56.79</v>
      </c>
      <c r="L58" s="2">
        <v>56.3</v>
      </c>
      <c r="M58" s="2">
        <v>58.18</v>
      </c>
    </row>
    <row r="59" spans="2:13" x14ac:dyDescent="0.2">
      <c r="B59" s="51" t="s">
        <v>475</v>
      </c>
      <c r="C59" s="2">
        <v>52.5</v>
      </c>
      <c r="D59" s="2">
        <v>47.1</v>
      </c>
      <c r="E59" s="2">
        <v>53.9</v>
      </c>
      <c r="F59" s="2">
        <v>46.9</v>
      </c>
      <c r="G59" s="2">
        <v>47.5</v>
      </c>
      <c r="H59" s="2">
        <v>53.8</v>
      </c>
      <c r="I59" s="2">
        <v>53.6</v>
      </c>
      <c r="J59" s="2">
        <v>55.6</v>
      </c>
      <c r="K59" s="2">
        <v>53.85</v>
      </c>
      <c r="L59" s="2">
        <v>52.72</v>
      </c>
      <c r="M59" s="2">
        <v>55.54</v>
      </c>
    </row>
    <row r="60" spans="2:13" x14ac:dyDescent="0.2">
      <c r="B60" s="51" t="s">
        <v>476</v>
      </c>
      <c r="C60" s="65">
        <v>57.6</v>
      </c>
      <c r="D60" s="65">
        <v>50.2</v>
      </c>
      <c r="E60" s="65">
        <v>58.7</v>
      </c>
      <c r="F60" s="65">
        <v>50.6</v>
      </c>
      <c r="G60" s="65">
        <v>51.8</v>
      </c>
      <c r="H60" s="65">
        <v>61.3</v>
      </c>
      <c r="I60" s="2">
        <v>56.1</v>
      </c>
      <c r="J60" s="65">
        <v>56.7</v>
      </c>
      <c r="K60" s="2">
        <v>57.11</v>
      </c>
      <c r="L60" s="2">
        <v>55.77</v>
      </c>
      <c r="M60" s="2">
        <v>57.83</v>
      </c>
    </row>
    <row r="61" spans="2:13" x14ac:dyDescent="0.2">
      <c r="B61" s="65"/>
      <c r="C61" s="65"/>
      <c r="D61" s="65"/>
      <c r="E61" s="65"/>
      <c r="F61" s="65"/>
      <c r="G61" s="65"/>
      <c r="H61" s="65"/>
      <c r="I61" s="2"/>
      <c r="J61" s="65"/>
      <c r="K61" s="65"/>
      <c r="L61" s="65"/>
      <c r="M61" s="65"/>
    </row>
  </sheetData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workbookViewId="0">
      <pane xSplit="2" ySplit="5" topLeftCell="C236" activePane="bottomRight" state="frozen"/>
      <selection pane="topRight" activeCell="B1" sqref="B1"/>
      <selection pane="bottomLeft" activeCell="A9" sqref="A9"/>
      <selection pane="bottomRight" activeCell="M266" sqref="M266"/>
    </sheetView>
  </sheetViews>
  <sheetFormatPr baseColWidth="10" defaultColWidth="11.42578125" defaultRowHeight="12.75" x14ac:dyDescent="0.2"/>
  <cols>
    <col min="1" max="1" width="29.5703125" customWidth="1"/>
    <col min="2" max="2" width="11.140625" customWidth="1"/>
    <col min="14" max="14" width="12.28515625" bestFit="1" customWidth="1"/>
    <col min="15" max="15" width="40" customWidth="1"/>
    <col min="257" max="257" width="29.5703125" customWidth="1"/>
    <col min="258" max="258" width="11.140625" customWidth="1"/>
    <col min="270" max="270" width="12.28515625" bestFit="1" customWidth="1"/>
    <col min="271" max="271" width="40" customWidth="1"/>
    <col min="513" max="513" width="29.5703125" customWidth="1"/>
    <col min="514" max="514" width="11.140625" customWidth="1"/>
    <col min="526" max="526" width="12.28515625" bestFit="1" customWidth="1"/>
    <col min="527" max="527" width="40" customWidth="1"/>
    <col min="769" max="769" width="29.5703125" customWidth="1"/>
    <col min="770" max="770" width="11.140625" customWidth="1"/>
    <col min="782" max="782" width="12.28515625" bestFit="1" customWidth="1"/>
    <col min="783" max="783" width="40" customWidth="1"/>
    <col min="1025" max="1025" width="29.5703125" customWidth="1"/>
    <col min="1026" max="1026" width="11.140625" customWidth="1"/>
    <col min="1038" max="1038" width="12.28515625" bestFit="1" customWidth="1"/>
    <col min="1039" max="1039" width="40" customWidth="1"/>
    <col min="1281" max="1281" width="29.5703125" customWidth="1"/>
    <col min="1282" max="1282" width="11.140625" customWidth="1"/>
    <col min="1294" max="1294" width="12.28515625" bestFit="1" customWidth="1"/>
    <col min="1295" max="1295" width="40" customWidth="1"/>
    <col min="1537" max="1537" width="29.5703125" customWidth="1"/>
    <col min="1538" max="1538" width="11.140625" customWidth="1"/>
    <col min="1550" max="1550" width="12.28515625" bestFit="1" customWidth="1"/>
    <col min="1551" max="1551" width="40" customWidth="1"/>
    <col min="1793" max="1793" width="29.5703125" customWidth="1"/>
    <col min="1794" max="1794" width="11.140625" customWidth="1"/>
    <col min="1806" max="1806" width="12.28515625" bestFit="1" customWidth="1"/>
    <col min="1807" max="1807" width="40" customWidth="1"/>
    <col min="2049" max="2049" width="29.5703125" customWidth="1"/>
    <col min="2050" max="2050" width="11.140625" customWidth="1"/>
    <col min="2062" max="2062" width="12.28515625" bestFit="1" customWidth="1"/>
    <col min="2063" max="2063" width="40" customWidth="1"/>
    <col min="2305" max="2305" width="29.5703125" customWidth="1"/>
    <col min="2306" max="2306" width="11.140625" customWidth="1"/>
    <col min="2318" max="2318" width="12.28515625" bestFit="1" customWidth="1"/>
    <col min="2319" max="2319" width="40" customWidth="1"/>
    <col min="2561" max="2561" width="29.5703125" customWidth="1"/>
    <col min="2562" max="2562" width="11.140625" customWidth="1"/>
    <col min="2574" max="2574" width="12.28515625" bestFit="1" customWidth="1"/>
    <col min="2575" max="2575" width="40" customWidth="1"/>
    <col min="2817" max="2817" width="29.5703125" customWidth="1"/>
    <col min="2818" max="2818" width="11.140625" customWidth="1"/>
    <col min="2830" max="2830" width="12.28515625" bestFit="1" customWidth="1"/>
    <col min="2831" max="2831" width="40" customWidth="1"/>
    <col min="3073" max="3073" width="29.5703125" customWidth="1"/>
    <col min="3074" max="3074" width="11.140625" customWidth="1"/>
    <col min="3086" max="3086" width="12.28515625" bestFit="1" customWidth="1"/>
    <col min="3087" max="3087" width="40" customWidth="1"/>
    <col min="3329" max="3329" width="29.5703125" customWidth="1"/>
    <col min="3330" max="3330" width="11.140625" customWidth="1"/>
    <col min="3342" max="3342" width="12.28515625" bestFit="1" customWidth="1"/>
    <col min="3343" max="3343" width="40" customWidth="1"/>
    <col min="3585" max="3585" width="29.5703125" customWidth="1"/>
    <col min="3586" max="3586" width="11.140625" customWidth="1"/>
    <col min="3598" max="3598" width="12.28515625" bestFit="1" customWidth="1"/>
    <col min="3599" max="3599" width="40" customWidth="1"/>
    <col min="3841" max="3841" width="29.5703125" customWidth="1"/>
    <col min="3842" max="3842" width="11.140625" customWidth="1"/>
    <col min="3854" max="3854" width="12.28515625" bestFit="1" customWidth="1"/>
    <col min="3855" max="3855" width="40" customWidth="1"/>
    <col min="4097" max="4097" width="29.5703125" customWidth="1"/>
    <col min="4098" max="4098" width="11.140625" customWidth="1"/>
    <col min="4110" max="4110" width="12.28515625" bestFit="1" customWidth="1"/>
    <col min="4111" max="4111" width="40" customWidth="1"/>
    <col min="4353" max="4353" width="29.5703125" customWidth="1"/>
    <col min="4354" max="4354" width="11.140625" customWidth="1"/>
    <col min="4366" max="4366" width="12.28515625" bestFit="1" customWidth="1"/>
    <col min="4367" max="4367" width="40" customWidth="1"/>
    <col min="4609" max="4609" width="29.5703125" customWidth="1"/>
    <col min="4610" max="4610" width="11.140625" customWidth="1"/>
    <col min="4622" max="4622" width="12.28515625" bestFit="1" customWidth="1"/>
    <col min="4623" max="4623" width="40" customWidth="1"/>
    <col min="4865" max="4865" width="29.5703125" customWidth="1"/>
    <col min="4866" max="4866" width="11.140625" customWidth="1"/>
    <col min="4878" max="4878" width="12.28515625" bestFit="1" customWidth="1"/>
    <col min="4879" max="4879" width="40" customWidth="1"/>
    <col min="5121" max="5121" width="29.5703125" customWidth="1"/>
    <col min="5122" max="5122" width="11.140625" customWidth="1"/>
    <col min="5134" max="5134" width="12.28515625" bestFit="1" customWidth="1"/>
    <col min="5135" max="5135" width="40" customWidth="1"/>
    <col min="5377" max="5377" width="29.5703125" customWidth="1"/>
    <col min="5378" max="5378" width="11.140625" customWidth="1"/>
    <col min="5390" max="5390" width="12.28515625" bestFit="1" customWidth="1"/>
    <col min="5391" max="5391" width="40" customWidth="1"/>
    <col min="5633" max="5633" width="29.5703125" customWidth="1"/>
    <col min="5634" max="5634" width="11.140625" customWidth="1"/>
    <col min="5646" max="5646" width="12.28515625" bestFit="1" customWidth="1"/>
    <col min="5647" max="5647" width="40" customWidth="1"/>
    <col min="5889" max="5889" width="29.5703125" customWidth="1"/>
    <col min="5890" max="5890" width="11.140625" customWidth="1"/>
    <col min="5902" max="5902" width="12.28515625" bestFit="1" customWidth="1"/>
    <col min="5903" max="5903" width="40" customWidth="1"/>
    <col min="6145" max="6145" width="29.5703125" customWidth="1"/>
    <col min="6146" max="6146" width="11.140625" customWidth="1"/>
    <col min="6158" max="6158" width="12.28515625" bestFit="1" customWidth="1"/>
    <col min="6159" max="6159" width="40" customWidth="1"/>
    <col min="6401" max="6401" width="29.5703125" customWidth="1"/>
    <col min="6402" max="6402" width="11.140625" customWidth="1"/>
    <col min="6414" max="6414" width="12.28515625" bestFit="1" customWidth="1"/>
    <col min="6415" max="6415" width="40" customWidth="1"/>
    <col min="6657" max="6657" width="29.5703125" customWidth="1"/>
    <col min="6658" max="6658" width="11.140625" customWidth="1"/>
    <col min="6670" max="6670" width="12.28515625" bestFit="1" customWidth="1"/>
    <col min="6671" max="6671" width="40" customWidth="1"/>
    <col min="6913" max="6913" width="29.5703125" customWidth="1"/>
    <col min="6914" max="6914" width="11.140625" customWidth="1"/>
    <col min="6926" max="6926" width="12.28515625" bestFit="1" customWidth="1"/>
    <col min="6927" max="6927" width="40" customWidth="1"/>
    <col min="7169" max="7169" width="29.5703125" customWidth="1"/>
    <col min="7170" max="7170" width="11.140625" customWidth="1"/>
    <col min="7182" max="7182" width="12.28515625" bestFit="1" customWidth="1"/>
    <col min="7183" max="7183" width="40" customWidth="1"/>
    <col min="7425" max="7425" width="29.5703125" customWidth="1"/>
    <col min="7426" max="7426" width="11.140625" customWidth="1"/>
    <col min="7438" max="7438" width="12.28515625" bestFit="1" customWidth="1"/>
    <col min="7439" max="7439" width="40" customWidth="1"/>
    <col min="7681" max="7681" width="29.5703125" customWidth="1"/>
    <col min="7682" max="7682" width="11.140625" customWidth="1"/>
    <col min="7694" max="7694" width="12.28515625" bestFit="1" customWidth="1"/>
    <col min="7695" max="7695" width="40" customWidth="1"/>
    <col min="7937" max="7937" width="29.5703125" customWidth="1"/>
    <col min="7938" max="7938" width="11.140625" customWidth="1"/>
    <col min="7950" max="7950" width="12.28515625" bestFit="1" customWidth="1"/>
    <col min="7951" max="7951" width="40" customWidth="1"/>
    <col min="8193" max="8193" width="29.5703125" customWidth="1"/>
    <col min="8194" max="8194" width="11.140625" customWidth="1"/>
    <col min="8206" max="8206" width="12.28515625" bestFit="1" customWidth="1"/>
    <col min="8207" max="8207" width="40" customWidth="1"/>
    <col min="8449" max="8449" width="29.5703125" customWidth="1"/>
    <col min="8450" max="8450" width="11.140625" customWidth="1"/>
    <col min="8462" max="8462" width="12.28515625" bestFit="1" customWidth="1"/>
    <col min="8463" max="8463" width="40" customWidth="1"/>
    <col min="8705" max="8705" width="29.5703125" customWidth="1"/>
    <col min="8706" max="8706" width="11.140625" customWidth="1"/>
    <col min="8718" max="8718" width="12.28515625" bestFit="1" customWidth="1"/>
    <col min="8719" max="8719" width="40" customWidth="1"/>
    <col min="8961" max="8961" width="29.5703125" customWidth="1"/>
    <col min="8962" max="8962" width="11.140625" customWidth="1"/>
    <col min="8974" max="8974" width="12.28515625" bestFit="1" customWidth="1"/>
    <col min="8975" max="8975" width="40" customWidth="1"/>
    <col min="9217" max="9217" width="29.5703125" customWidth="1"/>
    <col min="9218" max="9218" width="11.140625" customWidth="1"/>
    <col min="9230" max="9230" width="12.28515625" bestFit="1" customWidth="1"/>
    <col min="9231" max="9231" width="40" customWidth="1"/>
    <col min="9473" max="9473" width="29.5703125" customWidth="1"/>
    <col min="9474" max="9474" width="11.140625" customWidth="1"/>
    <col min="9486" max="9486" width="12.28515625" bestFit="1" customWidth="1"/>
    <col min="9487" max="9487" width="40" customWidth="1"/>
    <col min="9729" max="9729" width="29.5703125" customWidth="1"/>
    <col min="9730" max="9730" width="11.140625" customWidth="1"/>
    <col min="9742" max="9742" width="12.28515625" bestFit="1" customWidth="1"/>
    <col min="9743" max="9743" width="40" customWidth="1"/>
    <col min="9985" max="9985" width="29.5703125" customWidth="1"/>
    <col min="9986" max="9986" width="11.140625" customWidth="1"/>
    <col min="9998" max="9998" width="12.28515625" bestFit="1" customWidth="1"/>
    <col min="9999" max="9999" width="40" customWidth="1"/>
    <col min="10241" max="10241" width="29.5703125" customWidth="1"/>
    <col min="10242" max="10242" width="11.140625" customWidth="1"/>
    <col min="10254" max="10254" width="12.28515625" bestFit="1" customWidth="1"/>
    <col min="10255" max="10255" width="40" customWidth="1"/>
    <col min="10497" max="10497" width="29.5703125" customWidth="1"/>
    <col min="10498" max="10498" width="11.140625" customWidth="1"/>
    <col min="10510" max="10510" width="12.28515625" bestFit="1" customWidth="1"/>
    <col min="10511" max="10511" width="40" customWidth="1"/>
    <col min="10753" max="10753" width="29.5703125" customWidth="1"/>
    <col min="10754" max="10754" width="11.140625" customWidth="1"/>
    <col min="10766" max="10766" width="12.28515625" bestFit="1" customWidth="1"/>
    <col min="10767" max="10767" width="40" customWidth="1"/>
    <col min="11009" max="11009" width="29.5703125" customWidth="1"/>
    <col min="11010" max="11010" width="11.140625" customWidth="1"/>
    <col min="11022" max="11022" width="12.28515625" bestFit="1" customWidth="1"/>
    <col min="11023" max="11023" width="40" customWidth="1"/>
    <col min="11265" max="11265" width="29.5703125" customWidth="1"/>
    <col min="11266" max="11266" width="11.140625" customWidth="1"/>
    <col min="11278" max="11278" width="12.28515625" bestFit="1" customWidth="1"/>
    <col min="11279" max="11279" width="40" customWidth="1"/>
    <col min="11521" max="11521" width="29.5703125" customWidth="1"/>
    <col min="11522" max="11522" width="11.140625" customWidth="1"/>
    <col min="11534" max="11534" width="12.28515625" bestFit="1" customWidth="1"/>
    <col min="11535" max="11535" width="40" customWidth="1"/>
    <col min="11777" max="11777" width="29.5703125" customWidth="1"/>
    <col min="11778" max="11778" width="11.140625" customWidth="1"/>
    <col min="11790" max="11790" width="12.28515625" bestFit="1" customWidth="1"/>
    <col min="11791" max="11791" width="40" customWidth="1"/>
    <col min="12033" max="12033" width="29.5703125" customWidth="1"/>
    <col min="12034" max="12034" width="11.140625" customWidth="1"/>
    <col min="12046" max="12046" width="12.28515625" bestFit="1" customWidth="1"/>
    <col min="12047" max="12047" width="40" customWidth="1"/>
    <col min="12289" max="12289" width="29.5703125" customWidth="1"/>
    <col min="12290" max="12290" width="11.140625" customWidth="1"/>
    <col min="12302" max="12302" width="12.28515625" bestFit="1" customWidth="1"/>
    <col min="12303" max="12303" width="40" customWidth="1"/>
    <col min="12545" max="12545" width="29.5703125" customWidth="1"/>
    <col min="12546" max="12546" width="11.140625" customWidth="1"/>
    <col min="12558" max="12558" width="12.28515625" bestFit="1" customWidth="1"/>
    <col min="12559" max="12559" width="40" customWidth="1"/>
    <col min="12801" max="12801" width="29.5703125" customWidth="1"/>
    <col min="12802" max="12802" width="11.140625" customWidth="1"/>
    <col min="12814" max="12814" width="12.28515625" bestFit="1" customWidth="1"/>
    <col min="12815" max="12815" width="40" customWidth="1"/>
    <col min="13057" max="13057" width="29.5703125" customWidth="1"/>
    <col min="13058" max="13058" width="11.140625" customWidth="1"/>
    <col min="13070" max="13070" width="12.28515625" bestFit="1" customWidth="1"/>
    <col min="13071" max="13071" width="40" customWidth="1"/>
    <col min="13313" max="13313" width="29.5703125" customWidth="1"/>
    <col min="13314" max="13314" width="11.140625" customWidth="1"/>
    <col min="13326" max="13326" width="12.28515625" bestFit="1" customWidth="1"/>
    <col min="13327" max="13327" width="40" customWidth="1"/>
    <col min="13569" max="13569" width="29.5703125" customWidth="1"/>
    <col min="13570" max="13570" width="11.140625" customWidth="1"/>
    <col min="13582" max="13582" width="12.28515625" bestFit="1" customWidth="1"/>
    <col min="13583" max="13583" width="40" customWidth="1"/>
    <col min="13825" max="13825" width="29.5703125" customWidth="1"/>
    <col min="13826" max="13826" width="11.140625" customWidth="1"/>
    <col min="13838" max="13838" width="12.28515625" bestFit="1" customWidth="1"/>
    <col min="13839" max="13839" width="40" customWidth="1"/>
    <col min="14081" max="14081" width="29.5703125" customWidth="1"/>
    <col min="14082" max="14082" width="11.140625" customWidth="1"/>
    <col min="14094" max="14094" width="12.28515625" bestFit="1" customWidth="1"/>
    <col min="14095" max="14095" width="40" customWidth="1"/>
    <col min="14337" max="14337" width="29.5703125" customWidth="1"/>
    <col min="14338" max="14338" width="11.140625" customWidth="1"/>
    <col min="14350" max="14350" width="12.28515625" bestFit="1" customWidth="1"/>
    <col min="14351" max="14351" width="40" customWidth="1"/>
    <col min="14593" max="14593" width="29.5703125" customWidth="1"/>
    <col min="14594" max="14594" width="11.140625" customWidth="1"/>
    <col min="14606" max="14606" width="12.28515625" bestFit="1" customWidth="1"/>
    <col min="14607" max="14607" width="40" customWidth="1"/>
    <col min="14849" max="14849" width="29.5703125" customWidth="1"/>
    <col min="14850" max="14850" width="11.140625" customWidth="1"/>
    <col min="14862" max="14862" width="12.28515625" bestFit="1" customWidth="1"/>
    <col min="14863" max="14863" width="40" customWidth="1"/>
    <col min="15105" max="15105" width="29.5703125" customWidth="1"/>
    <col min="15106" max="15106" width="11.140625" customWidth="1"/>
    <col min="15118" max="15118" width="12.28515625" bestFit="1" customWidth="1"/>
    <col min="15119" max="15119" width="40" customWidth="1"/>
    <col min="15361" max="15361" width="29.5703125" customWidth="1"/>
    <col min="15362" max="15362" width="11.140625" customWidth="1"/>
    <col min="15374" max="15374" width="12.28515625" bestFit="1" customWidth="1"/>
    <col min="15375" max="15375" width="40" customWidth="1"/>
    <col min="15617" max="15617" width="29.5703125" customWidth="1"/>
    <col min="15618" max="15618" width="11.140625" customWidth="1"/>
    <col min="15630" max="15630" width="12.28515625" bestFit="1" customWidth="1"/>
    <col min="15631" max="15631" width="40" customWidth="1"/>
    <col min="15873" max="15873" width="29.5703125" customWidth="1"/>
    <col min="15874" max="15874" width="11.140625" customWidth="1"/>
    <col min="15886" max="15886" width="12.28515625" bestFit="1" customWidth="1"/>
    <col min="15887" max="15887" width="40" customWidth="1"/>
    <col min="16129" max="16129" width="29.5703125" customWidth="1"/>
    <col min="16130" max="16130" width="11.140625" customWidth="1"/>
    <col min="16142" max="16142" width="12.28515625" bestFit="1" customWidth="1"/>
    <col min="16143" max="16143" width="40" customWidth="1"/>
  </cols>
  <sheetData>
    <row r="1" spans="1:19" ht="25.5" x14ac:dyDescent="0.2">
      <c r="A1" s="78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5.5" x14ac:dyDescent="0.2">
      <c r="A2" s="78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38.25" x14ac:dyDescent="0.2">
      <c r="A3" s="29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x14ac:dyDescent="0.2">
      <c r="A4" s="28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x14ac:dyDescent="0.2">
      <c r="A5" s="65"/>
      <c r="B5" s="65" t="s">
        <v>3</v>
      </c>
      <c r="C5" s="65" t="s">
        <v>68</v>
      </c>
      <c r="D5" s="65" t="s">
        <v>69</v>
      </c>
      <c r="E5" s="65" t="s">
        <v>70</v>
      </c>
      <c r="F5" s="65" t="s">
        <v>71</v>
      </c>
      <c r="G5" s="65" t="s">
        <v>72</v>
      </c>
      <c r="H5" s="65" t="s">
        <v>73</v>
      </c>
      <c r="I5" s="65" t="s">
        <v>74</v>
      </c>
      <c r="J5" s="65" t="s">
        <v>75</v>
      </c>
      <c r="K5" s="65" t="s">
        <v>76</v>
      </c>
      <c r="L5" s="65" t="s">
        <v>77</v>
      </c>
      <c r="M5" s="65" t="s">
        <v>44</v>
      </c>
      <c r="N5" s="65"/>
      <c r="O5" s="65"/>
      <c r="P5" s="65"/>
      <c r="Q5" s="65"/>
      <c r="R5" s="65"/>
      <c r="S5" s="65"/>
    </row>
    <row r="6" spans="1:19" x14ac:dyDescent="0.2">
      <c r="A6" s="65"/>
      <c r="B6" s="9">
        <v>36220</v>
      </c>
      <c r="C6" s="1">
        <v>1</v>
      </c>
      <c r="D6" s="1">
        <v>245</v>
      </c>
      <c r="E6" s="1">
        <v>2564</v>
      </c>
      <c r="F6" s="1">
        <v>2098</v>
      </c>
      <c r="G6" s="1">
        <v>5063</v>
      </c>
      <c r="H6" s="1">
        <v>8159</v>
      </c>
      <c r="I6" s="1">
        <v>345</v>
      </c>
      <c r="J6" s="1">
        <v>4783</v>
      </c>
      <c r="K6" s="1">
        <v>2265</v>
      </c>
      <c r="L6" s="1">
        <v>11376</v>
      </c>
      <c r="M6" s="1">
        <v>36899</v>
      </c>
      <c r="N6" s="1"/>
      <c r="O6" s="1"/>
      <c r="P6" s="65"/>
      <c r="Q6" s="65"/>
      <c r="R6" s="65"/>
      <c r="S6" s="65"/>
    </row>
    <row r="7" spans="1:19" x14ac:dyDescent="0.2">
      <c r="A7" s="65"/>
      <c r="B7" s="9">
        <v>36251</v>
      </c>
      <c r="C7" s="1">
        <v>1</v>
      </c>
      <c r="D7" s="1">
        <v>239</v>
      </c>
      <c r="E7" s="1">
        <v>2513</v>
      </c>
      <c r="F7" s="1">
        <v>2023</v>
      </c>
      <c r="G7" s="1">
        <v>4990</v>
      </c>
      <c r="H7" s="1">
        <v>7923</v>
      </c>
      <c r="I7" s="1">
        <v>359</v>
      </c>
      <c r="J7" s="1">
        <v>4887</v>
      </c>
      <c r="K7" s="1">
        <v>2223</v>
      </c>
      <c r="L7" s="1">
        <v>11603</v>
      </c>
      <c r="M7" s="1">
        <v>36761</v>
      </c>
      <c r="N7" s="1"/>
      <c r="O7" s="1"/>
      <c r="P7" s="65"/>
      <c r="Q7" s="65"/>
      <c r="R7" s="65"/>
      <c r="S7" s="65"/>
    </row>
    <row r="8" spans="1:19" x14ac:dyDescent="0.2">
      <c r="A8" s="65"/>
      <c r="B8" s="9">
        <v>36281</v>
      </c>
      <c r="C8" s="1">
        <v>1</v>
      </c>
      <c r="D8" s="1">
        <v>234</v>
      </c>
      <c r="E8" s="1">
        <v>2461</v>
      </c>
      <c r="F8" s="1">
        <v>1958</v>
      </c>
      <c r="G8" s="1">
        <v>4876</v>
      </c>
      <c r="H8" s="1">
        <v>7627</v>
      </c>
      <c r="I8" s="1">
        <v>340</v>
      </c>
      <c r="J8" s="1">
        <v>4663</v>
      </c>
      <c r="K8" s="1">
        <v>2127</v>
      </c>
      <c r="L8" s="1">
        <v>11198</v>
      </c>
      <c r="M8" s="1">
        <v>35485</v>
      </c>
      <c r="N8" s="1"/>
      <c r="O8" s="1"/>
      <c r="P8" s="65"/>
      <c r="Q8" s="65"/>
      <c r="R8" s="65"/>
      <c r="S8" s="65"/>
    </row>
    <row r="9" spans="1:19" x14ac:dyDescent="0.2">
      <c r="A9" s="65"/>
      <c r="B9" s="9">
        <v>36312</v>
      </c>
      <c r="C9" s="16" t="s">
        <v>78</v>
      </c>
      <c r="D9" s="1">
        <v>234</v>
      </c>
      <c r="E9" s="1">
        <v>2515</v>
      </c>
      <c r="F9" s="1">
        <v>1920</v>
      </c>
      <c r="G9" s="1">
        <v>4799</v>
      </c>
      <c r="H9" s="1">
        <v>7515</v>
      </c>
      <c r="I9" s="1">
        <v>333</v>
      </c>
      <c r="J9" s="1">
        <v>4541</v>
      </c>
      <c r="K9" s="1">
        <v>2084</v>
      </c>
      <c r="L9" s="1">
        <v>10947</v>
      </c>
      <c r="M9" s="1">
        <v>34888</v>
      </c>
      <c r="N9" s="1"/>
      <c r="O9" s="1"/>
      <c r="P9" s="65"/>
      <c r="Q9" s="65"/>
      <c r="R9" s="65"/>
      <c r="S9" s="65"/>
    </row>
    <row r="10" spans="1:19" x14ac:dyDescent="0.2">
      <c r="A10" s="65"/>
      <c r="B10" s="9">
        <v>36342</v>
      </c>
      <c r="C10" s="16" t="s">
        <v>78</v>
      </c>
      <c r="D10" s="1">
        <v>215</v>
      </c>
      <c r="E10" s="1">
        <v>2415</v>
      </c>
      <c r="F10" s="1">
        <v>1844</v>
      </c>
      <c r="G10" s="1">
        <v>4625</v>
      </c>
      <c r="H10" s="1">
        <v>7127</v>
      </c>
      <c r="I10" s="1">
        <v>317</v>
      </c>
      <c r="J10" s="1">
        <v>4350</v>
      </c>
      <c r="K10" s="1">
        <v>1986</v>
      </c>
      <c r="L10" s="1">
        <v>10294</v>
      </c>
      <c r="M10" s="1">
        <v>33173</v>
      </c>
      <c r="N10" s="1"/>
      <c r="O10" s="1"/>
      <c r="P10" s="1"/>
      <c r="Q10" s="1"/>
      <c r="R10" s="2"/>
      <c r="S10" s="3"/>
    </row>
    <row r="11" spans="1:19" x14ac:dyDescent="0.2">
      <c r="A11" s="65"/>
      <c r="B11" s="9">
        <v>36373</v>
      </c>
      <c r="C11" s="16" t="s">
        <v>78</v>
      </c>
      <c r="D11" s="1">
        <v>214</v>
      </c>
      <c r="E11" s="1">
        <v>2373</v>
      </c>
      <c r="F11" s="1">
        <v>1837</v>
      </c>
      <c r="G11" s="1">
        <v>4518</v>
      </c>
      <c r="H11" s="1">
        <v>6852</v>
      </c>
      <c r="I11" s="1">
        <v>308</v>
      </c>
      <c r="J11" s="1">
        <v>4287</v>
      </c>
      <c r="K11" s="1">
        <v>2008</v>
      </c>
      <c r="L11" s="1">
        <v>9913</v>
      </c>
      <c r="M11" s="1">
        <v>32310</v>
      </c>
      <c r="N11" s="1"/>
      <c r="O11" s="1"/>
      <c r="P11" s="1"/>
      <c r="Q11" s="1"/>
      <c r="R11" s="2"/>
      <c r="S11" s="3"/>
    </row>
    <row r="12" spans="1:19" x14ac:dyDescent="0.2">
      <c r="A12" s="65"/>
      <c r="B12" s="9">
        <v>36404</v>
      </c>
      <c r="C12" s="1">
        <v>1</v>
      </c>
      <c r="D12" s="1">
        <v>216</v>
      </c>
      <c r="E12" s="1">
        <v>2432</v>
      </c>
      <c r="F12" s="1">
        <v>1866</v>
      </c>
      <c r="G12" s="1">
        <v>4582</v>
      </c>
      <c r="H12" s="1">
        <v>7132</v>
      </c>
      <c r="I12" s="1">
        <v>329</v>
      </c>
      <c r="J12" s="1">
        <v>4226</v>
      </c>
      <c r="K12" s="1">
        <v>1997</v>
      </c>
      <c r="L12" s="1">
        <v>9967</v>
      </c>
      <c r="M12" s="1">
        <v>32748</v>
      </c>
      <c r="N12" s="1"/>
      <c r="O12" s="1"/>
      <c r="P12" s="1"/>
      <c r="Q12" s="1"/>
      <c r="R12" s="2"/>
      <c r="S12" s="3"/>
    </row>
    <row r="13" spans="1:19" x14ac:dyDescent="0.2">
      <c r="A13" s="65"/>
      <c r="B13" s="9">
        <v>36434</v>
      </c>
      <c r="C13" s="1">
        <v>2</v>
      </c>
      <c r="D13" s="1">
        <v>222</v>
      </c>
      <c r="E13" s="1">
        <v>2502</v>
      </c>
      <c r="F13" s="1">
        <v>1924</v>
      </c>
      <c r="G13" s="1">
        <v>4766</v>
      </c>
      <c r="H13" s="1">
        <v>7417</v>
      </c>
      <c r="I13" s="1">
        <v>332</v>
      </c>
      <c r="J13" s="1">
        <v>4274</v>
      </c>
      <c r="K13" s="1">
        <v>2038</v>
      </c>
      <c r="L13" s="1">
        <v>10300</v>
      </c>
      <c r="M13" s="1">
        <v>33777</v>
      </c>
      <c r="N13" s="1"/>
      <c r="O13" s="1"/>
      <c r="P13" s="1"/>
      <c r="Q13" s="1"/>
      <c r="R13" s="2"/>
      <c r="S13" s="3"/>
    </row>
    <row r="14" spans="1:19" x14ac:dyDescent="0.2">
      <c r="A14" s="65"/>
      <c r="B14" s="9">
        <v>36465</v>
      </c>
      <c r="C14" s="1">
        <v>2</v>
      </c>
      <c r="D14" s="1">
        <v>218</v>
      </c>
      <c r="E14" s="1">
        <v>2582</v>
      </c>
      <c r="F14" s="1">
        <v>1922</v>
      </c>
      <c r="G14" s="1">
        <v>4832</v>
      </c>
      <c r="H14" s="1">
        <v>7585</v>
      </c>
      <c r="I14" s="1">
        <v>348</v>
      </c>
      <c r="J14" s="1">
        <v>4285</v>
      </c>
      <c r="K14" s="1">
        <v>2027</v>
      </c>
      <c r="L14" s="1">
        <v>10491</v>
      </c>
      <c r="M14" s="1">
        <v>34292</v>
      </c>
      <c r="N14" s="1"/>
      <c r="O14" s="1"/>
      <c r="P14" s="1"/>
      <c r="Q14" s="1"/>
      <c r="R14" s="2"/>
      <c r="S14" s="3"/>
    </row>
    <row r="15" spans="1:19" x14ac:dyDescent="0.2">
      <c r="A15" s="65"/>
      <c r="B15" s="9">
        <v>36495</v>
      </c>
      <c r="C15" s="1">
        <v>3</v>
      </c>
      <c r="D15" s="1">
        <v>224</v>
      </c>
      <c r="E15" s="1">
        <v>2455</v>
      </c>
      <c r="F15" s="1">
        <v>1840</v>
      </c>
      <c r="G15" s="1">
        <v>4635</v>
      </c>
      <c r="H15" s="1">
        <v>7172</v>
      </c>
      <c r="I15" s="1">
        <v>293</v>
      </c>
      <c r="J15" s="1">
        <v>4170</v>
      </c>
      <c r="K15" s="1">
        <v>1972</v>
      </c>
      <c r="L15" s="1">
        <v>9948</v>
      </c>
      <c r="M15" s="1">
        <v>32712</v>
      </c>
      <c r="N15" s="1"/>
      <c r="O15" s="1"/>
      <c r="P15" s="27"/>
      <c r="Q15" s="27"/>
      <c r="R15" s="2"/>
      <c r="S15" s="3"/>
    </row>
    <row r="16" spans="1:19" x14ac:dyDescent="0.2">
      <c r="A16" s="65"/>
      <c r="B16" s="9">
        <v>36526</v>
      </c>
      <c r="C16" s="1">
        <v>3</v>
      </c>
      <c r="D16" s="1">
        <v>230</v>
      </c>
      <c r="E16" s="1">
        <v>2600</v>
      </c>
      <c r="F16" s="1">
        <v>1944</v>
      </c>
      <c r="G16" s="1">
        <v>4830</v>
      </c>
      <c r="H16" s="1">
        <v>7447</v>
      </c>
      <c r="I16" s="1">
        <v>298</v>
      </c>
      <c r="J16" s="1">
        <v>4246</v>
      </c>
      <c r="K16" s="1">
        <v>2001</v>
      </c>
      <c r="L16" s="1">
        <v>10159</v>
      </c>
      <c r="M16" s="1">
        <v>33758</v>
      </c>
      <c r="N16" s="1"/>
      <c r="O16" s="1"/>
      <c r="P16" s="1"/>
      <c r="Q16" s="1"/>
      <c r="R16" s="2"/>
      <c r="S16" s="3"/>
    </row>
    <row r="17" spans="2:19" x14ac:dyDescent="0.2">
      <c r="B17" s="9">
        <v>36557</v>
      </c>
      <c r="C17" s="1">
        <v>4</v>
      </c>
      <c r="D17" s="1">
        <v>226</v>
      </c>
      <c r="E17" s="1">
        <v>2602</v>
      </c>
      <c r="F17" s="1">
        <v>1923</v>
      </c>
      <c r="G17" s="1">
        <v>4863</v>
      </c>
      <c r="H17" s="1">
        <v>7521</v>
      </c>
      <c r="I17" s="1">
        <v>316</v>
      </c>
      <c r="J17" s="1">
        <v>4117</v>
      </c>
      <c r="K17" s="1">
        <v>1973</v>
      </c>
      <c r="L17" s="1">
        <v>10056</v>
      </c>
      <c r="M17" s="1">
        <v>33601</v>
      </c>
      <c r="N17" s="1"/>
      <c r="O17" s="1"/>
      <c r="P17" s="1"/>
      <c r="Q17" s="1"/>
      <c r="R17" s="2"/>
      <c r="S17" s="3"/>
    </row>
    <row r="18" spans="2:19" x14ac:dyDescent="0.2">
      <c r="B18" s="9">
        <v>36586</v>
      </c>
      <c r="C18" s="1">
        <v>5</v>
      </c>
      <c r="D18" s="1">
        <v>218</v>
      </c>
      <c r="E18" s="1">
        <v>2552</v>
      </c>
      <c r="F18" s="1">
        <v>1905</v>
      </c>
      <c r="G18" s="1">
        <v>4852</v>
      </c>
      <c r="H18" s="1">
        <v>7679</v>
      </c>
      <c r="I18" s="1">
        <v>306</v>
      </c>
      <c r="J18" s="1">
        <v>4111</v>
      </c>
      <c r="K18" s="1">
        <v>1933</v>
      </c>
      <c r="L18" s="1">
        <v>10069</v>
      </c>
      <c r="M18" s="1">
        <v>33630</v>
      </c>
      <c r="N18" s="1"/>
      <c r="O18" s="1"/>
      <c r="P18" s="1"/>
      <c r="Q18" s="1"/>
      <c r="R18" s="2"/>
      <c r="S18" s="3"/>
    </row>
    <row r="19" spans="2:19" x14ac:dyDescent="0.2">
      <c r="B19" s="9">
        <v>36617</v>
      </c>
      <c r="C19" s="1">
        <v>4</v>
      </c>
      <c r="D19" s="1">
        <v>211</v>
      </c>
      <c r="E19" s="1">
        <v>2534</v>
      </c>
      <c r="F19" s="1">
        <v>1876</v>
      </c>
      <c r="G19" s="1">
        <v>4769</v>
      </c>
      <c r="H19" s="1">
        <v>7410</v>
      </c>
      <c r="I19" s="1">
        <v>317</v>
      </c>
      <c r="J19" s="1">
        <v>4083</v>
      </c>
      <c r="K19" s="1">
        <v>1919</v>
      </c>
      <c r="L19" s="1">
        <v>10067</v>
      </c>
      <c r="M19" s="1">
        <v>33190</v>
      </c>
      <c r="N19" s="1"/>
      <c r="O19" s="1"/>
      <c r="P19" s="1"/>
      <c r="Q19" s="1"/>
      <c r="R19" s="2"/>
      <c r="S19" s="3"/>
    </row>
    <row r="20" spans="2:19" x14ac:dyDescent="0.2">
      <c r="B20" s="9">
        <v>36647</v>
      </c>
      <c r="C20" s="1">
        <v>3</v>
      </c>
      <c r="D20" s="1">
        <v>203</v>
      </c>
      <c r="E20" s="1">
        <v>2515</v>
      </c>
      <c r="F20" s="1">
        <v>1835</v>
      </c>
      <c r="G20" s="1">
        <v>4671</v>
      </c>
      <c r="H20" s="1">
        <v>7233</v>
      </c>
      <c r="I20" s="1">
        <v>313</v>
      </c>
      <c r="J20" s="1">
        <v>3995</v>
      </c>
      <c r="K20" s="1">
        <v>1874</v>
      </c>
      <c r="L20" s="1">
        <v>9836</v>
      </c>
      <c r="M20" s="1">
        <v>32478</v>
      </c>
      <c r="N20" s="1"/>
      <c r="O20" s="1"/>
      <c r="P20" s="6"/>
      <c r="Q20" s="6"/>
      <c r="R20" s="7"/>
      <c r="S20" s="8"/>
    </row>
    <row r="21" spans="2:19" x14ac:dyDescent="0.2">
      <c r="B21" s="9">
        <v>36678</v>
      </c>
      <c r="C21" s="1">
        <v>5</v>
      </c>
      <c r="D21" s="1">
        <v>195</v>
      </c>
      <c r="E21" s="1">
        <v>2435</v>
      </c>
      <c r="F21" s="1">
        <v>1775</v>
      </c>
      <c r="G21" s="1">
        <v>4512</v>
      </c>
      <c r="H21" s="1">
        <v>7145</v>
      </c>
      <c r="I21" s="1">
        <v>301</v>
      </c>
      <c r="J21" s="1">
        <v>3915</v>
      </c>
      <c r="K21" s="1">
        <v>1807</v>
      </c>
      <c r="L21" s="1">
        <v>9557</v>
      </c>
      <c r="M21" s="1">
        <v>31647</v>
      </c>
      <c r="N21" s="1"/>
      <c r="O21" s="1"/>
      <c r="P21" s="1"/>
      <c r="Q21" s="1"/>
      <c r="R21" s="2"/>
      <c r="S21" s="81"/>
    </row>
    <row r="22" spans="2:19" x14ac:dyDescent="0.2">
      <c r="B22" s="9">
        <v>36708</v>
      </c>
      <c r="C22" s="1">
        <v>5</v>
      </c>
      <c r="D22" s="1">
        <v>190</v>
      </c>
      <c r="E22" s="1">
        <v>2416</v>
      </c>
      <c r="F22" s="1">
        <v>1744</v>
      </c>
      <c r="G22" s="1">
        <v>4390</v>
      </c>
      <c r="H22" s="1">
        <v>6844</v>
      </c>
      <c r="I22" s="1">
        <v>284</v>
      </c>
      <c r="J22" s="1">
        <v>3822</v>
      </c>
      <c r="K22" s="1">
        <v>1776</v>
      </c>
      <c r="L22" s="1">
        <v>9406</v>
      </c>
      <c r="M22" s="1">
        <v>30877</v>
      </c>
      <c r="N22" s="1"/>
      <c r="O22" s="1"/>
      <c r="P22" s="65"/>
      <c r="Q22" s="65"/>
      <c r="R22" s="65"/>
      <c r="S22" s="65"/>
    </row>
    <row r="23" spans="2:19" x14ac:dyDescent="0.2">
      <c r="B23" s="9">
        <v>36739</v>
      </c>
      <c r="C23" s="1">
        <v>5</v>
      </c>
      <c r="D23" s="1">
        <v>188</v>
      </c>
      <c r="E23" s="1">
        <v>2340</v>
      </c>
      <c r="F23" s="1">
        <v>1724</v>
      </c>
      <c r="G23" s="1">
        <v>4273</v>
      </c>
      <c r="H23" s="1">
        <v>6542</v>
      </c>
      <c r="I23" s="1">
        <v>283</v>
      </c>
      <c r="J23" s="1">
        <v>3773</v>
      </c>
      <c r="K23" s="1">
        <v>1782</v>
      </c>
      <c r="L23" s="1">
        <v>9179</v>
      </c>
      <c r="M23" s="1">
        <v>30089</v>
      </c>
      <c r="N23" s="1"/>
      <c r="O23" s="1"/>
      <c r="P23" s="65"/>
      <c r="Q23" s="65"/>
      <c r="R23" s="65"/>
      <c r="S23" s="65"/>
    </row>
    <row r="24" spans="2:19" x14ac:dyDescent="0.2">
      <c r="B24" s="9">
        <v>36770</v>
      </c>
      <c r="C24" s="1">
        <v>10</v>
      </c>
      <c r="D24" s="1">
        <v>181</v>
      </c>
      <c r="E24" s="1">
        <v>2473</v>
      </c>
      <c r="F24" s="1">
        <v>1796</v>
      </c>
      <c r="G24" s="1">
        <v>4380</v>
      </c>
      <c r="H24" s="1">
        <v>6714</v>
      </c>
      <c r="I24" s="1">
        <v>274</v>
      </c>
      <c r="J24" s="1">
        <v>3720</v>
      </c>
      <c r="K24" s="1">
        <v>1758</v>
      </c>
      <c r="L24" s="1">
        <v>9212</v>
      </c>
      <c r="M24" s="1">
        <v>30518</v>
      </c>
      <c r="N24" s="1"/>
      <c r="O24" s="1"/>
      <c r="P24" s="65"/>
      <c r="Q24" s="65"/>
      <c r="R24" s="65"/>
      <c r="S24" s="65"/>
    </row>
    <row r="25" spans="2:19" x14ac:dyDescent="0.2">
      <c r="B25" s="9">
        <v>36800</v>
      </c>
      <c r="C25" s="1">
        <v>12</v>
      </c>
      <c r="D25" s="1">
        <v>173</v>
      </c>
      <c r="E25" s="1">
        <v>2555</v>
      </c>
      <c r="F25" s="1">
        <v>1828</v>
      </c>
      <c r="G25" s="1">
        <v>4459</v>
      </c>
      <c r="H25" s="1">
        <v>7005</v>
      </c>
      <c r="I25" s="1">
        <v>293</v>
      </c>
      <c r="J25" s="1">
        <v>3775</v>
      </c>
      <c r="K25" s="1">
        <v>1774</v>
      </c>
      <c r="L25" s="1">
        <v>9387</v>
      </c>
      <c r="M25" s="1">
        <v>31261</v>
      </c>
      <c r="N25" s="1"/>
      <c r="O25" s="1"/>
      <c r="P25" s="65"/>
      <c r="Q25" s="65"/>
      <c r="R25" s="65"/>
      <c r="S25" s="65"/>
    </row>
    <row r="26" spans="2:19" x14ac:dyDescent="0.2">
      <c r="B26" s="9">
        <v>36831</v>
      </c>
      <c r="C26" s="1">
        <v>15</v>
      </c>
      <c r="D26" s="1">
        <v>172</v>
      </c>
      <c r="E26" s="1">
        <v>2481</v>
      </c>
      <c r="F26" s="1">
        <v>1802</v>
      </c>
      <c r="G26" s="1">
        <v>4461</v>
      </c>
      <c r="H26" s="1">
        <v>7132</v>
      </c>
      <c r="I26" s="1">
        <v>326</v>
      </c>
      <c r="J26" s="1">
        <v>3735</v>
      </c>
      <c r="K26" s="1">
        <v>1771</v>
      </c>
      <c r="L26" s="1">
        <v>9523</v>
      </c>
      <c r="M26" s="1">
        <v>31418</v>
      </c>
      <c r="N26" s="1"/>
      <c r="O26" s="1"/>
      <c r="P26" s="65"/>
      <c r="Q26" s="65"/>
      <c r="R26" s="65"/>
      <c r="S26" s="65"/>
    </row>
    <row r="27" spans="2:19" x14ac:dyDescent="0.2">
      <c r="B27" s="9">
        <v>36861</v>
      </c>
      <c r="C27" s="1">
        <v>19</v>
      </c>
      <c r="D27" s="1">
        <v>171</v>
      </c>
      <c r="E27" s="1">
        <v>2355</v>
      </c>
      <c r="F27" s="1">
        <v>1779</v>
      </c>
      <c r="G27" s="1">
        <v>4367</v>
      </c>
      <c r="H27" s="1">
        <v>6784</v>
      </c>
      <c r="I27" s="1">
        <v>326</v>
      </c>
      <c r="J27" s="1">
        <v>3737</v>
      </c>
      <c r="K27" s="1">
        <v>1770</v>
      </c>
      <c r="L27" s="1">
        <v>9329</v>
      </c>
      <c r="M27" s="1">
        <v>30637</v>
      </c>
      <c r="N27" s="1"/>
      <c r="O27" s="1"/>
      <c r="P27" s="65"/>
      <c r="Q27" s="65"/>
      <c r="R27" s="65"/>
      <c r="S27" s="65"/>
    </row>
    <row r="28" spans="2:19" x14ac:dyDescent="0.2">
      <c r="B28" s="9">
        <v>36892</v>
      </c>
      <c r="C28" s="1">
        <v>17</v>
      </c>
      <c r="D28" s="1">
        <v>176</v>
      </c>
      <c r="E28" s="1">
        <v>2556</v>
      </c>
      <c r="F28" s="1">
        <v>1863</v>
      </c>
      <c r="G28" s="1">
        <v>4555</v>
      </c>
      <c r="H28" s="1">
        <v>7118</v>
      </c>
      <c r="I28" s="1">
        <v>328</v>
      </c>
      <c r="J28" s="1">
        <v>3776</v>
      </c>
      <c r="K28" s="1">
        <v>1780</v>
      </c>
      <c r="L28" s="1">
        <v>9514</v>
      </c>
      <c r="M28" s="1">
        <v>31683</v>
      </c>
      <c r="N28" s="1"/>
      <c r="O28" s="1"/>
      <c r="P28" s="65"/>
      <c r="Q28" s="65"/>
      <c r="R28" s="65"/>
      <c r="S28" s="65"/>
    </row>
    <row r="29" spans="2:19" x14ac:dyDescent="0.2">
      <c r="B29" s="9">
        <v>36923</v>
      </c>
      <c r="C29" s="1">
        <v>15</v>
      </c>
      <c r="D29" s="1">
        <v>181</v>
      </c>
      <c r="E29" s="1">
        <v>2535</v>
      </c>
      <c r="F29" s="1">
        <v>1874</v>
      </c>
      <c r="G29" s="1">
        <v>4458</v>
      </c>
      <c r="H29" s="1">
        <v>7113</v>
      </c>
      <c r="I29" s="1">
        <v>320</v>
      </c>
      <c r="J29" s="1">
        <v>3654</v>
      </c>
      <c r="K29" s="1">
        <v>1771</v>
      </c>
      <c r="L29" s="1">
        <v>9430</v>
      </c>
      <c r="M29" s="1">
        <v>31351</v>
      </c>
      <c r="N29" s="1"/>
      <c r="O29" s="1"/>
      <c r="P29" s="65"/>
      <c r="Q29" s="65"/>
      <c r="R29" s="65"/>
      <c r="S29" s="65"/>
    </row>
    <row r="30" spans="2:19" x14ac:dyDescent="0.2">
      <c r="B30" s="9">
        <v>36951</v>
      </c>
      <c r="C30" s="1">
        <v>12</v>
      </c>
      <c r="D30" s="1">
        <v>183</v>
      </c>
      <c r="E30" s="1">
        <v>2476</v>
      </c>
      <c r="F30" s="1">
        <v>1843</v>
      </c>
      <c r="G30" s="1">
        <v>4490</v>
      </c>
      <c r="H30" s="1">
        <v>7090</v>
      </c>
      <c r="I30" s="1">
        <v>311</v>
      </c>
      <c r="J30" s="1">
        <v>3656</v>
      </c>
      <c r="K30" s="1">
        <v>1757</v>
      </c>
      <c r="L30" s="1">
        <v>9462</v>
      </c>
      <c r="M30" s="1">
        <v>31280</v>
      </c>
      <c r="N30" s="1"/>
      <c r="O30" s="1"/>
      <c r="P30" s="65"/>
      <c r="Q30" s="65"/>
      <c r="R30" s="65"/>
      <c r="S30" s="65"/>
    </row>
    <row r="31" spans="2:19" x14ac:dyDescent="0.2">
      <c r="B31" s="9">
        <v>36982</v>
      </c>
      <c r="C31" s="1">
        <v>14</v>
      </c>
      <c r="D31" s="1">
        <v>174</v>
      </c>
      <c r="E31" s="1">
        <v>2384</v>
      </c>
      <c r="F31" s="1">
        <v>1786</v>
      </c>
      <c r="G31" s="1">
        <v>4460</v>
      </c>
      <c r="H31" s="1">
        <v>6898</v>
      </c>
      <c r="I31" s="1">
        <v>297</v>
      </c>
      <c r="J31" s="1">
        <v>3547</v>
      </c>
      <c r="K31" s="1">
        <v>1730</v>
      </c>
      <c r="L31" s="1">
        <v>9250</v>
      </c>
      <c r="M31" s="1">
        <v>30540</v>
      </c>
      <c r="N31" s="1"/>
      <c r="O31" s="1"/>
      <c r="P31" s="65"/>
      <c r="Q31" s="65"/>
      <c r="R31" s="65"/>
      <c r="S31" s="65"/>
    </row>
    <row r="32" spans="2:19" x14ac:dyDescent="0.2">
      <c r="B32" s="9">
        <v>37012</v>
      </c>
      <c r="C32" s="1">
        <v>12</v>
      </c>
      <c r="D32" s="1">
        <v>177</v>
      </c>
      <c r="E32" s="1">
        <v>2331</v>
      </c>
      <c r="F32" s="1">
        <v>1740</v>
      </c>
      <c r="G32" s="1">
        <v>4313</v>
      </c>
      <c r="H32" s="1">
        <v>6657</v>
      </c>
      <c r="I32" s="1">
        <v>289</v>
      </c>
      <c r="J32" s="1">
        <v>3443</v>
      </c>
      <c r="K32" s="1">
        <v>1707</v>
      </c>
      <c r="L32" s="1">
        <v>8975</v>
      </c>
      <c r="M32" s="1">
        <v>29644</v>
      </c>
      <c r="N32" s="1"/>
      <c r="O32" s="1"/>
      <c r="P32" s="65"/>
      <c r="Q32" s="65"/>
      <c r="R32" s="65"/>
      <c r="S32" s="65"/>
    </row>
    <row r="33" spans="2:15" x14ac:dyDescent="0.2">
      <c r="B33" s="9">
        <v>37043</v>
      </c>
      <c r="C33" s="1">
        <v>11</v>
      </c>
      <c r="D33" s="1">
        <v>182</v>
      </c>
      <c r="E33" s="1">
        <v>2274</v>
      </c>
      <c r="F33" s="1">
        <v>1715</v>
      </c>
      <c r="G33" s="1">
        <v>4219</v>
      </c>
      <c r="H33" s="1">
        <v>6408</v>
      </c>
      <c r="I33" s="1">
        <v>295</v>
      </c>
      <c r="J33" s="1">
        <v>3389</v>
      </c>
      <c r="K33" s="1">
        <v>1672</v>
      </c>
      <c r="L33" s="1">
        <v>8724</v>
      </c>
      <c r="M33" s="1">
        <v>28889</v>
      </c>
      <c r="N33" s="1"/>
      <c r="O33" s="1"/>
    </row>
    <row r="34" spans="2:15" x14ac:dyDescent="0.2">
      <c r="B34" s="9">
        <v>37073</v>
      </c>
      <c r="C34" s="1">
        <v>11</v>
      </c>
      <c r="D34" s="1">
        <v>186</v>
      </c>
      <c r="E34" s="1">
        <v>2225</v>
      </c>
      <c r="F34" s="1">
        <v>1678</v>
      </c>
      <c r="G34" s="1">
        <v>4105</v>
      </c>
      <c r="H34" s="1">
        <v>6097</v>
      </c>
      <c r="I34" s="1">
        <v>276</v>
      </c>
      <c r="J34" s="1">
        <v>3380</v>
      </c>
      <c r="K34" s="1">
        <v>1663</v>
      </c>
      <c r="L34" s="1">
        <v>8507</v>
      </c>
      <c r="M34" s="1">
        <v>28128</v>
      </c>
      <c r="N34" s="1"/>
      <c r="O34" s="1"/>
    </row>
    <row r="35" spans="2:15" x14ac:dyDescent="0.2">
      <c r="B35" s="9">
        <v>37104</v>
      </c>
      <c r="C35" s="1">
        <v>13</v>
      </c>
      <c r="D35" s="1">
        <v>189</v>
      </c>
      <c r="E35" s="1">
        <v>2218</v>
      </c>
      <c r="F35" s="1">
        <v>1707</v>
      </c>
      <c r="G35" s="1">
        <v>4046</v>
      </c>
      <c r="H35" s="1">
        <v>5976</v>
      </c>
      <c r="I35" s="1">
        <v>262</v>
      </c>
      <c r="J35" s="1">
        <v>3474</v>
      </c>
      <c r="K35" s="1">
        <v>1672</v>
      </c>
      <c r="L35" s="1">
        <v>8248</v>
      </c>
      <c r="M35" s="1">
        <v>27805</v>
      </c>
      <c r="N35" s="1"/>
      <c r="O35" s="1"/>
    </row>
    <row r="36" spans="2:15" x14ac:dyDescent="0.2">
      <c r="B36" s="9">
        <v>37135</v>
      </c>
      <c r="C36" s="1">
        <v>11</v>
      </c>
      <c r="D36" s="1">
        <v>198</v>
      </c>
      <c r="E36" s="1">
        <v>2322</v>
      </c>
      <c r="F36" s="1">
        <v>1735</v>
      </c>
      <c r="G36" s="1">
        <v>4135</v>
      </c>
      <c r="H36" s="1">
        <v>6250</v>
      </c>
      <c r="I36" s="1">
        <v>274</v>
      </c>
      <c r="J36" s="1">
        <v>3447</v>
      </c>
      <c r="K36" s="1">
        <v>1658</v>
      </c>
      <c r="L36" s="1">
        <v>8342</v>
      </c>
      <c r="M36" s="1">
        <v>28372</v>
      </c>
      <c r="N36" s="1"/>
      <c r="O36" s="1"/>
    </row>
    <row r="37" spans="2:15" x14ac:dyDescent="0.2">
      <c r="B37" s="9">
        <v>37165</v>
      </c>
      <c r="C37" s="1">
        <v>10</v>
      </c>
      <c r="D37" s="1">
        <v>211</v>
      </c>
      <c r="E37" s="1">
        <v>2417</v>
      </c>
      <c r="F37" s="1">
        <v>1796</v>
      </c>
      <c r="G37" s="1">
        <v>4368</v>
      </c>
      <c r="H37" s="1">
        <v>6728</v>
      </c>
      <c r="I37" s="1">
        <v>284</v>
      </c>
      <c r="J37" s="1">
        <v>3632</v>
      </c>
      <c r="K37" s="1">
        <v>1763</v>
      </c>
      <c r="L37" s="1">
        <v>8941</v>
      </c>
      <c r="M37" s="1">
        <v>30150</v>
      </c>
      <c r="N37" s="1"/>
      <c r="O37" s="1"/>
    </row>
    <row r="38" spans="2:15" x14ac:dyDescent="0.2">
      <c r="B38" s="9">
        <v>37196</v>
      </c>
      <c r="C38" s="1">
        <v>9</v>
      </c>
      <c r="D38" s="1">
        <v>207</v>
      </c>
      <c r="E38" s="1">
        <v>2350</v>
      </c>
      <c r="F38" s="1">
        <v>1783</v>
      </c>
      <c r="G38" s="1">
        <v>4342</v>
      </c>
      <c r="H38" s="1">
        <v>6878</v>
      </c>
      <c r="I38" s="1">
        <v>286</v>
      </c>
      <c r="J38" s="1">
        <v>3731</v>
      </c>
      <c r="K38" s="1">
        <v>1794</v>
      </c>
      <c r="L38" s="1">
        <v>9234</v>
      </c>
      <c r="M38" s="1">
        <v>30614</v>
      </c>
      <c r="N38" s="1"/>
      <c r="O38" s="1"/>
    </row>
    <row r="39" spans="2:15" x14ac:dyDescent="0.2">
      <c r="B39" s="9">
        <v>37226</v>
      </c>
      <c r="C39" s="1">
        <v>11</v>
      </c>
      <c r="D39" s="1">
        <v>206</v>
      </c>
      <c r="E39" s="1">
        <v>2280</v>
      </c>
      <c r="F39" s="1">
        <v>1715</v>
      </c>
      <c r="G39" s="1">
        <v>4261</v>
      </c>
      <c r="H39" s="1">
        <v>6633</v>
      </c>
      <c r="I39" s="1">
        <v>257</v>
      </c>
      <c r="J39" s="1">
        <v>3801</v>
      </c>
      <c r="K39" s="1">
        <v>1820</v>
      </c>
      <c r="L39" s="1">
        <v>9117</v>
      </c>
      <c r="M39" s="1">
        <v>30101</v>
      </c>
      <c r="N39" s="1"/>
      <c r="O39" s="1"/>
    </row>
    <row r="40" spans="2:15" x14ac:dyDescent="0.2">
      <c r="B40" s="9">
        <v>37257</v>
      </c>
      <c r="C40" s="1">
        <v>10</v>
      </c>
      <c r="D40" s="1">
        <v>203</v>
      </c>
      <c r="E40" s="1">
        <v>2419</v>
      </c>
      <c r="F40" s="1">
        <v>1779</v>
      </c>
      <c r="G40" s="1">
        <v>4465</v>
      </c>
      <c r="H40" s="1">
        <v>6968</v>
      </c>
      <c r="I40" s="1">
        <v>292</v>
      </c>
      <c r="J40" s="1">
        <v>3792</v>
      </c>
      <c r="K40" s="1">
        <v>1866</v>
      </c>
      <c r="L40" s="1">
        <v>9339</v>
      </c>
      <c r="M40" s="1">
        <v>31133</v>
      </c>
      <c r="N40" s="1"/>
      <c r="O40" s="1"/>
    </row>
    <row r="41" spans="2:15" x14ac:dyDescent="0.2">
      <c r="B41" s="9">
        <v>37288</v>
      </c>
      <c r="C41" s="1">
        <v>10</v>
      </c>
      <c r="D41" s="1">
        <v>200</v>
      </c>
      <c r="E41" s="1">
        <v>2457</v>
      </c>
      <c r="F41" s="1">
        <v>1769</v>
      </c>
      <c r="G41" s="1">
        <v>4455</v>
      </c>
      <c r="H41" s="1">
        <v>6953</v>
      </c>
      <c r="I41" s="1">
        <v>283</v>
      </c>
      <c r="J41" s="1">
        <v>3709</v>
      </c>
      <c r="K41" s="1">
        <v>1854</v>
      </c>
      <c r="L41" s="1">
        <v>9450</v>
      </c>
      <c r="M41" s="1">
        <v>31140</v>
      </c>
      <c r="N41" s="1"/>
      <c r="O41" s="1"/>
    </row>
    <row r="42" spans="2:15" x14ac:dyDescent="0.2">
      <c r="B42" s="9">
        <v>37316</v>
      </c>
      <c r="C42" s="1">
        <v>9</v>
      </c>
      <c r="D42" s="1">
        <v>201</v>
      </c>
      <c r="E42" s="1">
        <v>2412</v>
      </c>
      <c r="F42" s="1">
        <v>1752</v>
      </c>
      <c r="G42" s="1">
        <v>4355</v>
      </c>
      <c r="H42" s="1">
        <v>6712</v>
      </c>
      <c r="I42" s="1">
        <v>299</v>
      </c>
      <c r="J42" s="1">
        <v>3642</v>
      </c>
      <c r="K42" s="1">
        <v>1844</v>
      </c>
      <c r="L42" s="1">
        <v>9441</v>
      </c>
      <c r="M42" s="1">
        <v>30667</v>
      </c>
      <c r="N42" s="1"/>
      <c r="O42" s="1"/>
    </row>
    <row r="43" spans="2:15" x14ac:dyDescent="0.2">
      <c r="B43" s="9">
        <v>37347</v>
      </c>
      <c r="C43" s="1">
        <v>9</v>
      </c>
      <c r="D43" s="1">
        <v>199</v>
      </c>
      <c r="E43" s="1">
        <v>2372</v>
      </c>
      <c r="F43" s="1">
        <v>1757</v>
      </c>
      <c r="G43" s="1">
        <v>4332</v>
      </c>
      <c r="H43" s="1">
        <v>6774</v>
      </c>
      <c r="I43" s="1">
        <v>319</v>
      </c>
      <c r="J43" s="1">
        <v>3655</v>
      </c>
      <c r="K43" s="1">
        <v>1820</v>
      </c>
      <c r="L43" s="1">
        <v>9623</v>
      </c>
      <c r="M43" s="1">
        <v>30860</v>
      </c>
      <c r="N43" s="1"/>
      <c r="O43" s="1"/>
    </row>
    <row r="44" spans="2:15" x14ac:dyDescent="0.2">
      <c r="B44" s="9">
        <v>37377</v>
      </c>
      <c r="C44" s="1">
        <v>8</v>
      </c>
      <c r="D44" s="1">
        <v>196</v>
      </c>
      <c r="E44" s="1">
        <v>2334</v>
      </c>
      <c r="F44" s="1">
        <v>1753</v>
      </c>
      <c r="G44" s="1">
        <v>4249</v>
      </c>
      <c r="H44" s="1">
        <v>6583</v>
      </c>
      <c r="I44" s="1">
        <v>312</v>
      </c>
      <c r="J44" s="1">
        <v>3583</v>
      </c>
      <c r="K44" s="1">
        <v>1797</v>
      </c>
      <c r="L44" s="1">
        <v>9487</v>
      </c>
      <c r="M44" s="1">
        <v>30302</v>
      </c>
      <c r="N44" s="1"/>
      <c r="O44" s="1"/>
    </row>
    <row r="45" spans="2:15" x14ac:dyDescent="0.2">
      <c r="B45" s="9">
        <v>37408</v>
      </c>
      <c r="C45" s="1">
        <v>9</v>
      </c>
      <c r="D45" s="1">
        <v>198</v>
      </c>
      <c r="E45" s="1">
        <v>2321</v>
      </c>
      <c r="F45" s="1">
        <v>1748</v>
      </c>
      <c r="G45" s="1">
        <v>4203</v>
      </c>
      <c r="H45" s="1">
        <v>6551</v>
      </c>
      <c r="I45" s="1">
        <v>296</v>
      </c>
      <c r="J45" s="1">
        <v>3572</v>
      </c>
      <c r="K45" s="1">
        <v>1764</v>
      </c>
      <c r="L45" s="1">
        <v>9375</v>
      </c>
      <c r="M45" s="1">
        <v>30037</v>
      </c>
      <c r="N45" s="1"/>
      <c r="O45" s="1"/>
    </row>
    <row r="46" spans="2:15" x14ac:dyDescent="0.2">
      <c r="B46" s="9">
        <v>37438</v>
      </c>
      <c r="C46" s="1">
        <v>7</v>
      </c>
      <c r="D46" s="1">
        <v>193</v>
      </c>
      <c r="E46" s="1">
        <v>2373</v>
      </c>
      <c r="F46" s="1">
        <v>1717</v>
      </c>
      <c r="G46" s="1">
        <v>4126</v>
      </c>
      <c r="H46" s="1">
        <v>6307</v>
      </c>
      <c r="I46" s="1">
        <v>283</v>
      </c>
      <c r="J46" s="1">
        <v>3513</v>
      </c>
      <c r="K46" s="1">
        <v>1811</v>
      </c>
      <c r="L46" s="1">
        <v>9111</v>
      </c>
      <c r="M46" s="1">
        <v>29441</v>
      </c>
      <c r="N46" s="1"/>
      <c r="O46" s="1"/>
    </row>
    <row r="47" spans="2:15" x14ac:dyDescent="0.2">
      <c r="B47" s="9">
        <v>37469</v>
      </c>
      <c r="C47" s="1">
        <v>5</v>
      </c>
      <c r="D47" s="1">
        <v>191</v>
      </c>
      <c r="E47" s="1">
        <v>2321</v>
      </c>
      <c r="F47" s="1">
        <v>1722</v>
      </c>
      <c r="G47" s="1">
        <v>4078</v>
      </c>
      <c r="H47" s="1">
        <v>6201</v>
      </c>
      <c r="I47" s="1">
        <v>269</v>
      </c>
      <c r="J47" s="1">
        <v>3514</v>
      </c>
      <c r="K47" s="1">
        <v>1773</v>
      </c>
      <c r="L47" s="1">
        <v>8809</v>
      </c>
      <c r="M47" s="1">
        <v>28883</v>
      </c>
      <c r="N47" s="1"/>
      <c r="O47" s="1"/>
    </row>
    <row r="48" spans="2:15" x14ac:dyDescent="0.2">
      <c r="B48" s="9">
        <v>37500</v>
      </c>
      <c r="C48" s="1">
        <v>8</v>
      </c>
      <c r="D48" s="1">
        <v>196</v>
      </c>
      <c r="E48" s="1">
        <v>2429</v>
      </c>
      <c r="F48" s="1">
        <v>1766</v>
      </c>
      <c r="G48" s="1">
        <v>4201</v>
      </c>
      <c r="H48" s="1">
        <v>6324</v>
      </c>
      <c r="I48" s="1">
        <v>292</v>
      </c>
      <c r="J48" s="1">
        <v>3539</v>
      </c>
      <c r="K48" s="1">
        <v>1719</v>
      </c>
      <c r="L48" s="1">
        <v>8955</v>
      </c>
      <c r="M48" s="1">
        <v>29429</v>
      </c>
      <c r="N48" s="1"/>
      <c r="O48" s="1"/>
    </row>
    <row r="49" spans="2:15" x14ac:dyDescent="0.2">
      <c r="B49" s="9">
        <v>37530</v>
      </c>
      <c r="C49" s="1">
        <v>9</v>
      </c>
      <c r="D49" s="1">
        <v>207</v>
      </c>
      <c r="E49" s="1">
        <v>2465</v>
      </c>
      <c r="F49" s="1">
        <v>1833</v>
      </c>
      <c r="G49" s="1">
        <v>4343</v>
      </c>
      <c r="H49" s="1">
        <v>6731</v>
      </c>
      <c r="I49" s="1">
        <v>314</v>
      </c>
      <c r="J49" s="1">
        <v>3591</v>
      </c>
      <c r="K49" s="1">
        <v>1731</v>
      </c>
      <c r="L49" s="1">
        <v>9283</v>
      </c>
      <c r="M49" s="1">
        <v>30507</v>
      </c>
      <c r="N49" s="1"/>
      <c r="O49" s="1"/>
    </row>
    <row r="50" spans="2:15" x14ac:dyDescent="0.2">
      <c r="B50" s="9">
        <v>37561</v>
      </c>
      <c r="C50" s="1">
        <v>10</v>
      </c>
      <c r="D50" s="1">
        <v>214</v>
      </c>
      <c r="E50" s="1">
        <v>2426</v>
      </c>
      <c r="F50" s="1">
        <v>1833</v>
      </c>
      <c r="G50" s="1">
        <v>4353</v>
      </c>
      <c r="H50" s="1">
        <v>6864</v>
      </c>
      <c r="I50" s="1">
        <v>318</v>
      </c>
      <c r="J50" s="1">
        <v>3595</v>
      </c>
      <c r="K50" s="1">
        <v>1765</v>
      </c>
      <c r="L50" s="1">
        <v>9547</v>
      </c>
      <c r="M50" s="1">
        <v>30925</v>
      </c>
      <c r="N50" s="1"/>
      <c r="O50" s="1"/>
    </row>
    <row r="51" spans="2:15" x14ac:dyDescent="0.2">
      <c r="B51" s="9">
        <v>37591</v>
      </c>
      <c r="C51" s="1">
        <v>10</v>
      </c>
      <c r="D51" s="1">
        <v>215</v>
      </c>
      <c r="E51" s="1">
        <v>2282</v>
      </c>
      <c r="F51" s="1">
        <v>1786</v>
      </c>
      <c r="G51" s="1">
        <v>4157</v>
      </c>
      <c r="H51" s="1">
        <v>6610</v>
      </c>
      <c r="I51" s="1">
        <v>307</v>
      </c>
      <c r="J51" s="1">
        <v>3646</v>
      </c>
      <c r="K51" s="1">
        <v>1781</v>
      </c>
      <c r="L51" s="1">
        <v>9486</v>
      </c>
      <c r="M51" s="1">
        <v>30280</v>
      </c>
      <c r="N51" s="1"/>
      <c r="O51" s="1"/>
    </row>
    <row r="52" spans="2:15" x14ac:dyDescent="0.2">
      <c r="B52" s="9">
        <v>37622</v>
      </c>
      <c r="C52" s="1">
        <v>8</v>
      </c>
      <c r="D52" s="1">
        <v>212</v>
      </c>
      <c r="E52" s="1">
        <v>2442</v>
      </c>
      <c r="F52" s="1">
        <v>1815</v>
      </c>
      <c r="G52" s="1">
        <v>4325</v>
      </c>
      <c r="H52" s="1">
        <v>6957</v>
      </c>
      <c r="I52" s="1">
        <v>336</v>
      </c>
      <c r="J52" s="1">
        <v>3728</v>
      </c>
      <c r="K52" s="1">
        <v>1807</v>
      </c>
      <c r="L52" s="1">
        <v>9700</v>
      </c>
      <c r="M52" s="1">
        <v>31330</v>
      </c>
      <c r="N52" s="1"/>
      <c r="O52" s="1"/>
    </row>
    <row r="53" spans="2:15" x14ac:dyDescent="0.2">
      <c r="B53" s="9">
        <v>37653</v>
      </c>
      <c r="C53" s="1">
        <v>8</v>
      </c>
      <c r="D53" s="1">
        <v>210</v>
      </c>
      <c r="E53" s="1">
        <v>2380</v>
      </c>
      <c r="F53" s="1">
        <v>1827</v>
      </c>
      <c r="G53" s="1">
        <v>4343</v>
      </c>
      <c r="H53" s="1">
        <v>7080</v>
      </c>
      <c r="I53" s="1">
        <v>342</v>
      </c>
      <c r="J53" s="1">
        <v>3700</v>
      </c>
      <c r="K53" s="1">
        <v>1761</v>
      </c>
      <c r="L53" s="1">
        <v>9827</v>
      </c>
      <c r="M53" s="1">
        <v>31478</v>
      </c>
      <c r="N53" s="1"/>
      <c r="O53" s="1"/>
    </row>
    <row r="54" spans="2:15" x14ac:dyDescent="0.2">
      <c r="B54" s="9">
        <v>37681</v>
      </c>
      <c r="C54" s="1">
        <v>13</v>
      </c>
      <c r="D54" s="1">
        <v>203</v>
      </c>
      <c r="E54" s="1">
        <v>2380</v>
      </c>
      <c r="F54" s="1">
        <v>1834</v>
      </c>
      <c r="G54" s="1">
        <v>4354</v>
      </c>
      <c r="H54" s="1">
        <v>7141</v>
      </c>
      <c r="I54" s="1">
        <v>369</v>
      </c>
      <c r="J54" s="1">
        <v>3711</v>
      </c>
      <c r="K54" s="1">
        <v>1749</v>
      </c>
      <c r="L54" s="1">
        <v>9952</v>
      </c>
      <c r="M54" s="1">
        <v>31706</v>
      </c>
      <c r="N54" s="1"/>
      <c r="O54" s="1"/>
    </row>
    <row r="55" spans="2:15" x14ac:dyDescent="0.2">
      <c r="B55" s="9">
        <v>37712</v>
      </c>
      <c r="C55" s="1">
        <v>13</v>
      </c>
      <c r="D55" s="1">
        <v>211</v>
      </c>
      <c r="E55" s="1">
        <v>2334</v>
      </c>
      <c r="F55" s="1">
        <v>1774</v>
      </c>
      <c r="G55" s="1">
        <v>4195</v>
      </c>
      <c r="H55" s="1">
        <v>6881</v>
      </c>
      <c r="I55" s="1">
        <v>375</v>
      </c>
      <c r="J55" s="1">
        <v>3644</v>
      </c>
      <c r="K55" s="1">
        <v>1708</v>
      </c>
      <c r="L55" s="1">
        <v>9806</v>
      </c>
      <c r="M55" s="1">
        <v>30941</v>
      </c>
      <c r="N55" s="1"/>
      <c r="O55" s="1"/>
    </row>
    <row r="56" spans="2:15" x14ac:dyDescent="0.2">
      <c r="B56" s="9">
        <v>37742</v>
      </c>
      <c r="C56" s="1">
        <v>11</v>
      </c>
      <c r="D56" s="1">
        <v>209</v>
      </c>
      <c r="E56" s="1">
        <v>2188</v>
      </c>
      <c r="F56" s="1">
        <v>1698</v>
      </c>
      <c r="G56" s="1">
        <v>4098</v>
      </c>
      <c r="H56" s="1">
        <v>6644</v>
      </c>
      <c r="I56" s="1">
        <v>346</v>
      </c>
      <c r="J56" s="1">
        <v>3483</v>
      </c>
      <c r="K56" s="1">
        <v>1663</v>
      </c>
      <c r="L56" s="1">
        <v>9429</v>
      </c>
      <c r="M56" s="1">
        <v>29769</v>
      </c>
      <c r="N56" s="1"/>
      <c r="O56" s="1"/>
    </row>
    <row r="57" spans="2:15" x14ac:dyDescent="0.2">
      <c r="B57" s="9">
        <v>37773</v>
      </c>
      <c r="C57" s="1">
        <v>12</v>
      </c>
      <c r="D57" s="1">
        <v>211</v>
      </c>
      <c r="E57" s="1">
        <v>2165</v>
      </c>
      <c r="F57" s="1">
        <v>1633</v>
      </c>
      <c r="G57" s="1">
        <v>4041</v>
      </c>
      <c r="H57" s="1">
        <v>6488</v>
      </c>
      <c r="I57" s="1">
        <v>310</v>
      </c>
      <c r="J57" s="1">
        <v>3455</v>
      </c>
      <c r="K57" s="1">
        <v>1638</v>
      </c>
      <c r="L57" s="1">
        <v>9299</v>
      </c>
      <c r="M57" s="1">
        <v>29252</v>
      </c>
      <c r="N57" s="1"/>
      <c r="O57" s="1"/>
    </row>
    <row r="58" spans="2:15" x14ac:dyDescent="0.2">
      <c r="B58" s="9">
        <v>37803</v>
      </c>
      <c r="C58" s="1">
        <v>12</v>
      </c>
      <c r="D58" s="1">
        <v>207</v>
      </c>
      <c r="E58" s="1">
        <v>2158</v>
      </c>
      <c r="F58" s="1">
        <v>1644</v>
      </c>
      <c r="G58" s="1">
        <v>3922</v>
      </c>
      <c r="H58" s="1">
        <v>6227</v>
      </c>
      <c r="I58" s="1">
        <v>280</v>
      </c>
      <c r="J58" s="1">
        <v>3398</v>
      </c>
      <c r="K58" s="1">
        <v>1624</v>
      </c>
      <c r="L58" s="1">
        <v>8969</v>
      </c>
      <c r="M58" s="1">
        <v>28441</v>
      </c>
      <c r="N58" s="1"/>
      <c r="O58" s="1"/>
    </row>
    <row r="59" spans="2:15" x14ac:dyDescent="0.2">
      <c r="B59" s="9">
        <v>37834</v>
      </c>
      <c r="C59" s="1">
        <v>11</v>
      </c>
      <c r="D59" s="1">
        <v>199</v>
      </c>
      <c r="E59" s="1">
        <v>2081</v>
      </c>
      <c r="F59" s="1">
        <v>1571</v>
      </c>
      <c r="G59" s="1">
        <v>3788</v>
      </c>
      <c r="H59" s="1">
        <v>6016</v>
      </c>
      <c r="I59" s="1">
        <v>266</v>
      </c>
      <c r="J59" s="1">
        <v>3458</v>
      </c>
      <c r="K59" s="1">
        <v>1631</v>
      </c>
      <c r="L59" s="1">
        <v>8834</v>
      </c>
      <c r="M59" s="1">
        <v>27855</v>
      </c>
      <c r="N59" s="1"/>
      <c r="O59" s="1"/>
    </row>
    <row r="60" spans="2:15" x14ac:dyDescent="0.2">
      <c r="B60" s="9">
        <v>37865</v>
      </c>
      <c r="C60" s="1">
        <v>8</v>
      </c>
      <c r="D60" s="1">
        <v>199</v>
      </c>
      <c r="E60" s="1">
        <v>2287</v>
      </c>
      <c r="F60" s="1">
        <v>1671</v>
      </c>
      <c r="G60" s="1">
        <v>3913</v>
      </c>
      <c r="H60" s="1">
        <v>6231</v>
      </c>
      <c r="I60" s="1">
        <v>303</v>
      </c>
      <c r="J60" s="1">
        <v>3459</v>
      </c>
      <c r="K60" s="1">
        <v>1608</v>
      </c>
      <c r="L60" s="1">
        <v>9010</v>
      </c>
      <c r="M60" s="1">
        <v>28689</v>
      </c>
      <c r="N60" s="1"/>
      <c r="O60" s="1"/>
    </row>
    <row r="61" spans="2:15" x14ac:dyDescent="0.2">
      <c r="B61" s="9">
        <v>37895</v>
      </c>
      <c r="C61" s="1">
        <v>11</v>
      </c>
      <c r="D61" s="1">
        <v>204</v>
      </c>
      <c r="E61" s="1">
        <v>2259</v>
      </c>
      <c r="F61" s="1">
        <v>1664</v>
      </c>
      <c r="G61" s="1">
        <v>4035</v>
      </c>
      <c r="H61" s="1">
        <v>6568</v>
      </c>
      <c r="I61" s="1">
        <v>320</v>
      </c>
      <c r="J61" s="1">
        <v>3486</v>
      </c>
      <c r="K61" s="1">
        <v>1628</v>
      </c>
      <c r="L61" s="1">
        <v>9332</v>
      </c>
      <c r="M61" s="1">
        <v>29507</v>
      </c>
      <c r="N61" s="1"/>
      <c r="O61" s="1"/>
    </row>
    <row r="62" spans="2:15" x14ac:dyDescent="0.2">
      <c r="B62" s="9">
        <v>37926</v>
      </c>
      <c r="C62" s="1">
        <v>10</v>
      </c>
      <c r="D62" s="1">
        <v>211</v>
      </c>
      <c r="E62" s="1">
        <v>2243</v>
      </c>
      <c r="F62" s="1">
        <v>1687</v>
      </c>
      <c r="G62" s="1">
        <v>4106</v>
      </c>
      <c r="H62" s="1">
        <v>6767</v>
      </c>
      <c r="I62" s="1">
        <v>341</v>
      </c>
      <c r="J62" s="1">
        <v>3545</v>
      </c>
      <c r="K62" s="1">
        <v>1726</v>
      </c>
      <c r="L62" s="1">
        <v>9737</v>
      </c>
      <c r="M62" s="1">
        <v>30373</v>
      </c>
      <c r="N62" s="1"/>
      <c r="O62" s="1"/>
    </row>
    <row r="63" spans="2:15" x14ac:dyDescent="0.2">
      <c r="B63" s="9">
        <v>37956</v>
      </c>
      <c r="C63" s="1">
        <v>9</v>
      </c>
      <c r="D63" s="1">
        <v>207</v>
      </c>
      <c r="E63" s="1">
        <v>2075</v>
      </c>
      <c r="F63" s="1">
        <v>1636</v>
      </c>
      <c r="G63" s="1">
        <v>3917</v>
      </c>
      <c r="H63" s="1">
        <v>6335</v>
      </c>
      <c r="I63" s="1">
        <v>341</v>
      </c>
      <c r="J63" s="1">
        <v>3647</v>
      </c>
      <c r="K63" s="1">
        <v>1746</v>
      </c>
      <c r="L63" s="1">
        <v>9574</v>
      </c>
      <c r="M63" s="1">
        <v>29487</v>
      </c>
      <c r="N63" s="1"/>
      <c r="O63" s="1"/>
    </row>
    <row r="64" spans="2:15" x14ac:dyDescent="0.2">
      <c r="B64" s="9">
        <v>37987</v>
      </c>
      <c r="C64" s="1">
        <v>9</v>
      </c>
      <c r="D64" s="1">
        <v>206</v>
      </c>
      <c r="E64" s="1">
        <v>2138</v>
      </c>
      <c r="F64" s="1">
        <v>1696</v>
      </c>
      <c r="G64" s="1">
        <v>4086</v>
      </c>
      <c r="H64" s="1">
        <v>6633</v>
      </c>
      <c r="I64" s="1">
        <v>312</v>
      </c>
      <c r="J64" s="1">
        <v>3514</v>
      </c>
      <c r="K64" s="1">
        <v>1697</v>
      </c>
      <c r="L64" s="1">
        <v>9581</v>
      </c>
      <c r="M64" s="1">
        <v>29872</v>
      </c>
      <c r="N64" s="1"/>
      <c r="O64" s="1"/>
    </row>
    <row r="65" spans="2:15" x14ac:dyDescent="0.2">
      <c r="B65" s="9">
        <v>38018</v>
      </c>
      <c r="C65" s="1">
        <v>9</v>
      </c>
      <c r="D65" s="1">
        <v>202</v>
      </c>
      <c r="E65" s="1">
        <v>2128</v>
      </c>
      <c r="F65" s="1">
        <v>1714</v>
      </c>
      <c r="G65" s="1">
        <v>4051</v>
      </c>
      <c r="H65" s="1">
        <v>6633</v>
      </c>
      <c r="I65" s="1">
        <v>313</v>
      </c>
      <c r="J65" s="1">
        <v>3382</v>
      </c>
      <c r="K65" s="1">
        <v>1616</v>
      </c>
      <c r="L65" s="1">
        <v>9440</v>
      </c>
      <c r="M65" s="1">
        <v>29488</v>
      </c>
      <c r="N65" s="1"/>
      <c r="O65" s="1"/>
    </row>
    <row r="66" spans="2:15" x14ac:dyDescent="0.2">
      <c r="B66" s="9">
        <v>38047</v>
      </c>
      <c r="C66" s="1">
        <v>7</v>
      </c>
      <c r="D66" s="1">
        <v>217</v>
      </c>
      <c r="E66" s="1">
        <v>2067</v>
      </c>
      <c r="F66" s="1">
        <v>1707</v>
      </c>
      <c r="G66" s="1">
        <v>3978</v>
      </c>
      <c r="H66" s="1">
        <v>6525</v>
      </c>
      <c r="I66" s="1">
        <v>322</v>
      </c>
      <c r="J66" s="1">
        <v>3354</v>
      </c>
      <c r="K66" s="1">
        <v>1585</v>
      </c>
      <c r="L66" s="1">
        <v>9384</v>
      </c>
      <c r="M66" s="1">
        <v>29146</v>
      </c>
      <c r="N66" s="1"/>
      <c r="O66" s="1"/>
    </row>
    <row r="67" spans="2:15" x14ac:dyDescent="0.2">
      <c r="B67" s="9">
        <v>38078</v>
      </c>
      <c r="C67" s="1">
        <v>9</v>
      </c>
      <c r="D67" s="1">
        <v>222</v>
      </c>
      <c r="E67" s="1">
        <v>2067</v>
      </c>
      <c r="F67" s="1">
        <v>1698</v>
      </c>
      <c r="G67" s="1">
        <v>3828</v>
      </c>
      <c r="H67" s="1">
        <v>6287</v>
      </c>
      <c r="I67" s="1">
        <v>324</v>
      </c>
      <c r="J67" s="1">
        <v>3351</v>
      </c>
      <c r="K67" s="1">
        <v>1581</v>
      </c>
      <c r="L67" s="1">
        <v>9240</v>
      </c>
      <c r="M67" s="1">
        <v>28607</v>
      </c>
      <c r="N67" s="1"/>
      <c r="O67" s="1"/>
    </row>
    <row r="68" spans="2:15" x14ac:dyDescent="0.2">
      <c r="B68" s="9">
        <v>38108</v>
      </c>
      <c r="C68" s="1">
        <v>11</v>
      </c>
      <c r="D68" s="1">
        <v>226</v>
      </c>
      <c r="E68" s="1">
        <v>1980</v>
      </c>
      <c r="F68" s="1">
        <v>1635</v>
      </c>
      <c r="G68" s="1">
        <v>3780</v>
      </c>
      <c r="H68" s="1">
        <v>6009</v>
      </c>
      <c r="I68" s="1">
        <v>324</v>
      </c>
      <c r="J68" s="1">
        <v>3297</v>
      </c>
      <c r="K68" s="1">
        <v>1548</v>
      </c>
      <c r="L68" s="1">
        <v>9133</v>
      </c>
      <c r="M68" s="1">
        <v>27943</v>
      </c>
      <c r="N68" s="1"/>
      <c r="O68" s="1"/>
    </row>
    <row r="69" spans="2:15" x14ac:dyDescent="0.2">
      <c r="B69" s="9">
        <v>38139</v>
      </c>
      <c r="C69" s="1">
        <v>12</v>
      </c>
      <c r="D69" s="1">
        <v>213</v>
      </c>
      <c r="E69" s="1">
        <v>1942</v>
      </c>
      <c r="F69" s="1">
        <v>1615</v>
      </c>
      <c r="G69" s="1">
        <v>3735</v>
      </c>
      <c r="H69" s="1">
        <v>5896</v>
      </c>
      <c r="I69" s="1">
        <v>302</v>
      </c>
      <c r="J69" s="1">
        <v>3241</v>
      </c>
      <c r="K69" s="1">
        <v>1528</v>
      </c>
      <c r="L69" s="1">
        <v>8892</v>
      </c>
      <c r="M69" s="1">
        <v>27376</v>
      </c>
      <c r="N69" s="1"/>
      <c r="O69" s="1"/>
    </row>
    <row r="70" spans="2:15" x14ac:dyDescent="0.2">
      <c r="B70" s="9">
        <v>38169</v>
      </c>
      <c r="C70" s="1">
        <v>10</v>
      </c>
      <c r="D70" s="1">
        <v>219</v>
      </c>
      <c r="E70" s="1">
        <v>2009</v>
      </c>
      <c r="F70" s="1">
        <v>1639</v>
      </c>
      <c r="G70" s="1">
        <v>3569</v>
      </c>
      <c r="H70" s="1">
        <v>5599</v>
      </c>
      <c r="I70" s="1">
        <v>278</v>
      </c>
      <c r="J70" s="1">
        <v>3197</v>
      </c>
      <c r="K70" s="1">
        <v>1484</v>
      </c>
      <c r="L70" s="1">
        <v>8559</v>
      </c>
      <c r="M70" s="1">
        <v>26563</v>
      </c>
      <c r="N70" s="1"/>
      <c r="O70" s="1"/>
    </row>
    <row r="71" spans="2:15" x14ac:dyDescent="0.2">
      <c r="B71" s="9">
        <v>38200</v>
      </c>
      <c r="C71" s="1">
        <v>8</v>
      </c>
      <c r="D71" s="1">
        <v>225</v>
      </c>
      <c r="E71" s="1">
        <v>2053</v>
      </c>
      <c r="F71" s="1">
        <v>1598</v>
      </c>
      <c r="G71" s="1">
        <v>3551</v>
      </c>
      <c r="H71" s="1">
        <v>5522</v>
      </c>
      <c r="I71" s="1">
        <v>275</v>
      </c>
      <c r="J71" s="1">
        <v>3272</v>
      </c>
      <c r="K71" s="1">
        <v>1503</v>
      </c>
      <c r="L71" s="1">
        <v>8345</v>
      </c>
      <c r="M71" s="1">
        <v>26352</v>
      </c>
      <c r="N71" s="1"/>
      <c r="O71" s="1"/>
    </row>
    <row r="72" spans="2:15" x14ac:dyDescent="0.2">
      <c r="B72" s="9">
        <v>38231</v>
      </c>
      <c r="C72" s="1">
        <v>7</v>
      </c>
      <c r="D72" s="1">
        <v>226</v>
      </c>
      <c r="E72" s="1">
        <v>2017</v>
      </c>
      <c r="F72" s="1">
        <v>1612</v>
      </c>
      <c r="G72" s="1">
        <v>3625</v>
      </c>
      <c r="H72" s="1">
        <v>5656</v>
      </c>
      <c r="I72" s="1">
        <v>269</v>
      </c>
      <c r="J72" s="1">
        <v>3191</v>
      </c>
      <c r="K72" s="1">
        <v>1479</v>
      </c>
      <c r="L72" s="1">
        <v>8418</v>
      </c>
      <c r="M72" s="1">
        <v>26500</v>
      </c>
      <c r="N72" s="1"/>
      <c r="O72" s="1"/>
    </row>
    <row r="73" spans="2:15" x14ac:dyDescent="0.2">
      <c r="B73" s="9">
        <v>38261</v>
      </c>
      <c r="C73" s="1">
        <v>6</v>
      </c>
      <c r="D73" s="1">
        <v>220</v>
      </c>
      <c r="E73" s="1">
        <v>1949</v>
      </c>
      <c r="F73" s="1">
        <v>1598</v>
      </c>
      <c r="G73" s="1">
        <v>3612</v>
      </c>
      <c r="H73" s="1">
        <v>5867</v>
      </c>
      <c r="I73" s="1">
        <v>284</v>
      </c>
      <c r="J73" s="1">
        <v>3297</v>
      </c>
      <c r="K73" s="1">
        <v>1550</v>
      </c>
      <c r="L73" s="1">
        <v>8688</v>
      </c>
      <c r="M73" s="1">
        <v>27071</v>
      </c>
      <c r="N73" s="1"/>
      <c r="O73" s="1"/>
    </row>
    <row r="74" spans="2:15" x14ac:dyDescent="0.2">
      <c r="B74" s="9">
        <v>38292</v>
      </c>
      <c r="C74" s="1">
        <v>8</v>
      </c>
      <c r="D74" s="1">
        <v>213</v>
      </c>
      <c r="E74" s="1">
        <v>1889</v>
      </c>
      <c r="F74" s="1">
        <v>1596</v>
      </c>
      <c r="G74" s="1">
        <v>3617</v>
      </c>
      <c r="H74" s="1">
        <v>6039</v>
      </c>
      <c r="I74" s="1">
        <v>297</v>
      </c>
      <c r="J74" s="1">
        <v>3297</v>
      </c>
      <c r="K74" s="1">
        <v>1600</v>
      </c>
      <c r="L74" s="1">
        <v>8983</v>
      </c>
      <c r="M74" s="1">
        <v>27539</v>
      </c>
      <c r="N74" s="1"/>
      <c r="O74" s="1"/>
    </row>
    <row r="75" spans="2:15" x14ac:dyDescent="0.2">
      <c r="B75" s="9">
        <v>38322</v>
      </c>
      <c r="C75" s="1">
        <v>9</v>
      </c>
      <c r="D75" s="1">
        <v>212</v>
      </c>
      <c r="E75" s="1">
        <v>1858</v>
      </c>
      <c r="F75" s="1">
        <v>1514</v>
      </c>
      <c r="G75" s="1">
        <v>3521</v>
      </c>
      <c r="H75" s="1">
        <v>5708</v>
      </c>
      <c r="I75" s="1">
        <v>292</v>
      </c>
      <c r="J75" s="1">
        <v>3340</v>
      </c>
      <c r="K75" s="1">
        <v>1601</v>
      </c>
      <c r="L75" s="1">
        <v>8836</v>
      </c>
      <c r="M75" s="1">
        <v>26891</v>
      </c>
      <c r="N75" s="1"/>
      <c r="O75" s="1"/>
    </row>
    <row r="76" spans="2:15" s="10" customFormat="1" x14ac:dyDescent="0.2">
      <c r="B76" s="79">
        <v>38353</v>
      </c>
      <c r="C76" s="27">
        <v>10</v>
      </c>
      <c r="D76" s="27">
        <v>214</v>
      </c>
      <c r="E76" s="27">
        <v>1857</v>
      </c>
      <c r="F76" s="27">
        <v>1568</v>
      </c>
      <c r="G76" s="27">
        <v>3650</v>
      </c>
      <c r="H76" s="27">
        <v>5968</v>
      </c>
      <c r="I76" s="27">
        <v>317</v>
      </c>
      <c r="J76" s="27">
        <v>3367</v>
      </c>
      <c r="K76" s="27">
        <v>1632</v>
      </c>
      <c r="L76" s="27">
        <v>9002</v>
      </c>
      <c r="M76" s="27">
        <v>27585</v>
      </c>
      <c r="N76" s="1"/>
      <c r="O76" s="1"/>
    </row>
    <row r="77" spans="2:15" s="10" customFormat="1" x14ac:dyDescent="0.2">
      <c r="B77" s="79">
        <v>38384</v>
      </c>
      <c r="C77" s="27">
        <v>13</v>
      </c>
      <c r="D77" s="27">
        <v>194</v>
      </c>
      <c r="E77" s="27">
        <v>1826</v>
      </c>
      <c r="F77" s="27">
        <v>1546</v>
      </c>
      <c r="G77" s="27">
        <v>3668</v>
      </c>
      <c r="H77" s="27">
        <v>5991</v>
      </c>
      <c r="I77" s="27">
        <v>330</v>
      </c>
      <c r="J77" s="27">
        <v>3317</v>
      </c>
      <c r="K77" s="27">
        <v>1607</v>
      </c>
      <c r="L77" s="27">
        <v>8929</v>
      </c>
      <c r="M77" s="27">
        <v>27421</v>
      </c>
      <c r="N77" s="1"/>
      <c r="O77" s="1"/>
    </row>
    <row r="78" spans="2:15" s="10" customFormat="1" x14ac:dyDescent="0.2">
      <c r="B78" s="79">
        <v>38412</v>
      </c>
      <c r="C78" s="27">
        <v>11</v>
      </c>
      <c r="D78" s="27">
        <v>196</v>
      </c>
      <c r="E78" s="27">
        <v>1687</v>
      </c>
      <c r="F78" s="27">
        <v>1468</v>
      </c>
      <c r="G78" s="27">
        <v>3537</v>
      </c>
      <c r="H78" s="27">
        <v>5693</v>
      </c>
      <c r="I78" s="27">
        <v>314</v>
      </c>
      <c r="J78" s="27">
        <v>3269</v>
      </c>
      <c r="K78" s="27">
        <v>1569</v>
      </c>
      <c r="L78" s="27">
        <v>8686</v>
      </c>
      <c r="M78" s="27">
        <v>26430</v>
      </c>
      <c r="N78" s="1"/>
      <c r="O78" s="1"/>
    </row>
    <row r="79" spans="2:15" s="10" customFormat="1" x14ac:dyDescent="0.2">
      <c r="B79" s="79">
        <v>38443</v>
      </c>
      <c r="C79" s="27">
        <v>10</v>
      </c>
      <c r="D79" s="27">
        <v>190</v>
      </c>
      <c r="E79" s="27">
        <v>1617</v>
      </c>
      <c r="F79" s="27">
        <v>1439</v>
      </c>
      <c r="G79" s="27">
        <v>3443</v>
      </c>
      <c r="H79" s="27">
        <v>5557</v>
      </c>
      <c r="I79" s="27">
        <v>320</v>
      </c>
      <c r="J79" s="27">
        <v>3155</v>
      </c>
      <c r="K79" s="27">
        <v>1526</v>
      </c>
      <c r="L79" s="27">
        <v>8561</v>
      </c>
      <c r="M79" s="27">
        <v>25818</v>
      </c>
      <c r="N79" s="1"/>
      <c r="O79" s="1"/>
    </row>
    <row r="80" spans="2:15" s="10" customFormat="1" x14ac:dyDescent="0.2">
      <c r="B80" s="79">
        <v>38473</v>
      </c>
      <c r="C80" s="27">
        <v>8</v>
      </c>
      <c r="D80" s="27">
        <v>240</v>
      </c>
      <c r="E80" s="27">
        <v>2054</v>
      </c>
      <c r="F80" s="27">
        <v>1902</v>
      </c>
      <c r="G80" s="27">
        <v>4461</v>
      </c>
      <c r="H80" s="27">
        <v>7271</v>
      </c>
      <c r="I80" s="27">
        <v>426</v>
      </c>
      <c r="J80" s="27">
        <v>3814</v>
      </c>
      <c r="K80" s="27">
        <v>1826</v>
      </c>
      <c r="L80" s="27">
        <v>10734</v>
      </c>
      <c r="M80" s="27">
        <v>32736</v>
      </c>
      <c r="N80" s="1"/>
      <c r="O80" s="1"/>
    </row>
    <row r="81" spans="2:15" s="10" customFormat="1" x14ac:dyDescent="0.2">
      <c r="B81" s="79">
        <v>38504</v>
      </c>
      <c r="C81" s="27">
        <v>8</v>
      </c>
      <c r="D81" s="27">
        <v>243</v>
      </c>
      <c r="E81" s="27">
        <v>2012</v>
      </c>
      <c r="F81" s="27">
        <v>1918</v>
      </c>
      <c r="G81" s="27">
        <v>4414</v>
      </c>
      <c r="H81" s="27">
        <v>7030</v>
      </c>
      <c r="I81" s="27">
        <v>396</v>
      </c>
      <c r="J81" s="27">
        <v>3772</v>
      </c>
      <c r="K81" s="27">
        <v>1804</v>
      </c>
      <c r="L81" s="27">
        <v>10675</v>
      </c>
      <c r="M81" s="27">
        <v>32272</v>
      </c>
      <c r="N81" s="1"/>
      <c r="O81" s="1"/>
    </row>
    <row r="82" spans="2:15" s="10" customFormat="1" x14ac:dyDescent="0.2">
      <c r="B82" s="79">
        <v>38534</v>
      </c>
      <c r="C82" s="27">
        <v>11</v>
      </c>
      <c r="D82" s="27">
        <v>253</v>
      </c>
      <c r="E82" s="27">
        <v>2238</v>
      </c>
      <c r="F82" s="27">
        <v>2021</v>
      </c>
      <c r="G82" s="27">
        <v>4561</v>
      </c>
      <c r="H82" s="27">
        <v>7210</v>
      </c>
      <c r="I82" s="27">
        <v>412</v>
      </c>
      <c r="J82" s="27">
        <v>3871</v>
      </c>
      <c r="K82" s="27">
        <v>1871</v>
      </c>
      <c r="L82" s="27">
        <v>10877</v>
      </c>
      <c r="M82" s="27">
        <v>33325</v>
      </c>
      <c r="N82" s="1"/>
      <c r="O82" s="1"/>
    </row>
    <row r="83" spans="2:15" s="10" customFormat="1" x14ac:dyDescent="0.2">
      <c r="B83" s="79">
        <v>38565</v>
      </c>
      <c r="C83" s="27">
        <v>7</v>
      </c>
      <c r="D83" s="27">
        <v>240</v>
      </c>
      <c r="E83" s="27">
        <v>2321</v>
      </c>
      <c r="F83" s="27">
        <v>2054</v>
      </c>
      <c r="G83" s="27">
        <v>4599</v>
      </c>
      <c r="H83" s="27">
        <v>7189</v>
      </c>
      <c r="I83" s="27">
        <v>395</v>
      </c>
      <c r="J83" s="27">
        <v>4000</v>
      </c>
      <c r="K83" s="27">
        <v>1901</v>
      </c>
      <c r="L83" s="27">
        <v>10656</v>
      </c>
      <c r="M83" s="27">
        <v>33362</v>
      </c>
      <c r="N83" s="1"/>
      <c r="O83" s="1"/>
    </row>
    <row r="84" spans="2:15" s="10" customFormat="1" x14ac:dyDescent="0.2">
      <c r="B84" s="79">
        <v>38596</v>
      </c>
      <c r="C84" s="27">
        <v>13</v>
      </c>
      <c r="D84" s="27">
        <v>234</v>
      </c>
      <c r="E84" s="27">
        <v>2282</v>
      </c>
      <c r="F84" s="27">
        <v>2060</v>
      </c>
      <c r="G84" s="27">
        <v>4662</v>
      </c>
      <c r="H84" s="27">
        <v>7420</v>
      </c>
      <c r="I84" s="27">
        <v>401</v>
      </c>
      <c r="J84" s="27">
        <v>4013</v>
      </c>
      <c r="K84" s="27">
        <v>1876</v>
      </c>
      <c r="L84" s="27">
        <v>10699</v>
      </c>
      <c r="M84" s="27">
        <v>33660</v>
      </c>
      <c r="N84" s="1"/>
      <c r="O84" s="1"/>
    </row>
    <row r="85" spans="2:15" s="10" customFormat="1" x14ac:dyDescent="0.2">
      <c r="B85" s="79">
        <v>38626</v>
      </c>
      <c r="C85" s="27">
        <v>25</v>
      </c>
      <c r="D85" s="27">
        <v>244</v>
      </c>
      <c r="E85" s="27">
        <v>2295</v>
      </c>
      <c r="F85" s="27">
        <v>2123</v>
      </c>
      <c r="G85" s="27">
        <v>4786</v>
      </c>
      <c r="H85" s="27">
        <v>8063</v>
      </c>
      <c r="I85" s="27">
        <v>460</v>
      </c>
      <c r="J85" s="27">
        <v>4133</v>
      </c>
      <c r="K85" s="27">
        <v>1905</v>
      </c>
      <c r="L85" s="27">
        <v>11295</v>
      </c>
      <c r="M85" s="27">
        <v>35329</v>
      </c>
      <c r="N85" s="1"/>
      <c r="O85" s="1"/>
    </row>
    <row r="86" spans="2:15" s="10" customFormat="1" x14ac:dyDescent="0.2">
      <c r="B86" s="79">
        <v>38657</v>
      </c>
      <c r="C86" s="27">
        <v>28</v>
      </c>
      <c r="D86" s="27">
        <v>251</v>
      </c>
      <c r="E86" s="27">
        <v>2285</v>
      </c>
      <c r="F86" s="27">
        <v>2134</v>
      </c>
      <c r="G86" s="27">
        <v>4904</v>
      </c>
      <c r="H86" s="27">
        <v>8377</v>
      </c>
      <c r="I86" s="27">
        <v>470</v>
      </c>
      <c r="J86" s="27">
        <v>4219</v>
      </c>
      <c r="K86" s="27">
        <v>2024</v>
      </c>
      <c r="L86" s="27">
        <v>11839</v>
      </c>
      <c r="M86" s="27">
        <v>36531</v>
      </c>
      <c r="N86" s="1"/>
      <c r="O86" s="1"/>
    </row>
    <row r="87" spans="2:15" s="10" customFormat="1" x14ac:dyDescent="0.2">
      <c r="B87" s="79">
        <v>38687</v>
      </c>
      <c r="C87" s="27">
        <v>29</v>
      </c>
      <c r="D87" s="27">
        <v>253</v>
      </c>
      <c r="E87" s="27">
        <v>2082</v>
      </c>
      <c r="F87" s="27">
        <v>2082</v>
      </c>
      <c r="G87" s="27">
        <v>4828</v>
      </c>
      <c r="H87" s="27">
        <v>8133</v>
      </c>
      <c r="I87" s="27">
        <v>481</v>
      </c>
      <c r="J87" s="27">
        <v>4923</v>
      </c>
      <c r="K87" s="27">
        <v>2107</v>
      </c>
      <c r="L87" s="27">
        <v>12312</v>
      </c>
      <c r="M87" s="27">
        <v>37230</v>
      </c>
      <c r="N87" s="1"/>
      <c r="O87" s="1"/>
    </row>
    <row r="88" spans="2:15" s="10" customFormat="1" x14ac:dyDescent="0.2">
      <c r="B88" s="79">
        <v>38718</v>
      </c>
      <c r="C88" s="27">
        <v>25</v>
      </c>
      <c r="D88" s="27">
        <v>247</v>
      </c>
      <c r="E88" s="27">
        <v>2261</v>
      </c>
      <c r="F88" s="27">
        <v>2197</v>
      </c>
      <c r="G88" s="27">
        <v>5124</v>
      </c>
      <c r="H88" s="27">
        <v>8598</v>
      </c>
      <c r="I88" s="27">
        <v>507</v>
      </c>
      <c r="J88" s="27">
        <v>4740</v>
      </c>
      <c r="K88" s="27">
        <v>2155</v>
      </c>
      <c r="L88" s="27">
        <v>12631</v>
      </c>
      <c r="M88" s="27">
        <v>38485</v>
      </c>
      <c r="N88" s="1"/>
      <c r="O88" s="1"/>
    </row>
    <row r="89" spans="2:15" s="10" customFormat="1" x14ac:dyDescent="0.2">
      <c r="B89" s="79">
        <v>38749</v>
      </c>
      <c r="C89" s="27">
        <v>35</v>
      </c>
      <c r="D89" s="27">
        <v>242</v>
      </c>
      <c r="E89" s="27">
        <v>2204</v>
      </c>
      <c r="F89" s="27">
        <v>2209</v>
      </c>
      <c r="G89" s="27">
        <v>5125</v>
      </c>
      <c r="H89" s="27">
        <v>8796</v>
      </c>
      <c r="I89" s="27">
        <v>493</v>
      </c>
      <c r="J89" s="27">
        <v>4631</v>
      </c>
      <c r="K89" s="27">
        <v>2083</v>
      </c>
      <c r="L89" s="27">
        <v>12662</v>
      </c>
      <c r="M89" s="27">
        <v>38480</v>
      </c>
      <c r="N89" s="1"/>
      <c r="O89" s="1"/>
    </row>
    <row r="90" spans="2:15" s="10" customFormat="1" x14ac:dyDescent="0.2">
      <c r="B90" s="79">
        <v>38777</v>
      </c>
      <c r="C90" s="27">
        <v>36</v>
      </c>
      <c r="D90" s="27">
        <v>241</v>
      </c>
      <c r="E90" s="27">
        <v>2169</v>
      </c>
      <c r="F90" s="27">
        <v>2203</v>
      </c>
      <c r="G90" s="27">
        <v>5072</v>
      </c>
      <c r="H90" s="27">
        <v>8880</v>
      </c>
      <c r="I90" s="27">
        <v>495</v>
      </c>
      <c r="J90" s="27">
        <v>4520</v>
      </c>
      <c r="K90" s="27">
        <v>2018</v>
      </c>
      <c r="L90" s="27">
        <v>12571</v>
      </c>
      <c r="M90" s="27">
        <v>38205</v>
      </c>
      <c r="N90" s="1"/>
      <c r="O90" s="1"/>
    </row>
    <row r="91" spans="2:15" s="10" customFormat="1" x14ac:dyDescent="0.2">
      <c r="B91" s="79">
        <v>38808</v>
      </c>
      <c r="C91" s="27">
        <v>29</v>
      </c>
      <c r="D91" s="27">
        <v>236</v>
      </c>
      <c r="E91" s="27">
        <v>2093</v>
      </c>
      <c r="F91" s="27">
        <v>2073</v>
      </c>
      <c r="G91" s="27">
        <v>4844</v>
      </c>
      <c r="H91" s="27">
        <v>8437</v>
      </c>
      <c r="I91" s="27">
        <v>476</v>
      </c>
      <c r="J91" s="27">
        <v>4427</v>
      </c>
      <c r="K91" s="27">
        <v>1956</v>
      </c>
      <c r="L91" s="27">
        <v>12179</v>
      </c>
      <c r="M91" s="27">
        <v>36750</v>
      </c>
      <c r="N91" s="1"/>
      <c r="O91" s="1"/>
    </row>
    <row r="92" spans="2:15" s="10" customFormat="1" x14ac:dyDescent="0.2">
      <c r="B92" s="79">
        <v>38838</v>
      </c>
      <c r="C92" s="27">
        <v>30</v>
      </c>
      <c r="D92" s="27">
        <v>231</v>
      </c>
      <c r="E92" s="27">
        <v>2046</v>
      </c>
      <c r="F92" s="27">
        <v>2060</v>
      </c>
      <c r="G92" s="27">
        <v>4795</v>
      </c>
      <c r="H92" s="27">
        <v>8288</v>
      </c>
      <c r="I92" s="27">
        <v>459</v>
      </c>
      <c r="J92" s="27">
        <v>4234</v>
      </c>
      <c r="K92" s="27">
        <v>1902</v>
      </c>
      <c r="L92" s="27">
        <v>11851</v>
      </c>
      <c r="M92" s="27">
        <v>35896</v>
      </c>
      <c r="N92" s="1"/>
      <c r="O92" s="1"/>
    </row>
    <row r="93" spans="2:15" s="10" customFormat="1" x14ac:dyDescent="0.2">
      <c r="B93" s="79">
        <v>38869</v>
      </c>
      <c r="C93" s="27">
        <v>27</v>
      </c>
      <c r="D93" s="27">
        <v>238</v>
      </c>
      <c r="E93" s="27">
        <v>2015</v>
      </c>
      <c r="F93" s="27">
        <v>2039</v>
      </c>
      <c r="G93" s="27">
        <v>4602</v>
      </c>
      <c r="H93" s="27">
        <v>8051</v>
      </c>
      <c r="I93" s="27">
        <v>431</v>
      </c>
      <c r="J93" s="27">
        <v>4129</v>
      </c>
      <c r="K93" s="27">
        <v>2060</v>
      </c>
      <c r="L93" s="27">
        <v>11612</v>
      </c>
      <c r="M93" s="27">
        <v>35204</v>
      </c>
      <c r="N93" s="1"/>
      <c r="O93" s="1"/>
    </row>
    <row r="94" spans="2:15" s="10" customFormat="1" x14ac:dyDescent="0.2">
      <c r="B94" s="79">
        <v>38899</v>
      </c>
      <c r="C94" s="27">
        <v>30</v>
      </c>
      <c r="D94" s="27">
        <v>244</v>
      </c>
      <c r="E94" s="27">
        <v>2133</v>
      </c>
      <c r="F94" s="27">
        <v>2089</v>
      </c>
      <c r="G94" s="27">
        <v>4633</v>
      </c>
      <c r="H94" s="27">
        <v>7951</v>
      </c>
      <c r="I94" s="27">
        <v>425</v>
      </c>
      <c r="J94" s="27">
        <v>4104</v>
      </c>
      <c r="K94" s="27">
        <v>2088</v>
      </c>
      <c r="L94" s="27">
        <v>11507</v>
      </c>
      <c r="M94" s="27">
        <v>35204</v>
      </c>
      <c r="N94" s="1"/>
      <c r="O94" s="1"/>
    </row>
    <row r="95" spans="2:15" s="10" customFormat="1" x14ac:dyDescent="0.2">
      <c r="B95" s="79">
        <v>38930</v>
      </c>
      <c r="C95" s="27">
        <v>25</v>
      </c>
      <c r="D95" s="27">
        <v>246</v>
      </c>
      <c r="E95" s="27">
        <v>2273</v>
      </c>
      <c r="F95" s="27">
        <v>2192</v>
      </c>
      <c r="G95" s="27">
        <v>4649</v>
      </c>
      <c r="H95" s="27">
        <v>7968</v>
      </c>
      <c r="I95" s="27">
        <v>422</v>
      </c>
      <c r="J95" s="27">
        <v>4327</v>
      </c>
      <c r="K95" s="27">
        <v>2160</v>
      </c>
      <c r="L95" s="27">
        <v>11594</v>
      </c>
      <c r="M95" s="27">
        <v>35856</v>
      </c>
      <c r="N95" s="1"/>
      <c r="O95" s="1"/>
    </row>
    <row r="96" spans="2:15" s="10" customFormat="1" x14ac:dyDescent="0.2">
      <c r="B96" s="79">
        <v>38961</v>
      </c>
      <c r="C96" s="27">
        <v>24</v>
      </c>
      <c r="D96" s="27">
        <v>249</v>
      </c>
      <c r="E96" s="27">
        <v>2231</v>
      </c>
      <c r="F96" s="27">
        <v>2177</v>
      </c>
      <c r="G96" s="27">
        <v>4712</v>
      </c>
      <c r="H96" s="27">
        <v>8205</v>
      </c>
      <c r="I96" s="27">
        <v>423</v>
      </c>
      <c r="J96" s="27">
        <v>4261</v>
      </c>
      <c r="K96" s="27">
        <v>2169</v>
      </c>
      <c r="L96" s="27">
        <v>11595</v>
      </c>
      <c r="M96" s="27">
        <v>36046</v>
      </c>
      <c r="N96" s="1"/>
      <c r="O96" s="1"/>
    </row>
    <row r="97" spans="2:15" s="10" customFormat="1" x14ac:dyDescent="0.2">
      <c r="B97" s="79">
        <v>38991</v>
      </c>
      <c r="C97" s="27">
        <v>28</v>
      </c>
      <c r="D97" s="27">
        <v>245</v>
      </c>
      <c r="E97" s="27">
        <v>2146</v>
      </c>
      <c r="F97" s="27">
        <v>2192</v>
      </c>
      <c r="G97" s="27">
        <v>4837</v>
      </c>
      <c r="H97" s="27">
        <v>8694</v>
      </c>
      <c r="I97" s="27">
        <v>457</v>
      </c>
      <c r="J97" s="27">
        <v>4369</v>
      </c>
      <c r="K97" s="27">
        <v>2191</v>
      </c>
      <c r="L97" s="27">
        <v>12217</v>
      </c>
      <c r="M97" s="27">
        <v>37376</v>
      </c>
      <c r="N97" s="1"/>
      <c r="O97" s="1"/>
    </row>
    <row r="98" spans="2:15" s="10" customFormat="1" x14ac:dyDescent="0.2">
      <c r="B98" s="79">
        <v>39022</v>
      </c>
      <c r="C98" s="27">
        <v>28</v>
      </c>
      <c r="D98" s="27">
        <v>250</v>
      </c>
      <c r="E98" s="27">
        <v>2093</v>
      </c>
      <c r="F98" s="27">
        <v>2205</v>
      </c>
      <c r="G98" s="27">
        <v>4920</v>
      </c>
      <c r="H98" s="27">
        <v>8909</v>
      </c>
      <c r="I98" s="27">
        <v>493</v>
      </c>
      <c r="J98" s="27">
        <v>4476</v>
      </c>
      <c r="K98" s="27">
        <v>2220</v>
      </c>
      <c r="L98" s="27">
        <v>12709</v>
      </c>
      <c r="M98" s="27">
        <v>38303</v>
      </c>
      <c r="N98" s="1"/>
      <c r="O98" s="1"/>
    </row>
    <row r="99" spans="2:15" s="10" customFormat="1" x14ac:dyDescent="0.2">
      <c r="B99" s="79">
        <v>39052</v>
      </c>
      <c r="C99" s="27">
        <v>28</v>
      </c>
      <c r="D99" s="27">
        <v>258</v>
      </c>
      <c r="E99" s="27">
        <v>1998</v>
      </c>
      <c r="F99" s="27">
        <v>2145</v>
      </c>
      <c r="G99" s="27">
        <v>4760</v>
      </c>
      <c r="H99" s="27">
        <v>8423</v>
      </c>
      <c r="I99" s="27">
        <v>487</v>
      </c>
      <c r="J99" s="27">
        <v>4604</v>
      </c>
      <c r="K99" s="27">
        <v>2210</v>
      </c>
      <c r="L99" s="27">
        <v>12566</v>
      </c>
      <c r="M99" s="27">
        <v>37479</v>
      </c>
      <c r="N99" s="1"/>
      <c r="O99" s="1"/>
    </row>
    <row r="100" spans="2:15" s="10" customFormat="1" x14ac:dyDescent="0.2">
      <c r="B100" s="80">
        <v>39083</v>
      </c>
      <c r="C100" s="27">
        <v>33</v>
      </c>
      <c r="D100" s="27">
        <v>253</v>
      </c>
      <c r="E100" s="27">
        <v>2136</v>
      </c>
      <c r="F100" s="27">
        <v>2300</v>
      </c>
      <c r="G100" s="27">
        <v>5078</v>
      </c>
      <c r="H100" s="27">
        <v>9082</v>
      </c>
      <c r="I100" s="27">
        <v>517</v>
      </c>
      <c r="J100" s="27">
        <v>4701</v>
      </c>
      <c r="K100" s="27">
        <v>2227</v>
      </c>
      <c r="L100" s="27">
        <v>13127</v>
      </c>
      <c r="M100" s="27">
        <v>39454</v>
      </c>
      <c r="N100" s="1"/>
      <c r="O100" s="1"/>
    </row>
    <row r="101" spans="2:15" s="10" customFormat="1" x14ac:dyDescent="0.2">
      <c r="B101" s="80">
        <v>39114</v>
      </c>
      <c r="C101" s="27">
        <v>33</v>
      </c>
      <c r="D101" s="27">
        <v>257</v>
      </c>
      <c r="E101" s="27">
        <v>2026</v>
      </c>
      <c r="F101" s="27">
        <v>2270</v>
      </c>
      <c r="G101" s="27">
        <v>5045</v>
      </c>
      <c r="H101" s="27">
        <v>9119</v>
      </c>
      <c r="I101" s="27">
        <v>538</v>
      </c>
      <c r="J101" s="27">
        <v>4560</v>
      </c>
      <c r="K101" s="27">
        <v>2193</v>
      </c>
      <c r="L101" s="27">
        <v>13094</v>
      </c>
      <c r="M101" s="27">
        <v>39135</v>
      </c>
      <c r="N101" s="1"/>
      <c r="O101" s="1"/>
    </row>
    <row r="102" spans="2:15" s="10" customFormat="1" x14ac:dyDescent="0.2">
      <c r="B102" s="80">
        <v>39142</v>
      </c>
      <c r="C102" s="27">
        <v>28</v>
      </c>
      <c r="D102" s="27">
        <v>266</v>
      </c>
      <c r="E102" s="27">
        <v>1995</v>
      </c>
      <c r="F102" s="27">
        <v>2257</v>
      </c>
      <c r="G102" s="27">
        <v>5035</v>
      </c>
      <c r="H102" s="27">
        <v>9029</v>
      </c>
      <c r="I102" s="27">
        <v>546</v>
      </c>
      <c r="J102" s="27">
        <v>4595</v>
      </c>
      <c r="K102" s="27">
        <v>2181</v>
      </c>
      <c r="L102" s="27">
        <v>13234</v>
      </c>
      <c r="M102" s="27">
        <v>39166</v>
      </c>
      <c r="N102" s="1"/>
      <c r="O102" s="1"/>
    </row>
    <row r="103" spans="2:15" s="10" customFormat="1" x14ac:dyDescent="0.2">
      <c r="B103" s="80">
        <v>39173</v>
      </c>
      <c r="C103" s="27">
        <v>23</v>
      </c>
      <c r="D103" s="27">
        <v>249</v>
      </c>
      <c r="E103" s="27">
        <v>1961</v>
      </c>
      <c r="F103" s="27">
        <v>2227</v>
      </c>
      <c r="G103" s="27">
        <v>4966</v>
      </c>
      <c r="H103" s="27">
        <v>8872</v>
      </c>
      <c r="I103" s="27">
        <v>549</v>
      </c>
      <c r="J103" s="27">
        <v>4547</v>
      </c>
      <c r="K103" s="27">
        <v>2153</v>
      </c>
      <c r="L103" s="27">
        <v>13211</v>
      </c>
      <c r="M103" s="27">
        <v>38758</v>
      </c>
      <c r="N103" s="1"/>
      <c r="O103" s="1"/>
    </row>
    <row r="104" spans="2:15" s="10" customFormat="1" x14ac:dyDescent="0.2">
      <c r="B104" s="80">
        <v>39203</v>
      </c>
      <c r="C104" s="27">
        <v>22</v>
      </c>
      <c r="D104" s="27">
        <v>241</v>
      </c>
      <c r="E104" s="27">
        <v>1881</v>
      </c>
      <c r="F104" s="27">
        <v>2207</v>
      </c>
      <c r="G104" s="27">
        <v>4904</v>
      </c>
      <c r="H104" s="27">
        <v>8688</v>
      </c>
      <c r="I104" s="27">
        <v>538</v>
      </c>
      <c r="J104" s="27">
        <v>4504</v>
      </c>
      <c r="K104" s="27">
        <v>2157</v>
      </c>
      <c r="L104" s="27">
        <v>13109</v>
      </c>
      <c r="M104" s="27">
        <v>38251</v>
      </c>
      <c r="N104" s="1"/>
      <c r="O104" s="1"/>
    </row>
    <row r="105" spans="2:15" s="10" customFormat="1" x14ac:dyDescent="0.2">
      <c r="B105" s="80">
        <v>39234</v>
      </c>
      <c r="C105" s="27">
        <v>24</v>
      </c>
      <c r="D105" s="27">
        <v>241</v>
      </c>
      <c r="E105" s="27">
        <v>1903</v>
      </c>
      <c r="F105" s="27">
        <v>2220</v>
      </c>
      <c r="G105" s="27">
        <v>4827</v>
      </c>
      <c r="H105" s="27">
        <v>8586</v>
      </c>
      <c r="I105" s="27">
        <v>529</v>
      </c>
      <c r="J105" s="27">
        <v>4520</v>
      </c>
      <c r="K105" s="27">
        <v>2143</v>
      </c>
      <c r="L105" s="27">
        <v>12928</v>
      </c>
      <c r="M105" s="27">
        <v>37921</v>
      </c>
      <c r="N105" s="1"/>
      <c r="O105" s="1"/>
    </row>
    <row r="106" spans="2:15" s="10" customFormat="1" x14ac:dyDescent="0.2">
      <c r="B106" s="80">
        <v>39264</v>
      </c>
      <c r="C106" s="27">
        <v>26</v>
      </c>
      <c r="D106" s="27">
        <v>236</v>
      </c>
      <c r="E106" s="27">
        <v>2072</v>
      </c>
      <c r="F106" s="27">
        <v>2263</v>
      </c>
      <c r="G106" s="27">
        <v>4807</v>
      </c>
      <c r="H106" s="27">
        <v>8548</v>
      </c>
      <c r="I106" s="27">
        <v>536</v>
      </c>
      <c r="J106" s="27">
        <v>4690</v>
      </c>
      <c r="K106" s="27">
        <v>2182</v>
      </c>
      <c r="L106" s="27">
        <v>12868</v>
      </c>
      <c r="M106" s="27">
        <v>38228</v>
      </c>
      <c r="N106" s="1"/>
      <c r="O106" s="1"/>
    </row>
    <row r="107" spans="2:15" s="10" customFormat="1" x14ac:dyDescent="0.2">
      <c r="B107" s="80">
        <v>39295</v>
      </c>
      <c r="C107" s="27">
        <v>32</v>
      </c>
      <c r="D107" s="27">
        <v>246</v>
      </c>
      <c r="E107" s="27">
        <v>2150</v>
      </c>
      <c r="F107" s="27">
        <v>2274</v>
      </c>
      <c r="G107" s="27">
        <v>4791</v>
      </c>
      <c r="H107" s="27">
        <v>8575</v>
      </c>
      <c r="I107" s="27">
        <v>504</v>
      </c>
      <c r="J107" s="27">
        <v>4842</v>
      </c>
      <c r="K107" s="27">
        <v>2172</v>
      </c>
      <c r="L107" s="27">
        <v>12802</v>
      </c>
      <c r="M107" s="27">
        <v>38388</v>
      </c>
      <c r="N107" s="1"/>
      <c r="O107" s="1"/>
    </row>
    <row r="108" spans="2:15" s="10" customFormat="1" x14ac:dyDescent="0.2">
      <c r="B108" s="80">
        <v>39326</v>
      </c>
      <c r="C108" s="27">
        <v>33</v>
      </c>
      <c r="D108" s="27">
        <v>246</v>
      </c>
      <c r="E108" s="27">
        <v>2112</v>
      </c>
      <c r="F108" s="27">
        <v>2222</v>
      </c>
      <c r="G108" s="27">
        <v>4759</v>
      </c>
      <c r="H108" s="27">
        <v>8680</v>
      </c>
      <c r="I108" s="27">
        <v>511</v>
      </c>
      <c r="J108" s="27">
        <v>4696</v>
      </c>
      <c r="K108" s="27">
        <v>2118</v>
      </c>
      <c r="L108" s="27">
        <v>12817</v>
      </c>
      <c r="M108" s="27">
        <v>38194</v>
      </c>
      <c r="N108" s="1"/>
      <c r="O108" s="1"/>
    </row>
    <row r="109" spans="2:15" s="10" customFormat="1" x14ac:dyDescent="0.2">
      <c r="B109" s="80">
        <v>39356</v>
      </c>
      <c r="C109" s="27">
        <v>31</v>
      </c>
      <c r="D109" s="27">
        <v>247</v>
      </c>
      <c r="E109" s="27">
        <v>2048</v>
      </c>
      <c r="F109" s="27">
        <v>2304</v>
      </c>
      <c r="G109" s="27">
        <v>4943</v>
      </c>
      <c r="H109" s="27">
        <v>8930</v>
      </c>
      <c r="I109" s="27">
        <v>519</v>
      </c>
      <c r="J109" s="27">
        <v>4738</v>
      </c>
      <c r="K109" s="27">
        <v>2196</v>
      </c>
      <c r="L109" s="27">
        <v>13279</v>
      </c>
      <c r="M109" s="27">
        <v>39235</v>
      </c>
      <c r="N109" s="1"/>
      <c r="O109" s="1"/>
    </row>
    <row r="110" spans="2:15" s="10" customFormat="1" x14ac:dyDescent="0.2">
      <c r="B110" s="80">
        <v>39387</v>
      </c>
      <c r="C110" s="27">
        <v>30</v>
      </c>
      <c r="D110" s="27">
        <v>243</v>
      </c>
      <c r="E110" s="27">
        <v>1998</v>
      </c>
      <c r="F110" s="27">
        <v>2363</v>
      </c>
      <c r="G110" s="27">
        <v>4994</v>
      </c>
      <c r="H110" s="27">
        <v>9141</v>
      </c>
      <c r="I110" s="27">
        <v>523</v>
      </c>
      <c r="J110" s="27">
        <v>5062</v>
      </c>
      <c r="K110" s="27">
        <v>2283</v>
      </c>
      <c r="L110" s="27">
        <v>13793</v>
      </c>
      <c r="M110" s="27">
        <v>40430</v>
      </c>
      <c r="N110" s="1"/>
      <c r="O110" s="1"/>
    </row>
    <row r="111" spans="2:15" s="10" customFormat="1" x14ac:dyDescent="0.2">
      <c r="B111" s="80">
        <v>39417</v>
      </c>
      <c r="C111" s="27">
        <v>24</v>
      </c>
      <c r="D111" s="27">
        <v>234</v>
      </c>
      <c r="E111" s="27">
        <v>1990</v>
      </c>
      <c r="F111" s="27">
        <v>2320</v>
      </c>
      <c r="G111" s="27">
        <v>4940</v>
      </c>
      <c r="H111" s="27">
        <v>8803</v>
      </c>
      <c r="I111" s="27">
        <v>543</v>
      </c>
      <c r="J111" s="27">
        <v>5446</v>
      </c>
      <c r="K111" s="27">
        <v>2316</v>
      </c>
      <c r="L111" s="27">
        <v>13883</v>
      </c>
      <c r="M111" s="27">
        <v>40499</v>
      </c>
      <c r="N111" s="1"/>
      <c r="O111" s="1"/>
    </row>
    <row r="112" spans="2:15" s="5" customFormat="1" x14ac:dyDescent="0.2">
      <c r="B112" s="80">
        <v>39448</v>
      </c>
      <c r="C112" s="27">
        <v>29</v>
      </c>
      <c r="D112" s="27">
        <v>241</v>
      </c>
      <c r="E112" s="27">
        <v>2069</v>
      </c>
      <c r="F112" s="27">
        <v>2438</v>
      </c>
      <c r="G112" s="27">
        <v>5090</v>
      </c>
      <c r="H112" s="27">
        <v>9452</v>
      </c>
      <c r="I112" s="27">
        <v>591</v>
      </c>
      <c r="J112" s="27">
        <v>5687</v>
      </c>
      <c r="K112" s="27">
        <v>2386</v>
      </c>
      <c r="L112" s="27">
        <v>14446</v>
      </c>
      <c r="M112" s="27">
        <v>42429</v>
      </c>
      <c r="N112" s="1"/>
      <c r="O112" s="1"/>
    </row>
    <row r="113" spans="2:15" s="5" customFormat="1" x14ac:dyDescent="0.2">
      <c r="B113" s="80">
        <v>39479</v>
      </c>
      <c r="C113" s="27">
        <v>20</v>
      </c>
      <c r="D113" s="27">
        <v>240</v>
      </c>
      <c r="E113" s="27">
        <v>2042</v>
      </c>
      <c r="F113" s="27">
        <v>2428</v>
      </c>
      <c r="G113" s="27">
        <v>5090</v>
      </c>
      <c r="H113" s="27">
        <v>9499</v>
      </c>
      <c r="I113" s="27">
        <v>585</v>
      </c>
      <c r="J113" s="27">
        <v>5629</v>
      </c>
      <c r="K113" s="27">
        <v>2417</v>
      </c>
      <c r="L113" s="27">
        <v>14535</v>
      </c>
      <c r="M113" s="27">
        <v>42485</v>
      </c>
      <c r="N113" s="1"/>
      <c r="O113" s="1"/>
    </row>
    <row r="114" spans="2:15" s="5" customFormat="1" x14ac:dyDescent="0.2">
      <c r="B114" s="80">
        <v>39508</v>
      </c>
      <c r="C114" s="27">
        <v>25</v>
      </c>
      <c r="D114" s="27">
        <v>250</v>
      </c>
      <c r="E114" s="27">
        <v>2001</v>
      </c>
      <c r="F114" s="27">
        <v>2393</v>
      </c>
      <c r="G114" s="27">
        <v>5144</v>
      </c>
      <c r="H114" s="27">
        <v>9444</v>
      </c>
      <c r="I114" s="27">
        <v>572</v>
      </c>
      <c r="J114" s="27">
        <v>5777</v>
      </c>
      <c r="K114" s="27">
        <v>2449</v>
      </c>
      <c r="L114" s="27">
        <v>14592</v>
      </c>
      <c r="M114" s="27">
        <v>42647</v>
      </c>
      <c r="N114" s="1"/>
      <c r="O114" s="1"/>
    </row>
    <row r="115" spans="2:15" s="5" customFormat="1" x14ac:dyDescent="0.2">
      <c r="B115" s="80">
        <v>39539</v>
      </c>
      <c r="C115" s="27">
        <v>21</v>
      </c>
      <c r="D115" s="27">
        <v>260</v>
      </c>
      <c r="E115" s="27">
        <v>2006</v>
      </c>
      <c r="F115" s="27">
        <v>2486</v>
      </c>
      <c r="G115" s="27">
        <v>5304</v>
      </c>
      <c r="H115" s="27">
        <v>9511</v>
      </c>
      <c r="I115" s="27">
        <v>619</v>
      </c>
      <c r="J115" s="27">
        <v>5944</v>
      </c>
      <c r="K115" s="27">
        <v>2517</v>
      </c>
      <c r="L115" s="27">
        <v>14918</v>
      </c>
      <c r="M115" s="27">
        <v>43586</v>
      </c>
      <c r="N115" s="1"/>
      <c r="O115" s="1"/>
    </row>
    <row r="116" spans="2:15" s="5" customFormat="1" x14ac:dyDescent="0.2">
      <c r="B116" s="80">
        <v>39569</v>
      </c>
      <c r="C116" s="27">
        <v>23</v>
      </c>
      <c r="D116" s="27">
        <v>280</v>
      </c>
      <c r="E116" s="27">
        <v>1979</v>
      </c>
      <c r="F116" s="27">
        <v>2526</v>
      </c>
      <c r="G116" s="27">
        <v>5368</v>
      </c>
      <c r="H116" s="27">
        <v>9439</v>
      </c>
      <c r="I116" s="27">
        <v>611</v>
      </c>
      <c r="J116" s="27">
        <v>6085</v>
      </c>
      <c r="K116" s="27">
        <v>2515</v>
      </c>
      <c r="L116" s="27">
        <v>14821</v>
      </c>
      <c r="M116" s="27">
        <v>43647</v>
      </c>
      <c r="N116" s="1"/>
      <c r="O116" s="1"/>
    </row>
    <row r="117" spans="2:15" s="5" customFormat="1" x14ac:dyDescent="0.2">
      <c r="B117" s="80">
        <v>39600</v>
      </c>
      <c r="C117" s="27">
        <v>23</v>
      </c>
      <c r="D117" s="27">
        <v>296</v>
      </c>
      <c r="E117" s="27">
        <v>2059</v>
      </c>
      <c r="F117" s="27">
        <v>2581</v>
      </c>
      <c r="G117" s="27">
        <v>5437</v>
      </c>
      <c r="H117" s="27">
        <v>9479</v>
      </c>
      <c r="I117" s="27">
        <v>596</v>
      </c>
      <c r="J117" s="27">
        <v>6333</v>
      </c>
      <c r="K117" s="27">
        <v>2517</v>
      </c>
      <c r="L117" s="27">
        <v>14917</v>
      </c>
      <c r="M117" s="27">
        <v>44238</v>
      </c>
      <c r="N117" s="1"/>
      <c r="O117" s="1"/>
    </row>
    <row r="118" spans="2:15" s="5" customFormat="1" x14ac:dyDescent="0.2">
      <c r="B118" s="80">
        <v>39630</v>
      </c>
      <c r="C118" s="27">
        <v>24</v>
      </c>
      <c r="D118" s="27">
        <v>304</v>
      </c>
      <c r="E118" s="27">
        <v>2299</v>
      </c>
      <c r="F118" s="27">
        <v>2742</v>
      </c>
      <c r="G118" s="27">
        <v>5530</v>
      </c>
      <c r="H118" s="27">
        <v>9686</v>
      </c>
      <c r="I118" s="27">
        <v>606</v>
      </c>
      <c r="J118" s="27">
        <v>6642</v>
      </c>
      <c r="K118" s="27">
        <v>2572</v>
      </c>
      <c r="L118" s="27">
        <v>15160</v>
      </c>
      <c r="M118" s="27">
        <v>45565</v>
      </c>
      <c r="N118" s="1"/>
      <c r="O118" s="1"/>
    </row>
    <row r="119" spans="2:15" s="5" customFormat="1" x14ac:dyDescent="0.2">
      <c r="B119" s="80">
        <v>39661</v>
      </c>
      <c r="C119" s="27">
        <v>24</v>
      </c>
      <c r="D119" s="27">
        <v>307</v>
      </c>
      <c r="E119" s="27">
        <v>2426</v>
      </c>
      <c r="F119" s="27">
        <v>2897</v>
      </c>
      <c r="G119" s="27">
        <v>5669</v>
      </c>
      <c r="H119" s="27">
        <v>9974</v>
      </c>
      <c r="I119" s="27">
        <v>592</v>
      </c>
      <c r="J119" s="27">
        <v>7023</v>
      </c>
      <c r="K119" s="27">
        <v>2640</v>
      </c>
      <c r="L119" s="27">
        <v>15345</v>
      </c>
      <c r="M119" s="27">
        <v>46897</v>
      </c>
      <c r="N119" s="1"/>
      <c r="O119" s="1"/>
    </row>
    <row r="120" spans="2:15" s="5" customFormat="1" x14ac:dyDescent="0.2">
      <c r="B120" s="80">
        <v>39692</v>
      </c>
      <c r="C120" s="27">
        <v>26</v>
      </c>
      <c r="D120" s="27">
        <v>301</v>
      </c>
      <c r="E120" s="27">
        <v>2411</v>
      </c>
      <c r="F120" s="27">
        <v>2968</v>
      </c>
      <c r="G120" s="27">
        <v>5809</v>
      </c>
      <c r="H120" s="27">
        <v>10265</v>
      </c>
      <c r="I120" s="27">
        <v>619</v>
      </c>
      <c r="J120" s="27">
        <v>7237</v>
      </c>
      <c r="K120" s="27">
        <v>2735</v>
      </c>
      <c r="L120" s="27">
        <v>15757</v>
      </c>
      <c r="M120" s="27">
        <v>48128</v>
      </c>
      <c r="N120" s="1"/>
      <c r="O120" s="1"/>
    </row>
    <row r="121" spans="2:15" s="5" customFormat="1" x14ac:dyDescent="0.2">
      <c r="B121" s="80">
        <v>39722</v>
      </c>
      <c r="C121" s="27">
        <v>28</v>
      </c>
      <c r="D121" s="27">
        <v>317</v>
      </c>
      <c r="E121" s="27">
        <v>2401</v>
      </c>
      <c r="F121" s="27">
        <v>3082</v>
      </c>
      <c r="G121" s="27">
        <v>6117</v>
      </c>
      <c r="H121" s="27">
        <v>10854</v>
      </c>
      <c r="I121" s="27">
        <v>663</v>
      </c>
      <c r="J121" s="27">
        <v>7950</v>
      </c>
      <c r="K121" s="27">
        <v>2923</v>
      </c>
      <c r="L121" s="27">
        <v>16943</v>
      </c>
      <c r="M121" s="27">
        <v>51278</v>
      </c>
      <c r="N121" s="1"/>
      <c r="O121" s="1"/>
    </row>
    <row r="122" spans="2:15" s="5" customFormat="1" x14ac:dyDescent="0.2">
      <c r="B122" s="80">
        <v>39753</v>
      </c>
      <c r="C122" s="27">
        <v>26</v>
      </c>
      <c r="D122" s="27">
        <v>341</v>
      </c>
      <c r="E122" s="27">
        <v>2427</v>
      </c>
      <c r="F122" s="27">
        <v>3171</v>
      </c>
      <c r="G122" s="27">
        <v>6320</v>
      </c>
      <c r="H122" s="27">
        <v>11348</v>
      </c>
      <c r="I122" s="27">
        <v>715</v>
      </c>
      <c r="J122" s="27">
        <v>8428</v>
      </c>
      <c r="K122" s="27">
        <v>3057</v>
      </c>
      <c r="L122" s="27">
        <v>17799</v>
      </c>
      <c r="M122" s="27">
        <v>53632</v>
      </c>
      <c r="N122" s="1"/>
      <c r="O122" s="1"/>
    </row>
    <row r="123" spans="2:15" s="5" customFormat="1" x14ac:dyDescent="0.2">
      <c r="B123" s="80">
        <v>39783</v>
      </c>
      <c r="C123" s="27">
        <v>31</v>
      </c>
      <c r="D123" s="27">
        <v>351</v>
      </c>
      <c r="E123" s="27">
        <v>2440</v>
      </c>
      <c r="F123" s="27">
        <v>3228</v>
      </c>
      <c r="G123" s="27">
        <v>6429</v>
      </c>
      <c r="H123" s="27">
        <v>11143</v>
      </c>
      <c r="I123" s="27">
        <v>733</v>
      </c>
      <c r="J123" s="27">
        <v>9063</v>
      </c>
      <c r="K123" s="27">
        <v>3252</v>
      </c>
      <c r="L123" s="27">
        <v>18028</v>
      </c>
      <c r="M123" s="27">
        <v>54698</v>
      </c>
      <c r="N123" s="1"/>
      <c r="O123" s="1"/>
    </row>
    <row r="124" spans="2:15" s="5" customFormat="1" x14ac:dyDescent="0.2">
      <c r="B124" s="80">
        <v>39814</v>
      </c>
      <c r="C124" s="27">
        <v>34</v>
      </c>
      <c r="D124" s="27">
        <v>362</v>
      </c>
      <c r="E124" s="27">
        <v>2559</v>
      </c>
      <c r="F124" s="27">
        <v>3476</v>
      </c>
      <c r="G124" s="27">
        <v>6694</v>
      </c>
      <c r="H124" s="27">
        <v>11912</v>
      </c>
      <c r="I124" s="27">
        <v>805</v>
      </c>
      <c r="J124" s="27">
        <v>9289</v>
      </c>
      <c r="K124" s="27">
        <v>3435</v>
      </c>
      <c r="L124" s="27">
        <v>18744</v>
      </c>
      <c r="M124" s="27">
        <v>57310</v>
      </c>
      <c r="N124" s="1"/>
      <c r="O124" s="1"/>
    </row>
    <row r="125" spans="2:15" s="5" customFormat="1" x14ac:dyDescent="0.2">
      <c r="B125" s="80">
        <v>39845</v>
      </c>
      <c r="C125" s="27">
        <v>36</v>
      </c>
      <c r="D125" s="27">
        <v>361</v>
      </c>
      <c r="E125" s="27">
        <v>2672</v>
      </c>
      <c r="F125" s="27">
        <v>3617</v>
      </c>
      <c r="G125" s="27">
        <v>6952</v>
      </c>
      <c r="H125" s="27">
        <v>12464</v>
      </c>
      <c r="I125" s="27">
        <v>838</v>
      </c>
      <c r="J125" s="27">
        <v>9637</v>
      </c>
      <c r="K125" s="27">
        <v>3502</v>
      </c>
      <c r="L125" s="27">
        <v>19217</v>
      </c>
      <c r="M125" s="27">
        <v>59296</v>
      </c>
      <c r="N125" s="1"/>
      <c r="O125" s="1"/>
    </row>
    <row r="126" spans="2:15" s="5" customFormat="1" x14ac:dyDescent="0.2">
      <c r="B126" s="80">
        <v>39873</v>
      </c>
      <c r="C126" s="27">
        <v>37</v>
      </c>
      <c r="D126" s="27">
        <v>372</v>
      </c>
      <c r="E126" s="27">
        <v>2734</v>
      </c>
      <c r="F126" s="27">
        <v>3760</v>
      </c>
      <c r="G126" s="27">
        <v>7214</v>
      </c>
      <c r="H126" s="27">
        <v>12829</v>
      </c>
      <c r="I126" s="27">
        <v>845</v>
      </c>
      <c r="J126" s="27">
        <v>10016</v>
      </c>
      <c r="K126" s="27">
        <v>3566</v>
      </c>
      <c r="L126" s="27">
        <v>19731</v>
      </c>
      <c r="M126" s="27">
        <v>61104</v>
      </c>
      <c r="N126" s="1"/>
      <c r="O126" s="1"/>
    </row>
    <row r="127" spans="2:15" s="5" customFormat="1" x14ac:dyDescent="0.2">
      <c r="B127" s="80">
        <v>39904</v>
      </c>
      <c r="C127" s="27">
        <v>36</v>
      </c>
      <c r="D127" s="27">
        <v>376</v>
      </c>
      <c r="E127" s="27">
        <v>2715</v>
      </c>
      <c r="F127" s="27">
        <v>3789</v>
      </c>
      <c r="G127" s="27">
        <v>7259</v>
      </c>
      <c r="H127" s="27">
        <v>12839</v>
      </c>
      <c r="I127" s="27">
        <v>884</v>
      </c>
      <c r="J127" s="27">
        <v>10330</v>
      </c>
      <c r="K127" s="27">
        <v>3578</v>
      </c>
      <c r="L127" s="27">
        <v>19931</v>
      </c>
      <c r="M127" s="27">
        <v>61737</v>
      </c>
      <c r="N127" s="1"/>
      <c r="O127" s="1"/>
    </row>
    <row r="128" spans="2:15" s="5" customFormat="1" x14ac:dyDescent="0.2">
      <c r="B128" s="80">
        <v>39934</v>
      </c>
      <c r="C128" s="27">
        <v>38</v>
      </c>
      <c r="D128" s="27">
        <v>393</v>
      </c>
      <c r="E128" s="27">
        <v>2837</v>
      </c>
      <c r="F128" s="27">
        <v>3849</v>
      </c>
      <c r="G128" s="27">
        <v>7315</v>
      </c>
      <c r="H128" s="27">
        <v>12815</v>
      </c>
      <c r="I128" s="27">
        <v>866</v>
      </c>
      <c r="J128" s="27">
        <v>10389</v>
      </c>
      <c r="K128" s="27">
        <v>3627</v>
      </c>
      <c r="L128" s="27">
        <v>19836</v>
      </c>
      <c r="M128" s="27">
        <v>61965</v>
      </c>
      <c r="N128" s="1"/>
      <c r="O128" s="1"/>
    </row>
    <row r="129" spans="2:22" s="5" customFormat="1" x14ac:dyDescent="0.2">
      <c r="B129" s="80">
        <v>39965</v>
      </c>
      <c r="C129" s="27">
        <v>33</v>
      </c>
      <c r="D129" s="27">
        <v>396</v>
      </c>
      <c r="E129" s="27">
        <v>2837</v>
      </c>
      <c r="F129" s="27">
        <v>3933</v>
      </c>
      <c r="G129" s="27">
        <v>7460</v>
      </c>
      <c r="H129" s="27">
        <v>12715</v>
      </c>
      <c r="I129" s="27">
        <v>847</v>
      </c>
      <c r="J129" s="27">
        <v>10296</v>
      </c>
      <c r="K129" s="27">
        <v>3630</v>
      </c>
      <c r="L129" s="27">
        <v>19499</v>
      </c>
      <c r="M129" s="27">
        <v>61646</v>
      </c>
      <c r="N129" s="1"/>
      <c r="O129" s="1"/>
    </row>
    <row r="130" spans="2:22" s="5" customFormat="1" x14ac:dyDescent="0.2">
      <c r="B130" s="80">
        <v>39995</v>
      </c>
      <c r="C130" s="27">
        <v>27</v>
      </c>
      <c r="D130" s="27">
        <v>420</v>
      </c>
      <c r="E130" s="27">
        <v>2954</v>
      </c>
      <c r="F130" s="27">
        <v>3963</v>
      </c>
      <c r="G130" s="27">
        <v>7358</v>
      </c>
      <c r="H130" s="27">
        <v>12542</v>
      </c>
      <c r="I130" s="27">
        <v>831</v>
      </c>
      <c r="J130" s="27">
        <v>10254</v>
      </c>
      <c r="K130" s="27">
        <v>3581</v>
      </c>
      <c r="L130" s="27">
        <v>19545</v>
      </c>
      <c r="M130" s="27">
        <v>61475</v>
      </c>
      <c r="N130" s="1"/>
      <c r="O130" s="1"/>
    </row>
    <row r="131" spans="2:22" s="5" customFormat="1" x14ac:dyDescent="0.2">
      <c r="B131" s="80">
        <v>40026</v>
      </c>
      <c r="C131" s="27">
        <v>26</v>
      </c>
      <c r="D131" s="27">
        <v>426</v>
      </c>
      <c r="E131" s="27">
        <v>3101</v>
      </c>
      <c r="F131" s="27">
        <v>4138</v>
      </c>
      <c r="G131" s="27">
        <v>7485</v>
      </c>
      <c r="H131" s="27">
        <v>12692</v>
      </c>
      <c r="I131" s="27">
        <v>842</v>
      </c>
      <c r="J131" s="27">
        <v>10528</v>
      </c>
      <c r="K131" s="27">
        <v>3704</v>
      </c>
      <c r="L131" s="27">
        <v>19590</v>
      </c>
      <c r="M131" s="27">
        <v>62532</v>
      </c>
      <c r="N131" s="1"/>
      <c r="O131" s="1"/>
    </row>
    <row r="132" spans="2:22" s="5" customFormat="1" x14ac:dyDescent="0.2">
      <c r="B132" s="80">
        <v>40057</v>
      </c>
      <c r="C132" s="27">
        <v>25</v>
      </c>
      <c r="D132" s="27">
        <v>413</v>
      </c>
      <c r="E132" s="27">
        <v>3169</v>
      </c>
      <c r="F132" s="27">
        <v>4179</v>
      </c>
      <c r="G132" s="27">
        <v>7594</v>
      </c>
      <c r="H132" s="27">
        <v>13193</v>
      </c>
      <c r="I132" s="27">
        <v>888</v>
      </c>
      <c r="J132" s="27">
        <v>10713</v>
      </c>
      <c r="K132" s="27">
        <v>3668</v>
      </c>
      <c r="L132" s="27">
        <v>20084</v>
      </c>
      <c r="M132" s="27">
        <v>63926</v>
      </c>
      <c r="N132" s="1"/>
      <c r="O132" s="1"/>
    </row>
    <row r="133" spans="2:22" s="5" customFormat="1" x14ac:dyDescent="0.2">
      <c r="B133" s="80">
        <v>40087</v>
      </c>
      <c r="C133" s="27">
        <v>26</v>
      </c>
      <c r="D133" s="27">
        <v>422</v>
      </c>
      <c r="E133" s="27">
        <v>3097</v>
      </c>
      <c r="F133" s="27">
        <v>4237</v>
      </c>
      <c r="G133" s="27">
        <v>7768</v>
      </c>
      <c r="H133" s="27">
        <v>13818</v>
      </c>
      <c r="I133" s="27">
        <v>916</v>
      </c>
      <c r="J133" s="27">
        <v>10917</v>
      </c>
      <c r="K133" s="27">
        <v>3814</v>
      </c>
      <c r="L133" s="27">
        <v>21113</v>
      </c>
      <c r="M133" s="27">
        <v>66128</v>
      </c>
      <c r="N133" s="1"/>
      <c r="O133" s="1"/>
    </row>
    <row r="134" spans="2:22" s="5" customFormat="1" x14ac:dyDescent="0.2">
      <c r="B134" s="80">
        <v>40118</v>
      </c>
      <c r="C134" s="27">
        <v>26</v>
      </c>
      <c r="D134" s="27">
        <v>433</v>
      </c>
      <c r="E134" s="27">
        <v>3063</v>
      </c>
      <c r="F134" s="27">
        <v>4236</v>
      </c>
      <c r="G134" s="27">
        <v>7737</v>
      </c>
      <c r="H134" s="27">
        <v>14057</v>
      </c>
      <c r="I134" s="27">
        <v>940</v>
      </c>
      <c r="J134" s="27">
        <v>11088</v>
      </c>
      <c r="K134" s="27">
        <v>3835</v>
      </c>
      <c r="L134" s="27">
        <v>21548</v>
      </c>
      <c r="M134" s="27">
        <v>66963</v>
      </c>
      <c r="N134" s="1"/>
      <c r="O134" s="1"/>
    </row>
    <row r="135" spans="2:22" s="5" customFormat="1" x14ac:dyDescent="0.2">
      <c r="B135" s="80">
        <v>40148</v>
      </c>
      <c r="C135" s="27">
        <v>27</v>
      </c>
      <c r="D135" s="27">
        <v>431</v>
      </c>
      <c r="E135" s="27">
        <v>2975</v>
      </c>
      <c r="F135" s="27">
        <v>4215</v>
      </c>
      <c r="G135" s="27">
        <v>7664</v>
      </c>
      <c r="H135" s="27">
        <v>13714</v>
      </c>
      <c r="I135" s="27">
        <v>925</v>
      </c>
      <c r="J135" s="27">
        <v>11400</v>
      </c>
      <c r="K135" s="27">
        <v>3947</v>
      </c>
      <c r="L135" s="27">
        <v>21717</v>
      </c>
      <c r="M135" s="27">
        <v>67015</v>
      </c>
      <c r="N135" s="1"/>
      <c r="O135" s="1"/>
    </row>
    <row r="136" spans="2:22" s="5" customFormat="1" x14ac:dyDescent="0.2">
      <c r="B136" s="80">
        <v>40179</v>
      </c>
      <c r="C136" s="27">
        <v>36</v>
      </c>
      <c r="D136" s="27">
        <v>424</v>
      </c>
      <c r="E136" s="27">
        <v>3143</v>
      </c>
      <c r="F136" s="27">
        <v>4361</v>
      </c>
      <c r="G136" s="27">
        <v>8009</v>
      </c>
      <c r="H136" s="27">
        <v>14557</v>
      </c>
      <c r="I136" s="27">
        <v>992</v>
      </c>
      <c r="J136" s="27">
        <v>11524</v>
      </c>
      <c r="K136" s="27">
        <v>4073</v>
      </c>
      <c r="L136" s="27">
        <v>22275</v>
      </c>
      <c r="M136" s="27">
        <v>69394</v>
      </c>
      <c r="N136" s="1"/>
      <c r="O136" s="1"/>
    </row>
    <row r="137" spans="2:22" s="5" customFormat="1" x14ac:dyDescent="0.2">
      <c r="B137" s="80">
        <v>40210</v>
      </c>
      <c r="C137" s="27">
        <v>44</v>
      </c>
      <c r="D137" s="27">
        <v>422</v>
      </c>
      <c r="E137" s="27">
        <v>3155</v>
      </c>
      <c r="F137" s="27">
        <v>4342</v>
      </c>
      <c r="G137" s="27">
        <v>8004</v>
      </c>
      <c r="H137" s="27">
        <v>14585</v>
      </c>
      <c r="I137" s="27">
        <v>993</v>
      </c>
      <c r="J137" s="27">
        <v>11544</v>
      </c>
      <c r="K137" s="27">
        <v>4023</v>
      </c>
      <c r="L137" s="27">
        <v>22374</v>
      </c>
      <c r="M137" s="27">
        <v>69486</v>
      </c>
      <c r="N137" s="1"/>
      <c r="O137" s="1"/>
    </row>
    <row r="138" spans="2:22" x14ac:dyDescent="0.2">
      <c r="B138" s="80">
        <v>40238</v>
      </c>
      <c r="C138" s="27">
        <v>45</v>
      </c>
      <c r="D138" s="27">
        <v>420</v>
      </c>
      <c r="E138" s="27">
        <v>3115</v>
      </c>
      <c r="F138" s="27">
        <v>4341</v>
      </c>
      <c r="G138" s="27">
        <v>7954</v>
      </c>
      <c r="H138" s="27">
        <v>14489</v>
      </c>
      <c r="I138" s="27">
        <v>998</v>
      </c>
      <c r="J138" s="27">
        <v>11313</v>
      </c>
      <c r="K138" s="27">
        <v>3932</v>
      </c>
      <c r="L138" s="27">
        <v>22277</v>
      </c>
      <c r="M138" s="27">
        <v>68884</v>
      </c>
      <c r="N138" s="1"/>
      <c r="O138" s="1"/>
      <c r="P138" s="65"/>
      <c r="Q138" s="65"/>
      <c r="R138" s="65"/>
      <c r="S138" s="65"/>
      <c r="T138" s="65"/>
      <c r="U138" s="65"/>
      <c r="V138" s="65"/>
    </row>
    <row r="139" spans="2:22" x14ac:dyDescent="0.2">
      <c r="B139" s="80">
        <v>40269</v>
      </c>
      <c r="C139" s="27">
        <v>44</v>
      </c>
      <c r="D139" s="27">
        <v>423</v>
      </c>
      <c r="E139" s="27">
        <v>3089</v>
      </c>
      <c r="F139" s="27">
        <v>4298</v>
      </c>
      <c r="G139" s="27">
        <v>7988</v>
      </c>
      <c r="H139" s="27">
        <v>14701</v>
      </c>
      <c r="I139" s="27">
        <v>1040</v>
      </c>
      <c r="J139" s="27">
        <v>11290</v>
      </c>
      <c r="K139" s="27">
        <v>3892</v>
      </c>
      <c r="L139" s="27">
        <v>22592</v>
      </c>
      <c r="M139" s="27">
        <v>69357</v>
      </c>
      <c r="N139" s="1"/>
      <c r="O139" s="1"/>
      <c r="P139" s="13"/>
      <c r="Q139" s="13"/>
      <c r="R139" s="13"/>
      <c r="S139" s="13"/>
      <c r="T139" s="13"/>
      <c r="U139" s="13"/>
      <c r="V139" s="13"/>
    </row>
    <row r="140" spans="2:22" x14ac:dyDescent="0.2">
      <c r="B140" s="80">
        <v>40299</v>
      </c>
      <c r="C140" s="27">
        <v>42</v>
      </c>
      <c r="D140" s="27">
        <v>431</v>
      </c>
      <c r="E140" s="27">
        <v>3057</v>
      </c>
      <c r="F140" s="27">
        <v>4264</v>
      </c>
      <c r="G140" s="27">
        <v>7989</v>
      </c>
      <c r="H140" s="27">
        <v>14568</v>
      </c>
      <c r="I140" s="27">
        <v>997</v>
      </c>
      <c r="J140" s="27">
        <v>11168</v>
      </c>
      <c r="K140" s="27">
        <v>3877</v>
      </c>
      <c r="L140" s="27">
        <v>22564</v>
      </c>
      <c r="M140" s="27">
        <v>68957</v>
      </c>
      <c r="N140" s="1"/>
      <c r="O140" s="1"/>
      <c r="P140" s="13"/>
      <c r="Q140" s="13"/>
      <c r="R140" s="13"/>
      <c r="S140" s="13"/>
      <c r="T140" s="13"/>
      <c r="U140" s="13"/>
      <c r="V140" s="13"/>
    </row>
    <row r="141" spans="2:22" x14ac:dyDescent="0.2">
      <c r="B141" s="80">
        <v>40330</v>
      </c>
      <c r="C141" s="27">
        <v>37</v>
      </c>
      <c r="D141" s="27">
        <v>428</v>
      </c>
      <c r="E141" s="27">
        <v>3072</v>
      </c>
      <c r="F141" s="27">
        <v>4237</v>
      </c>
      <c r="G141" s="27">
        <v>7879</v>
      </c>
      <c r="H141" s="27">
        <v>14431</v>
      </c>
      <c r="I141" s="27">
        <v>1006</v>
      </c>
      <c r="J141" s="27">
        <v>11036</v>
      </c>
      <c r="K141" s="27">
        <v>3834</v>
      </c>
      <c r="L141" s="27">
        <v>22140</v>
      </c>
      <c r="M141" s="27">
        <v>68100</v>
      </c>
      <c r="N141" s="1"/>
      <c r="O141" s="1"/>
      <c r="P141" s="3"/>
      <c r="Q141" s="3"/>
      <c r="R141" s="3"/>
      <c r="S141" s="3"/>
      <c r="T141" s="3"/>
      <c r="U141" s="3"/>
      <c r="V141" s="3"/>
    </row>
    <row r="142" spans="2:22" x14ac:dyDescent="0.2">
      <c r="B142" s="80">
        <v>40360</v>
      </c>
      <c r="C142" s="1">
        <v>37</v>
      </c>
      <c r="D142" s="1">
        <v>435</v>
      </c>
      <c r="E142" s="1">
        <v>3196</v>
      </c>
      <c r="F142" s="1">
        <v>4289</v>
      </c>
      <c r="G142" s="1">
        <v>7749</v>
      </c>
      <c r="H142" s="1">
        <v>14121</v>
      </c>
      <c r="I142" s="1">
        <v>982</v>
      </c>
      <c r="J142" s="1">
        <v>10891</v>
      </c>
      <c r="K142" s="1">
        <v>3780</v>
      </c>
      <c r="L142" s="1">
        <v>21924</v>
      </c>
      <c r="M142" s="1">
        <v>67404</v>
      </c>
      <c r="N142" s="1"/>
      <c r="O142" s="1"/>
      <c r="P142" s="65"/>
      <c r="Q142" s="65"/>
      <c r="R142" s="65"/>
      <c r="S142" s="65"/>
      <c r="T142" s="65"/>
      <c r="U142" s="65"/>
      <c r="V142" s="65"/>
    </row>
    <row r="143" spans="2:22" x14ac:dyDescent="0.2">
      <c r="B143" s="80">
        <v>40391</v>
      </c>
      <c r="C143" s="1">
        <v>42</v>
      </c>
      <c r="D143" s="1">
        <v>440</v>
      </c>
      <c r="E143" s="1">
        <v>3369</v>
      </c>
      <c r="F143" s="1">
        <v>4425</v>
      </c>
      <c r="G143" s="1">
        <v>7773</v>
      </c>
      <c r="H143" s="1">
        <v>14168</v>
      </c>
      <c r="I143" s="1">
        <v>964</v>
      </c>
      <c r="J143" s="1">
        <v>11084</v>
      </c>
      <c r="K143" s="1">
        <v>3837</v>
      </c>
      <c r="L143" s="1">
        <v>21646</v>
      </c>
      <c r="M143" s="1">
        <v>67748</v>
      </c>
      <c r="N143" s="1"/>
      <c r="O143" s="1"/>
      <c r="P143" s="65"/>
      <c r="Q143" s="65"/>
      <c r="R143" s="65"/>
      <c r="S143" s="65"/>
      <c r="T143" s="65"/>
      <c r="U143" s="65"/>
      <c r="V143" s="65"/>
    </row>
    <row r="144" spans="2:22" x14ac:dyDescent="0.2">
      <c r="B144" s="80">
        <v>40422</v>
      </c>
      <c r="C144" s="1">
        <v>40</v>
      </c>
      <c r="D144" s="1">
        <v>437</v>
      </c>
      <c r="E144" s="1">
        <v>3425</v>
      </c>
      <c r="F144" s="1">
        <v>4464</v>
      </c>
      <c r="G144" s="1">
        <v>8039</v>
      </c>
      <c r="H144" s="1">
        <v>14643</v>
      </c>
      <c r="I144" s="1">
        <v>1006</v>
      </c>
      <c r="J144" s="1">
        <v>11266</v>
      </c>
      <c r="K144" s="1">
        <v>3860</v>
      </c>
      <c r="L144" s="1">
        <v>22084</v>
      </c>
      <c r="M144" s="1">
        <v>69264</v>
      </c>
      <c r="N144" s="1"/>
      <c r="O144" s="1"/>
      <c r="P144" s="65"/>
      <c r="Q144" s="65"/>
      <c r="R144" s="65"/>
      <c r="S144" s="65"/>
      <c r="T144" s="65"/>
      <c r="U144" s="65"/>
      <c r="V144" s="65"/>
    </row>
    <row r="145" spans="2:17" x14ac:dyDescent="0.2">
      <c r="B145" s="80">
        <v>40452</v>
      </c>
      <c r="C145" s="1">
        <v>45</v>
      </c>
      <c r="D145" s="1">
        <v>424</v>
      </c>
      <c r="E145" s="1">
        <v>3352</v>
      </c>
      <c r="F145" s="1">
        <v>4505</v>
      </c>
      <c r="G145" s="1">
        <v>8213</v>
      </c>
      <c r="H145" s="1">
        <v>15296</v>
      </c>
      <c r="I145" s="1">
        <v>1029</v>
      </c>
      <c r="J145" s="1">
        <v>11484</v>
      </c>
      <c r="K145" s="1">
        <v>3953</v>
      </c>
      <c r="L145" s="1">
        <v>22758</v>
      </c>
      <c r="M145" s="1">
        <v>71059</v>
      </c>
      <c r="N145" s="1"/>
      <c r="O145" s="1"/>
      <c r="P145" s="13"/>
      <c r="Q145" s="13"/>
    </row>
    <row r="146" spans="2:17" x14ac:dyDescent="0.2">
      <c r="B146" s="80">
        <v>40483</v>
      </c>
      <c r="C146" s="1">
        <v>50</v>
      </c>
      <c r="D146" s="1">
        <v>431</v>
      </c>
      <c r="E146" s="1">
        <v>3395</v>
      </c>
      <c r="F146" s="1">
        <v>4505</v>
      </c>
      <c r="G146" s="1">
        <v>8303</v>
      </c>
      <c r="H146" s="1">
        <v>15559</v>
      </c>
      <c r="I146" s="1">
        <v>1066</v>
      </c>
      <c r="J146" s="1">
        <v>11455</v>
      </c>
      <c r="K146" s="1">
        <v>3979</v>
      </c>
      <c r="L146" s="1">
        <v>23165</v>
      </c>
      <c r="M146" s="1">
        <v>71908</v>
      </c>
      <c r="N146" s="1"/>
      <c r="O146" s="1"/>
      <c r="P146" s="13"/>
      <c r="Q146" s="13"/>
    </row>
    <row r="147" spans="2:17" x14ac:dyDescent="0.2">
      <c r="B147" s="80">
        <v>40513</v>
      </c>
      <c r="C147" s="1">
        <v>48</v>
      </c>
      <c r="D147" s="1">
        <v>430</v>
      </c>
      <c r="E147" s="1">
        <v>3233</v>
      </c>
      <c r="F147" s="1">
        <v>4424</v>
      </c>
      <c r="G147" s="1">
        <v>8106</v>
      </c>
      <c r="H147" s="1">
        <v>14992</v>
      </c>
      <c r="I147" s="1">
        <v>1030</v>
      </c>
      <c r="J147" s="1">
        <v>11585</v>
      </c>
      <c r="K147" s="1">
        <v>4066</v>
      </c>
      <c r="L147" s="1">
        <v>23052</v>
      </c>
      <c r="M147" s="1">
        <v>70966</v>
      </c>
      <c r="N147" s="1"/>
      <c r="O147" s="1"/>
      <c r="P147" s="13"/>
      <c r="Q147" s="13"/>
    </row>
    <row r="148" spans="2:17" x14ac:dyDescent="0.2">
      <c r="B148" s="80">
        <v>40544</v>
      </c>
      <c r="C148" s="1">
        <v>53</v>
      </c>
      <c r="D148" s="1">
        <v>414</v>
      </c>
      <c r="E148" s="1">
        <v>4148</v>
      </c>
      <c r="F148" s="1">
        <v>4134</v>
      </c>
      <c r="G148" s="1">
        <v>7750</v>
      </c>
      <c r="H148" s="1">
        <v>17614</v>
      </c>
      <c r="I148" s="1">
        <v>1031</v>
      </c>
      <c r="J148" s="1">
        <v>11563</v>
      </c>
      <c r="K148" s="1">
        <v>4007</v>
      </c>
      <c r="L148" s="1">
        <v>22443</v>
      </c>
      <c r="M148" s="1">
        <v>73157</v>
      </c>
      <c r="N148" s="1"/>
      <c r="O148" s="1"/>
      <c r="P148" s="13"/>
      <c r="Q148" s="13"/>
    </row>
    <row r="149" spans="2:17" x14ac:dyDescent="0.2">
      <c r="B149" s="80">
        <v>40575</v>
      </c>
      <c r="C149" s="1">
        <v>43</v>
      </c>
      <c r="D149" s="1">
        <v>415</v>
      </c>
      <c r="E149" s="1">
        <v>4280</v>
      </c>
      <c r="F149" s="1">
        <v>4214</v>
      </c>
      <c r="G149" s="1">
        <v>7807</v>
      </c>
      <c r="H149" s="1">
        <v>17962</v>
      </c>
      <c r="I149" s="1">
        <v>1063</v>
      </c>
      <c r="J149" s="1">
        <v>11525</v>
      </c>
      <c r="K149" s="1">
        <v>3987</v>
      </c>
      <c r="L149" s="1">
        <v>22584</v>
      </c>
      <c r="M149" s="1">
        <v>73880</v>
      </c>
      <c r="N149" s="1"/>
      <c r="O149" s="1"/>
      <c r="P149" s="13"/>
      <c r="Q149" s="13"/>
    </row>
    <row r="150" spans="2:17" x14ac:dyDescent="0.2">
      <c r="B150" s="80">
        <v>40603</v>
      </c>
      <c r="C150" s="1">
        <v>45</v>
      </c>
      <c r="D150" s="1">
        <v>416</v>
      </c>
      <c r="E150" s="1">
        <v>4241</v>
      </c>
      <c r="F150" s="1">
        <v>4259</v>
      </c>
      <c r="G150" s="1">
        <v>7796</v>
      </c>
      <c r="H150" s="1">
        <v>18159</v>
      </c>
      <c r="I150" s="1">
        <v>1074</v>
      </c>
      <c r="J150" s="1">
        <v>11370</v>
      </c>
      <c r="K150" s="1">
        <v>4012</v>
      </c>
      <c r="L150" s="1">
        <v>22837</v>
      </c>
      <c r="M150" s="1">
        <v>74209</v>
      </c>
      <c r="N150" s="1"/>
      <c r="O150" s="1"/>
      <c r="P150" s="13"/>
      <c r="Q150" s="13"/>
    </row>
    <row r="151" spans="2:17" x14ac:dyDescent="0.2">
      <c r="B151" s="80">
        <v>40634</v>
      </c>
      <c r="C151" s="1">
        <v>54</v>
      </c>
      <c r="D151" s="1">
        <v>404</v>
      </c>
      <c r="E151" s="1">
        <v>4096</v>
      </c>
      <c r="F151" s="1">
        <v>4145</v>
      </c>
      <c r="G151" s="1">
        <v>7621</v>
      </c>
      <c r="H151" s="1">
        <v>17668</v>
      </c>
      <c r="I151" s="1">
        <v>1073</v>
      </c>
      <c r="J151" s="1">
        <v>11253</v>
      </c>
      <c r="K151" s="1">
        <v>3915</v>
      </c>
      <c r="L151" s="1">
        <v>22516</v>
      </c>
      <c r="M151" s="1">
        <v>72745</v>
      </c>
      <c r="N151" s="1"/>
      <c r="O151" s="1"/>
      <c r="P151" s="13"/>
      <c r="Q151" s="13"/>
    </row>
    <row r="152" spans="2:17" x14ac:dyDescent="0.2">
      <c r="B152" s="80">
        <v>40664</v>
      </c>
      <c r="C152" s="1">
        <v>49</v>
      </c>
      <c r="D152" s="1">
        <v>396</v>
      </c>
      <c r="E152" s="1">
        <v>4072</v>
      </c>
      <c r="F152" s="1">
        <v>4006</v>
      </c>
      <c r="G152" s="1">
        <v>7437</v>
      </c>
      <c r="H152" s="1">
        <v>17230</v>
      </c>
      <c r="I152" s="1">
        <v>1016</v>
      </c>
      <c r="J152" s="1">
        <v>10878</v>
      </c>
      <c r="K152" s="1">
        <v>3779</v>
      </c>
      <c r="L152" s="1">
        <v>22275</v>
      </c>
      <c r="M152" s="1">
        <v>71138</v>
      </c>
      <c r="N152" s="1"/>
      <c r="O152" s="1"/>
      <c r="P152" s="13"/>
      <c r="Q152" s="13"/>
    </row>
    <row r="153" spans="2:17" x14ac:dyDescent="0.2">
      <c r="B153" s="80">
        <v>40695</v>
      </c>
      <c r="C153" s="1">
        <v>47</v>
      </c>
      <c r="D153" s="1">
        <v>405</v>
      </c>
      <c r="E153" s="1">
        <v>4114</v>
      </c>
      <c r="F153" s="1">
        <v>3949</v>
      </c>
      <c r="G153" s="1">
        <v>7379</v>
      </c>
      <c r="H153" s="1">
        <v>16992</v>
      </c>
      <c r="I153" s="1">
        <v>1014</v>
      </c>
      <c r="J153" s="1">
        <v>10751</v>
      </c>
      <c r="K153" s="1">
        <v>3711</v>
      </c>
      <c r="L153" s="1">
        <v>21929</v>
      </c>
      <c r="M153" s="1">
        <v>70291</v>
      </c>
      <c r="N153" s="1"/>
      <c r="O153" s="1"/>
      <c r="P153" s="13"/>
      <c r="Q153" s="13"/>
    </row>
    <row r="154" spans="2:17" x14ac:dyDescent="0.2">
      <c r="B154" s="80">
        <v>40725</v>
      </c>
      <c r="C154" s="1">
        <v>49</v>
      </c>
      <c r="D154" s="1">
        <v>406</v>
      </c>
      <c r="E154" s="1">
        <v>4213</v>
      </c>
      <c r="F154" s="1">
        <v>3927</v>
      </c>
      <c r="G154" s="1">
        <v>7332</v>
      </c>
      <c r="H154" s="1">
        <v>16605</v>
      </c>
      <c r="I154" s="1">
        <v>1008</v>
      </c>
      <c r="J154" s="1">
        <v>10670</v>
      </c>
      <c r="K154" s="1">
        <v>3699</v>
      </c>
      <c r="L154" s="1">
        <v>21583</v>
      </c>
      <c r="M154" s="1">
        <v>69492</v>
      </c>
      <c r="N154" s="1"/>
      <c r="O154" s="1"/>
      <c r="P154" s="65"/>
      <c r="Q154" s="65"/>
    </row>
    <row r="155" spans="2:17" x14ac:dyDescent="0.2">
      <c r="B155" s="80">
        <v>40756</v>
      </c>
      <c r="C155" s="1">
        <v>49</v>
      </c>
      <c r="D155" s="1">
        <v>413</v>
      </c>
      <c r="E155" s="1">
        <v>4436</v>
      </c>
      <c r="F155" s="1">
        <v>4028</v>
      </c>
      <c r="G155" s="1">
        <v>7444</v>
      </c>
      <c r="H155" s="1">
        <v>16620</v>
      </c>
      <c r="I155" s="1">
        <v>999</v>
      </c>
      <c r="J155" s="1">
        <v>10711</v>
      </c>
      <c r="K155" s="1">
        <v>3711</v>
      </c>
      <c r="L155" s="1">
        <v>21299</v>
      </c>
      <c r="M155" s="1">
        <v>69710</v>
      </c>
      <c r="N155" s="1"/>
      <c r="O155" s="1"/>
      <c r="P155" s="65"/>
      <c r="Q155" s="65"/>
    </row>
    <row r="156" spans="2:17" x14ac:dyDescent="0.2">
      <c r="B156" s="80">
        <v>40787</v>
      </c>
      <c r="C156" s="1">
        <v>43</v>
      </c>
      <c r="D156" s="1">
        <v>429</v>
      </c>
      <c r="E156" s="1">
        <v>4377</v>
      </c>
      <c r="F156" s="1">
        <v>4125</v>
      </c>
      <c r="G156" s="1">
        <v>7586</v>
      </c>
      <c r="H156" s="1">
        <v>17266</v>
      </c>
      <c r="I156" s="1">
        <v>1033</v>
      </c>
      <c r="J156" s="1">
        <v>10961</v>
      </c>
      <c r="K156" s="1">
        <v>3750</v>
      </c>
      <c r="L156" s="1">
        <v>21656</v>
      </c>
      <c r="M156" s="1">
        <v>71226</v>
      </c>
      <c r="N156" s="1"/>
      <c r="O156" s="1"/>
      <c r="P156" s="65"/>
      <c r="Q156" s="65"/>
    </row>
    <row r="157" spans="2:17" x14ac:dyDescent="0.2">
      <c r="B157" s="80">
        <v>40817</v>
      </c>
      <c r="C157" s="1">
        <v>44</v>
      </c>
      <c r="D157" s="1">
        <v>439</v>
      </c>
      <c r="E157" s="1">
        <v>4537</v>
      </c>
      <c r="F157" s="1">
        <v>4231</v>
      </c>
      <c r="G157" s="1">
        <v>7916</v>
      </c>
      <c r="H157" s="1">
        <v>18123</v>
      </c>
      <c r="I157" s="1">
        <v>1089</v>
      </c>
      <c r="J157" s="1">
        <v>11395</v>
      </c>
      <c r="K157" s="1">
        <v>3895</v>
      </c>
      <c r="L157" s="1">
        <v>22554</v>
      </c>
      <c r="M157" s="1">
        <v>74223</v>
      </c>
      <c r="N157" s="1"/>
      <c r="O157" s="1"/>
      <c r="P157" s="65"/>
      <c r="Q157" s="65"/>
    </row>
    <row r="158" spans="2:17" x14ac:dyDescent="0.2">
      <c r="B158" s="80">
        <v>40848</v>
      </c>
      <c r="C158" s="1">
        <v>42</v>
      </c>
      <c r="D158" s="1">
        <v>450</v>
      </c>
      <c r="E158" s="1">
        <v>4500</v>
      </c>
      <c r="F158" s="1">
        <v>4290</v>
      </c>
      <c r="G158" s="1">
        <v>7960</v>
      </c>
      <c r="H158" s="1">
        <v>18581</v>
      </c>
      <c r="I158" s="1">
        <v>1120</v>
      </c>
      <c r="J158" s="1">
        <v>11567</v>
      </c>
      <c r="K158" s="1">
        <v>4004</v>
      </c>
      <c r="L158" s="1">
        <v>22954</v>
      </c>
      <c r="M158" s="1">
        <v>75468</v>
      </c>
      <c r="N158" s="1"/>
      <c r="O158" s="1"/>
      <c r="P158" s="65"/>
      <c r="Q158" s="65"/>
    </row>
    <row r="159" spans="2:17" x14ac:dyDescent="0.2">
      <c r="B159" s="80">
        <v>40878</v>
      </c>
      <c r="C159" s="1">
        <v>44</v>
      </c>
      <c r="D159" s="1">
        <v>462</v>
      </c>
      <c r="E159" s="1">
        <v>4355</v>
      </c>
      <c r="F159" s="1">
        <v>4287</v>
      </c>
      <c r="G159" s="1">
        <v>7913</v>
      </c>
      <c r="H159" s="1">
        <v>18211</v>
      </c>
      <c r="I159" s="1">
        <v>1124</v>
      </c>
      <c r="J159" s="1">
        <v>11810</v>
      </c>
      <c r="K159" s="1">
        <v>4107</v>
      </c>
      <c r="L159" s="1">
        <v>22751</v>
      </c>
      <c r="M159" s="1">
        <v>75064</v>
      </c>
      <c r="N159" s="1"/>
      <c r="O159" s="1"/>
      <c r="P159" s="65"/>
      <c r="Q159" s="65"/>
    </row>
    <row r="160" spans="2:17" x14ac:dyDescent="0.2">
      <c r="B160" s="80">
        <v>40909</v>
      </c>
      <c r="C160" s="1">
        <v>48</v>
      </c>
      <c r="D160" s="1">
        <v>464</v>
      </c>
      <c r="E160" s="1">
        <v>4648</v>
      </c>
      <c r="F160" s="1">
        <v>4431</v>
      </c>
      <c r="G160" s="1">
        <v>8207</v>
      </c>
      <c r="H160" s="1">
        <v>19083</v>
      </c>
      <c r="I160" s="1">
        <v>1149</v>
      </c>
      <c r="J160" s="1">
        <v>11967</v>
      </c>
      <c r="K160" s="1">
        <v>4187</v>
      </c>
      <c r="L160" s="1">
        <v>23199</v>
      </c>
      <c r="M160" s="1">
        <v>77383</v>
      </c>
      <c r="N160" s="1"/>
      <c r="O160" s="1"/>
      <c r="P160" s="65"/>
      <c r="Q160" s="65"/>
    </row>
    <row r="161" spans="2:15" x14ac:dyDescent="0.2">
      <c r="B161" s="80">
        <v>40940</v>
      </c>
      <c r="C161" s="1">
        <v>48</v>
      </c>
      <c r="D161" s="1">
        <v>456</v>
      </c>
      <c r="E161" s="1">
        <v>4791</v>
      </c>
      <c r="F161" s="1">
        <v>4619</v>
      </c>
      <c r="G161" s="1">
        <v>8464</v>
      </c>
      <c r="H161" s="1">
        <v>19699</v>
      </c>
      <c r="I161" s="1">
        <v>1197</v>
      </c>
      <c r="J161" s="1">
        <v>12233</v>
      </c>
      <c r="K161" s="1">
        <v>4247</v>
      </c>
      <c r="L161" s="1">
        <v>23635</v>
      </c>
      <c r="M161" s="1">
        <v>79389</v>
      </c>
      <c r="N161" s="1"/>
      <c r="O161" s="1"/>
    </row>
    <row r="162" spans="2:15" x14ac:dyDescent="0.2">
      <c r="B162" s="80">
        <v>40969</v>
      </c>
      <c r="C162" s="1">
        <v>49</v>
      </c>
      <c r="D162" s="1">
        <v>446</v>
      </c>
      <c r="E162" s="1">
        <v>4891</v>
      </c>
      <c r="F162" s="1">
        <v>4705</v>
      </c>
      <c r="G162" s="1">
        <v>8518</v>
      </c>
      <c r="H162" s="1">
        <v>20088</v>
      </c>
      <c r="I162" s="1">
        <v>1232</v>
      </c>
      <c r="J162" s="1">
        <v>12388</v>
      </c>
      <c r="K162" s="1">
        <v>4225</v>
      </c>
      <c r="L162" s="1">
        <v>23827</v>
      </c>
      <c r="M162" s="1">
        <v>80369</v>
      </c>
      <c r="N162" s="1"/>
      <c r="O162" s="1"/>
    </row>
    <row r="163" spans="2:15" x14ac:dyDescent="0.2">
      <c r="B163" s="80">
        <v>41000</v>
      </c>
      <c r="C163" s="1">
        <v>49</v>
      </c>
      <c r="D163" s="1">
        <v>465</v>
      </c>
      <c r="E163" s="1">
        <v>4961</v>
      </c>
      <c r="F163" s="1">
        <v>4737</v>
      </c>
      <c r="G163" s="1">
        <v>8504</v>
      </c>
      <c r="H163" s="1">
        <v>19932</v>
      </c>
      <c r="I163" s="1">
        <v>1223</v>
      </c>
      <c r="J163" s="1">
        <v>12452</v>
      </c>
      <c r="K163" s="1">
        <v>4213</v>
      </c>
      <c r="L163" s="1">
        <v>23903</v>
      </c>
      <c r="M163" s="1">
        <v>80439</v>
      </c>
      <c r="N163" s="1"/>
      <c r="O163" s="1"/>
    </row>
    <row r="164" spans="2:15" x14ac:dyDescent="0.2">
      <c r="B164" s="80">
        <v>41030</v>
      </c>
      <c r="C164" s="1">
        <v>53</v>
      </c>
      <c r="D164" s="1">
        <v>477</v>
      </c>
      <c r="E164" s="1">
        <v>5085</v>
      </c>
      <c r="F164" s="1">
        <v>4808</v>
      </c>
      <c r="G164" s="1">
        <v>8596</v>
      </c>
      <c r="H164" s="1">
        <v>20040</v>
      </c>
      <c r="I164" s="1">
        <v>1204</v>
      </c>
      <c r="J164" s="1">
        <v>12387</v>
      </c>
      <c r="K164" s="1">
        <v>4233</v>
      </c>
      <c r="L164" s="1">
        <v>23795</v>
      </c>
      <c r="M164" s="1">
        <v>80678</v>
      </c>
      <c r="N164" s="1"/>
      <c r="O164" s="1"/>
    </row>
    <row r="165" spans="2:15" x14ac:dyDescent="0.2">
      <c r="B165" s="80">
        <v>41061</v>
      </c>
      <c r="C165" s="1">
        <v>51</v>
      </c>
      <c r="D165" s="1">
        <v>462</v>
      </c>
      <c r="E165" s="1">
        <v>5017</v>
      </c>
      <c r="F165" s="1">
        <v>4754</v>
      </c>
      <c r="G165" s="1">
        <v>8512</v>
      </c>
      <c r="H165" s="1">
        <v>19564</v>
      </c>
      <c r="I165" s="1">
        <v>1146</v>
      </c>
      <c r="J165" s="1">
        <v>12065</v>
      </c>
      <c r="K165" s="1">
        <v>4132</v>
      </c>
      <c r="L165" s="1">
        <v>23145</v>
      </c>
      <c r="M165" s="1">
        <v>78848</v>
      </c>
      <c r="N165" s="1"/>
      <c r="O165" s="1"/>
    </row>
    <row r="166" spans="2:15" x14ac:dyDescent="0.2">
      <c r="B166" s="80">
        <v>41091</v>
      </c>
      <c r="C166" s="1">
        <v>51</v>
      </c>
      <c r="D166" s="1">
        <v>477</v>
      </c>
      <c r="E166" s="1">
        <v>5128</v>
      </c>
      <c r="F166" s="1">
        <v>4749</v>
      </c>
      <c r="G166" s="1">
        <v>8454</v>
      </c>
      <c r="H166" s="1">
        <v>18962</v>
      </c>
      <c r="I166" s="1">
        <v>1120</v>
      </c>
      <c r="J166" s="1">
        <v>11745</v>
      </c>
      <c r="K166" s="1">
        <v>4080</v>
      </c>
      <c r="L166" s="1">
        <v>22545</v>
      </c>
      <c r="M166" s="1">
        <v>77311</v>
      </c>
      <c r="N166" s="1"/>
      <c r="O166" s="1"/>
    </row>
    <row r="167" spans="2:15" x14ac:dyDescent="0.2">
      <c r="B167" s="80">
        <v>41122</v>
      </c>
      <c r="C167" s="1">
        <v>46</v>
      </c>
      <c r="D167" s="1">
        <v>477</v>
      </c>
      <c r="E167" s="1">
        <v>5322</v>
      </c>
      <c r="F167" s="1">
        <v>4822</v>
      </c>
      <c r="G167" s="1">
        <v>8479</v>
      </c>
      <c r="H167" s="1">
        <v>18693</v>
      </c>
      <c r="I167" s="1">
        <v>1092</v>
      </c>
      <c r="J167" s="1">
        <v>11657</v>
      </c>
      <c r="K167" s="1">
        <v>4031</v>
      </c>
      <c r="L167" s="1">
        <v>22070</v>
      </c>
      <c r="M167" s="1">
        <v>76689</v>
      </c>
      <c r="N167" s="1"/>
      <c r="O167" s="1"/>
    </row>
    <row r="168" spans="2:15" x14ac:dyDescent="0.2">
      <c r="B168" s="80">
        <v>41153</v>
      </c>
      <c r="C168" s="1">
        <v>51</v>
      </c>
      <c r="D168" s="1">
        <v>476</v>
      </c>
      <c r="E168" s="1">
        <v>5596</v>
      </c>
      <c r="F168" s="1">
        <v>4907</v>
      </c>
      <c r="G168" s="1">
        <v>8571</v>
      </c>
      <c r="H168" s="1">
        <v>19182</v>
      </c>
      <c r="I168" s="1">
        <v>1109</v>
      </c>
      <c r="J168" s="1">
        <v>11841</v>
      </c>
      <c r="K168" s="1">
        <v>4089</v>
      </c>
      <c r="L168" s="1">
        <v>22348</v>
      </c>
      <c r="M168" s="1">
        <v>78170</v>
      </c>
      <c r="N168" s="1"/>
      <c r="O168" s="1"/>
    </row>
    <row r="169" spans="2:15" x14ac:dyDescent="0.2">
      <c r="B169" s="80">
        <v>41183</v>
      </c>
      <c r="C169" s="1">
        <v>56</v>
      </c>
      <c r="D169" s="1">
        <v>475</v>
      </c>
      <c r="E169" s="1">
        <v>5727</v>
      </c>
      <c r="F169" s="1">
        <v>5072</v>
      </c>
      <c r="G169" s="1">
        <v>8971</v>
      </c>
      <c r="H169" s="1">
        <v>20413</v>
      </c>
      <c r="I169" s="1">
        <v>1169</v>
      </c>
      <c r="J169" s="1">
        <v>12345</v>
      </c>
      <c r="K169" s="1">
        <v>4288</v>
      </c>
      <c r="L169" s="1">
        <v>23151</v>
      </c>
      <c r="M169" s="1">
        <v>81667</v>
      </c>
      <c r="N169" s="1"/>
      <c r="O169" s="1"/>
    </row>
    <row r="170" spans="2:15" x14ac:dyDescent="0.2">
      <c r="B170" s="80">
        <v>41214</v>
      </c>
      <c r="C170" s="1">
        <v>50</v>
      </c>
      <c r="D170" s="1">
        <v>486</v>
      </c>
      <c r="E170" s="1">
        <v>5813</v>
      </c>
      <c r="F170" s="1">
        <v>5141</v>
      </c>
      <c r="G170" s="1">
        <v>9254</v>
      </c>
      <c r="H170" s="1">
        <v>21504</v>
      </c>
      <c r="I170" s="1">
        <v>1205</v>
      </c>
      <c r="J170" s="1">
        <v>12475</v>
      </c>
      <c r="K170" s="1">
        <v>4435</v>
      </c>
      <c r="L170" s="1">
        <v>24226</v>
      </c>
      <c r="M170" s="1">
        <v>84589</v>
      </c>
      <c r="N170" s="1"/>
      <c r="O170" s="1"/>
    </row>
    <row r="171" spans="2:15" x14ac:dyDescent="0.2">
      <c r="B171" s="80">
        <v>41244</v>
      </c>
      <c r="C171" s="1">
        <v>46</v>
      </c>
      <c r="D171" s="1">
        <v>481</v>
      </c>
      <c r="E171" s="1">
        <v>5656</v>
      </c>
      <c r="F171" s="1">
        <v>5132</v>
      </c>
      <c r="G171" s="1">
        <v>9156</v>
      </c>
      <c r="H171" s="1">
        <v>20833</v>
      </c>
      <c r="I171" s="1">
        <v>1186</v>
      </c>
      <c r="J171" s="1">
        <v>12363</v>
      </c>
      <c r="K171" s="1">
        <v>4391</v>
      </c>
      <c r="L171" s="1">
        <v>23756</v>
      </c>
      <c r="M171" s="1">
        <v>83000</v>
      </c>
      <c r="N171" s="1"/>
      <c r="O171" s="1"/>
    </row>
    <row r="172" spans="2:15" x14ac:dyDescent="0.2">
      <c r="B172" s="80">
        <v>41275</v>
      </c>
      <c r="C172" s="1">
        <v>45</v>
      </c>
      <c r="D172" s="1">
        <v>486</v>
      </c>
      <c r="E172" s="1">
        <v>5829</v>
      </c>
      <c r="F172" s="1">
        <v>5229</v>
      </c>
      <c r="G172" s="1">
        <v>9299</v>
      </c>
      <c r="H172" s="1">
        <v>21296</v>
      </c>
      <c r="I172" s="1">
        <v>1174</v>
      </c>
      <c r="J172" s="1">
        <v>12387</v>
      </c>
      <c r="K172" s="1">
        <v>4465</v>
      </c>
      <c r="L172" s="1">
        <v>23850</v>
      </c>
      <c r="M172" s="1">
        <v>84060</v>
      </c>
      <c r="N172" s="1"/>
      <c r="O172" s="1"/>
    </row>
    <row r="173" spans="2:15" x14ac:dyDescent="0.2">
      <c r="B173" s="80">
        <v>41306</v>
      </c>
      <c r="C173" s="1">
        <v>48</v>
      </c>
      <c r="D173" s="1">
        <v>503</v>
      </c>
      <c r="E173" s="1">
        <v>5919</v>
      </c>
      <c r="F173" s="1">
        <v>5259</v>
      </c>
      <c r="G173" s="1">
        <v>9395</v>
      </c>
      <c r="H173" s="1">
        <v>21933</v>
      </c>
      <c r="I173" s="1">
        <v>1209</v>
      </c>
      <c r="J173" s="1">
        <v>12647</v>
      </c>
      <c r="K173" s="1">
        <v>4508</v>
      </c>
      <c r="L173" s="1">
        <v>24359</v>
      </c>
      <c r="M173" s="1">
        <v>85780</v>
      </c>
      <c r="N173" s="1"/>
      <c r="O173" s="1"/>
    </row>
    <row r="174" spans="2:15" x14ac:dyDescent="0.2">
      <c r="B174" s="80">
        <v>41334</v>
      </c>
      <c r="C174" s="1">
        <v>43</v>
      </c>
      <c r="D174" s="1">
        <v>503</v>
      </c>
      <c r="E174" s="1">
        <v>5786</v>
      </c>
      <c r="F174" s="1">
        <v>5246</v>
      </c>
      <c r="G174" s="1">
        <v>9379</v>
      </c>
      <c r="H174" s="1">
        <v>21855</v>
      </c>
      <c r="I174" s="1">
        <v>1234</v>
      </c>
      <c r="J174" s="1">
        <v>12603</v>
      </c>
      <c r="K174" s="1">
        <v>4425</v>
      </c>
      <c r="L174" s="1">
        <v>24416</v>
      </c>
      <c r="M174" s="1">
        <v>85490</v>
      </c>
      <c r="N174" s="1"/>
      <c r="O174" s="1"/>
    </row>
    <row r="175" spans="2:15" x14ac:dyDescent="0.2">
      <c r="B175" s="80">
        <v>41365</v>
      </c>
      <c r="C175" s="65">
        <v>51</v>
      </c>
      <c r="D175" s="65">
        <v>505</v>
      </c>
      <c r="E175" s="1">
        <v>5752</v>
      </c>
      <c r="F175" s="1">
        <v>5234</v>
      </c>
      <c r="G175" s="1">
        <v>9371</v>
      </c>
      <c r="H175" s="1">
        <v>21803</v>
      </c>
      <c r="I175" s="1">
        <v>1226</v>
      </c>
      <c r="J175" s="1">
        <v>12580</v>
      </c>
      <c r="K175" s="1">
        <v>4371</v>
      </c>
      <c r="L175" s="1">
        <v>24438</v>
      </c>
      <c r="M175" s="1">
        <v>85331</v>
      </c>
      <c r="N175" s="1"/>
      <c r="O175" s="1"/>
    </row>
    <row r="176" spans="2:15" x14ac:dyDescent="0.2">
      <c r="B176" s="80">
        <v>41395</v>
      </c>
      <c r="C176" s="65">
        <v>52</v>
      </c>
      <c r="D176" s="65">
        <v>496</v>
      </c>
      <c r="E176" s="1">
        <v>5713</v>
      </c>
      <c r="F176" s="1">
        <v>5138</v>
      </c>
      <c r="G176" s="1">
        <v>9271</v>
      </c>
      <c r="H176" s="1">
        <v>21339</v>
      </c>
      <c r="I176" s="1">
        <v>1200</v>
      </c>
      <c r="J176" s="1">
        <v>12251</v>
      </c>
      <c r="K176" s="1">
        <v>4293</v>
      </c>
      <c r="L176" s="1">
        <v>24020</v>
      </c>
      <c r="M176" s="1">
        <v>83773</v>
      </c>
      <c r="N176" s="1"/>
      <c r="O176" s="1"/>
    </row>
    <row r="177" spans="2:15" x14ac:dyDescent="0.2">
      <c r="B177" s="80">
        <v>41426</v>
      </c>
      <c r="C177" s="65">
        <v>51</v>
      </c>
      <c r="D177" s="65">
        <v>485</v>
      </c>
      <c r="E177" s="1">
        <v>5514</v>
      </c>
      <c r="F177" s="1">
        <v>5028</v>
      </c>
      <c r="G177" s="1">
        <v>9006</v>
      </c>
      <c r="H177" s="1">
        <v>20591</v>
      </c>
      <c r="I177" s="1">
        <v>1161</v>
      </c>
      <c r="J177" s="1">
        <v>11945</v>
      </c>
      <c r="K177" s="1">
        <v>4209</v>
      </c>
      <c r="L177" s="1">
        <v>23385</v>
      </c>
      <c r="M177" s="1">
        <v>81375</v>
      </c>
      <c r="N177" s="1"/>
      <c r="O177" s="1"/>
    </row>
    <row r="178" spans="2:15" x14ac:dyDescent="0.2">
      <c r="B178" s="80">
        <v>41456</v>
      </c>
      <c r="C178" s="1">
        <v>42</v>
      </c>
      <c r="D178" s="1">
        <v>487</v>
      </c>
      <c r="E178" s="1">
        <v>5463</v>
      </c>
      <c r="F178" s="1">
        <v>4990</v>
      </c>
      <c r="G178" s="1">
        <v>8866</v>
      </c>
      <c r="H178" s="1">
        <v>20031</v>
      </c>
      <c r="I178" s="1">
        <v>1125</v>
      </c>
      <c r="J178" s="1">
        <v>11605</v>
      </c>
      <c r="K178" s="1">
        <v>4046</v>
      </c>
      <c r="L178" s="1">
        <v>22774</v>
      </c>
      <c r="M178" s="1">
        <v>79429</v>
      </c>
      <c r="N178" s="1"/>
      <c r="O178" s="1"/>
    </row>
    <row r="179" spans="2:15" x14ac:dyDescent="0.2">
      <c r="B179" s="80">
        <v>41487</v>
      </c>
      <c r="C179" s="1">
        <v>45</v>
      </c>
      <c r="D179" s="1">
        <v>489</v>
      </c>
      <c r="E179" s="1">
        <v>5544</v>
      </c>
      <c r="F179" s="1">
        <v>4937</v>
      </c>
      <c r="G179" s="1">
        <v>8708</v>
      </c>
      <c r="H179" s="1">
        <v>19472</v>
      </c>
      <c r="I179" s="1">
        <v>1046</v>
      </c>
      <c r="J179" s="1">
        <v>11419</v>
      </c>
      <c r="K179" s="1">
        <v>4014</v>
      </c>
      <c r="L179" s="1">
        <v>22131</v>
      </c>
      <c r="M179" s="1">
        <v>77805</v>
      </c>
      <c r="N179" s="1"/>
      <c r="O179" s="1"/>
    </row>
    <row r="180" spans="2:15" x14ac:dyDescent="0.2">
      <c r="B180" s="80">
        <v>41518</v>
      </c>
      <c r="C180" s="1">
        <v>49</v>
      </c>
      <c r="D180" s="1">
        <v>473</v>
      </c>
      <c r="E180" s="1">
        <v>5421</v>
      </c>
      <c r="F180" s="1">
        <v>4951</v>
      </c>
      <c r="G180" s="1">
        <v>8835</v>
      </c>
      <c r="H180" s="1">
        <v>19930</v>
      </c>
      <c r="I180" s="1">
        <v>1087</v>
      </c>
      <c r="J180" s="1">
        <v>11414</v>
      </c>
      <c r="K180" s="1">
        <v>4049</v>
      </c>
      <c r="L180" s="1">
        <v>22502</v>
      </c>
      <c r="M180" s="1">
        <v>78711</v>
      </c>
      <c r="N180" s="1"/>
      <c r="O180" s="1"/>
    </row>
    <row r="181" spans="2:15" x14ac:dyDescent="0.2">
      <c r="B181" s="80">
        <v>41548</v>
      </c>
      <c r="C181" s="1">
        <v>50</v>
      </c>
      <c r="D181" s="1">
        <v>488</v>
      </c>
      <c r="E181" s="1">
        <v>5526</v>
      </c>
      <c r="F181" s="1">
        <v>5083</v>
      </c>
      <c r="G181" s="1">
        <v>9202</v>
      </c>
      <c r="H181" s="1">
        <v>21130</v>
      </c>
      <c r="I181" s="1">
        <v>1177</v>
      </c>
      <c r="J181" s="1">
        <v>11820</v>
      </c>
      <c r="K181" s="1">
        <v>4159</v>
      </c>
      <c r="L181" s="1">
        <v>23561</v>
      </c>
      <c r="M181" s="1">
        <v>82196</v>
      </c>
      <c r="N181" s="1"/>
      <c r="O181" s="1"/>
    </row>
    <row r="182" spans="2:15" x14ac:dyDescent="0.2">
      <c r="B182" s="80">
        <v>41579</v>
      </c>
      <c r="C182" s="1">
        <v>48</v>
      </c>
      <c r="D182" s="1">
        <v>473</v>
      </c>
      <c r="E182" s="1">
        <v>5410</v>
      </c>
      <c r="F182" s="1">
        <v>5070</v>
      </c>
      <c r="G182" s="1">
        <v>9228</v>
      </c>
      <c r="H182" s="1">
        <v>21161</v>
      </c>
      <c r="I182" s="1">
        <v>1190</v>
      </c>
      <c r="J182" s="1">
        <v>11696</v>
      </c>
      <c r="K182" s="1">
        <v>4154</v>
      </c>
      <c r="L182" s="1">
        <v>23508</v>
      </c>
      <c r="M182" s="1">
        <v>81938</v>
      </c>
      <c r="N182" s="1"/>
      <c r="O182" s="1"/>
    </row>
    <row r="183" spans="2:15" x14ac:dyDescent="0.2">
      <c r="B183" s="80">
        <v>41609</v>
      </c>
      <c r="C183" s="1">
        <v>50</v>
      </c>
      <c r="D183" s="1">
        <v>475</v>
      </c>
      <c r="E183" s="1">
        <v>5208</v>
      </c>
      <c r="F183" s="1">
        <v>4997</v>
      </c>
      <c r="G183" s="1">
        <v>9041</v>
      </c>
      <c r="H183" s="1">
        <v>20438</v>
      </c>
      <c r="I183" s="1">
        <v>1153</v>
      </c>
      <c r="J183" s="1">
        <v>11693</v>
      </c>
      <c r="K183" s="1">
        <v>4145</v>
      </c>
      <c r="L183" s="1">
        <v>23271</v>
      </c>
      <c r="M183" s="1">
        <v>80471</v>
      </c>
      <c r="N183" s="1"/>
      <c r="O183" s="1"/>
    </row>
    <row r="184" spans="2:15" x14ac:dyDescent="0.2">
      <c r="B184" s="80">
        <v>41640</v>
      </c>
      <c r="C184" s="1">
        <v>54</v>
      </c>
      <c r="D184" s="1">
        <v>479</v>
      </c>
      <c r="E184" s="1">
        <v>5463</v>
      </c>
      <c r="F184" s="1">
        <v>5166</v>
      </c>
      <c r="G184" s="1">
        <v>9315</v>
      </c>
      <c r="H184" s="1">
        <v>21325</v>
      </c>
      <c r="I184" s="1">
        <v>1202</v>
      </c>
      <c r="J184" s="1">
        <v>11824</v>
      </c>
      <c r="K184" s="1">
        <v>4231</v>
      </c>
      <c r="L184" s="1">
        <v>23665</v>
      </c>
      <c r="M184" s="1">
        <v>82724</v>
      </c>
      <c r="N184" s="1"/>
      <c r="O184" s="1"/>
    </row>
    <row r="185" spans="2:15" x14ac:dyDescent="0.2">
      <c r="B185" s="80">
        <v>41671</v>
      </c>
      <c r="C185" s="1">
        <v>54</v>
      </c>
      <c r="D185" s="1">
        <v>481</v>
      </c>
      <c r="E185" s="1">
        <v>5398</v>
      </c>
      <c r="F185" s="1">
        <v>5150</v>
      </c>
      <c r="G185" s="1">
        <v>9391</v>
      </c>
      <c r="H185" s="1">
        <v>21737</v>
      </c>
      <c r="I185" s="1">
        <v>1262</v>
      </c>
      <c r="J185" s="1">
        <v>11964</v>
      </c>
      <c r="K185" s="1">
        <v>4257</v>
      </c>
      <c r="L185" s="1">
        <v>24371</v>
      </c>
      <c r="M185" s="1">
        <v>84065</v>
      </c>
      <c r="N185" s="1"/>
      <c r="O185" s="1"/>
    </row>
    <row r="186" spans="2:15" x14ac:dyDescent="0.2">
      <c r="B186" s="80">
        <v>41699</v>
      </c>
      <c r="C186" s="1">
        <v>62</v>
      </c>
      <c r="D186" s="1">
        <v>481</v>
      </c>
      <c r="E186" s="1">
        <v>5243</v>
      </c>
      <c r="F186" s="1">
        <v>5128</v>
      </c>
      <c r="G186" s="1">
        <v>9394</v>
      </c>
      <c r="H186" s="1">
        <v>21886</v>
      </c>
      <c r="I186" s="1">
        <v>1273</v>
      </c>
      <c r="J186" s="1">
        <v>11839</v>
      </c>
      <c r="K186" s="1">
        <v>4207</v>
      </c>
      <c r="L186" s="1">
        <v>24718</v>
      </c>
      <c r="M186" s="1">
        <v>84231</v>
      </c>
      <c r="N186" s="1"/>
      <c r="O186" s="1"/>
    </row>
    <row r="187" spans="2:15" x14ac:dyDescent="0.2">
      <c r="B187" s="80">
        <v>41730</v>
      </c>
      <c r="C187" s="1">
        <v>69</v>
      </c>
      <c r="D187" s="1">
        <v>462</v>
      </c>
      <c r="E187" s="1">
        <v>5086</v>
      </c>
      <c r="F187" s="1">
        <v>4967</v>
      </c>
      <c r="G187" s="1">
        <v>9144</v>
      </c>
      <c r="H187" s="1">
        <v>21170</v>
      </c>
      <c r="I187" s="1">
        <v>1238</v>
      </c>
      <c r="J187" s="1">
        <v>11544</v>
      </c>
      <c r="K187" s="1">
        <v>4100</v>
      </c>
      <c r="L187" s="1">
        <v>24134</v>
      </c>
      <c r="M187" s="1">
        <v>81914</v>
      </c>
      <c r="N187" s="1"/>
      <c r="O187" s="1"/>
    </row>
    <row r="188" spans="2:15" x14ac:dyDescent="0.2">
      <c r="B188" s="80">
        <v>41760</v>
      </c>
      <c r="C188" s="1">
        <v>72</v>
      </c>
      <c r="D188" s="1">
        <v>443</v>
      </c>
      <c r="E188" s="1">
        <v>5124</v>
      </c>
      <c r="F188" s="1">
        <v>4777</v>
      </c>
      <c r="G188" s="1">
        <v>8891</v>
      </c>
      <c r="H188" s="1">
        <v>20847</v>
      </c>
      <c r="I188" s="1">
        <v>1220</v>
      </c>
      <c r="J188" s="1">
        <v>11191</v>
      </c>
      <c r="K188" s="1">
        <v>3999</v>
      </c>
      <c r="L188" s="1">
        <v>23749</v>
      </c>
      <c r="M188" s="1">
        <v>80313</v>
      </c>
      <c r="N188" s="1"/>
      <c r="O188" s="1"/>
    </row>
    <row r="189" spans="2:15" x14ac:dyDescent="0.2">
      <c r="B189" s="80">
        <v>41791</v>
      </c>
      <c r="C189" s="65">
        <v>70</v>
      </c>
      <c r="D189" s="65">
        <v>427</v>
      </c>
      <c r="E189" s="65">
        <v>5031</v>
      </c>
      <c r="F189" s="65">
        <v>4706</v>
      </c>
      <c r="G189" s="65">
        <v>8605</v>
      </c>
      <c r="H189" s="1">
        <v>20116</v>
      </c>
      <c r="I189" s="1">
        <v>1206</v>
      </c>
      <c r="J189" s="1">
        <v>10861</v>
      </c>
      <c r="K189" s="1">
        <v>3864</v>
      </c>
      <c r="L189" s="1">
        <v>23128</v>
      </c>
      <c r="M189" s="1">
        <v>78014</v>
      </c>
      <c r="N189" s="1"/>
      <c r="O189" s="1"/>
    </row>
    <row r="190" spans="2:15" x14ac:dyDescent="0.2">
      <c r="B190" s="80">
        <v>41821</v>
      </c>
      <c r="C190" s="1">
        <v>66</v>
      </c>
      <c r="D190" s="1">
        <v>430</v>
      </c>
      <c r="E190" s="1">
        <v>5026</v>
      </c>
      <c r="F190" s="1">
        <v>4665</v>
      </c>
      <c r="G190" s="1">
        <v>8483</v>
      </c>
      <c r="H190" s="1">
        <v>19572</v>
      </c>
      <c r="I190" s="1">
        <v>1216</v>
      </c>
      <c r="J190" s="1">
        <v>10644</v>
      </c>
      <c r="K190" s="1">
        <v>3764</v>
      </c>
      <c r="L190" s="1">
        <v>22555</v>
      </c>
      <c r="M190" s="1">
        <v>76421</v>
      </c>
      <c r="N190" s="1"/>
      <c r="O190" s="1"/>
    </row>
    <row r="191" spans="2:15" x14ac:dyDescent="0.2">
      <c r="B191" s="80">
        <v>41852</v>
      </c>
      <c r="C191" s="1">
        <v>60</v>
      </c>
      <c r="D191" s="1">
        <v>423</v>
      </c>
      <c r="E191" s="1">
        <v>5181</v>
      </c>
      <c r="F191" s="1">
        <v>4650</v>
      </c>
      <c r="G191" s="1">
        <v>8434</v>
      </c>
      <c r="H191" s="1">
        <v>19159</v>
      </c>
      <c r="I191" s="1">
        <v>1183</v>
      </c>
      <c r="J191" s="1">
        <v>10571</v>
      </c>
      <c r="K191" s="1">
        <v>3699</v>
      </c>
      <c r="L191" s="1">
        <v>22030</v>
      </c>
      <c r="M191" s="1">
        <v>75390</v>
      </c>
      <c r="N191" s="1"/>
      <c r="O191" s="1"/>
    </row>
    <row r="192" spans="2:15" x14ac:dyDescent="0.2">
      <c r="B192" s="80">
        <v>41883</v>
      </c>
      <c r="C192" s="1">
        <v>51</v>
      </c>
      <c r="D192" s="1">
        <v>430</v>
      </c>
      <c r="E192" s="1">
        <v>5045</v>
      </c>
      <c r="F192" s="1">
        <v>4617</v>
      </c>
      <c r="G192" s="1">
        <v>8534</v>
      </c>
      <c r="H192" s="1">
        <v>19675</v>
      </c>
      <c r="I192" s="1">
        <v>1211</v>
      </c>
      <c r="J192" s="1">
        <v>10557</v>
      </c>
      <c r="K192" s="1">
        <v>3706</v>
      </c>
      <c r="L192" s="1">
        <v>22334</v>
      </c>
      <c r="M192" s="1">
        <v>76160</v>
      </c>
      <c r="N192" s="1"/>
      <c r="O192" s="1"/>
    </row>
    <row r="193" spans="2:15" x14ac:dyDescent="0.2">
      <c r="B193" s="80">
        <v>41913</v>
      </c>
      <c r="C193" s="1">
        <v>51</v>
      </c>
      <c r="D193" s="1">
        <v>428</v>
      </c>
      <c r="E193" s="1">
        <v>5049</v>
      </c>
      <c r="F193" s="1">
        <v>4725</v>
      </c>
      <c r="G193" s="1">
        <v>8724</v>
      </c>
      <c r="H193" s="1">
        <v>20635</v>
      </c>
      <c r="I193" s="1">
        <v>1298</v>
      </c>
      <c r="J193" s="1">
        <v>10830</v>
      </c>
      <c r="K193" s="1">
        <v>3839</v>
      </c>
      <c r="L193" s="1">
        <v>23433</v>
      </c>
      <c r="M193" s="1">
        <v>79012</v>
      </c>
      <c r="N193" s="1"/>
      <c r="O193" s="1"/>
    </row>
    <row r="194" spans="2:15" x14ac:dyDescent="0.2">
      <c r="B194" s="80">
        <v>41944</v>
      </c>
      <c r="C194" s="1">
        <v>50</v>
      </c>
      <c r="D194" s="1">
        <v>432</v>
      </c>
      <c r="E194" s="1">
        <v>4980</v>
      </c>
      <c r="F194" s="1">
        <v>4693</v>
      </c>
      <c r="G194" s="1">
        <v>8749</v>
      </c>
      <c r="H194" s="1">
        <v>20871</v>
      </c>
      <c r="I194" s="1">
        <v>1288</v>
      </c>
      <c r="J194" s="1">
        <v>10734</v>
      </c>
      <c r="K194" s="1">
        <v>3846</v>
      </c>
      <c r="L194" s="1">
        <v>23577</v>
      </c>
      <c r="M194" s="1">
        <v>79220</v>
      </c>
      <c r="N194" s="1"/>
      <c r="O194" s="1"/>
    </row>
    <row r="195" spans="2:15" x14ac:dyDescent="0.2">
      <c r="B195" s="80">
        <v>41974</v>
      </c>
      <c r="C195" s="1">
        <v>48</v>
      </c>
      <c r="D195" s="1">
        <v>434</v>
      </c>
      <c r="E195" s="1">
        <v>4742</v>
      </c>
      <c r="F195" s="1">
        <v>4582</v>
      </c>
      <c r="G195" s="1">
        <v>8507</v>
      </c>
      <c r="H195" s="1">
        <v>20133</v>
      </c>
      <c r="I195" s="1">
        <v>1271</v>
      </c>
      <c r="J195" s="1">
        <v>10640</v>
      </c>
      <c r="K195" s="1">
        <v>3826</v>
      </c>
      <c r="L195" s="1">
        <v>23276</v>
      </c>
      <c r="M195" s="1">
        <v>77459</v>
      </c>
      <c r="N195" s="1"/>
      <c r="O195" s="1"/>
    </row>
    <row r="196" spans="2:15" x14ac:dyDescent="0.2">
      <c r="B196" s="80">
        <v>42005</v>
      </c>
      <c r="C196" s="1">
        <v>46</v>
      </c>
      <c r="D196" s="1">
        <v>428</v>
      </c>
      <c r="E196" s="1">
        <v>4849</v>
      </c>
      <c r="F196" s="1">
        <v>4657</v>
      </c>
      <c r="G196" s="1">
        <v>8650</v>
      </c>
      <c r="H196" s="1">
        <v>20529</v>
      </c>
      <c r="I196" s="1">
        <v>1258</v>
      </c>
      <c r="J196" s="1">
        <v>10659</v>
      </c>
      <c r="K196" s="1">
        <v>3899</v>
      </c>
      <c r="L196" s="1">
        <v>23512</v>
      </c>
      <c r="M196" s="1">
        <v>78487</v>
      </c>
      <c r="N196" s="1"/>
      <c r="O196" s="1"/>
    </row>
    <row r="197" spans="2:15" x14ac:dyDescent="0.2">
      <c r="B197" s="80">
        <v>42036</v>
      </c>
      <c r="C197" s="1">
        <v>49</v>
      </c>
      <c r="D197" s="1">
        <v>434</v>
      </c>
      <c r="E197" s="1">
        <v>4860</v>
      </c>
      <c r="F197" s="1">
        <v>4621</v>
      </c>
      <c r="G197" s="1">
        <v>8687</v>
      </c>
      <c r="H197" s="1">
        <v>20826</v>
      </c>
      <c r="I197" s="1">
        <v>1284</v>
      </c>
      <c r="J197" s="1">
        <v>10369</v>
      </c>
      <c r="K197" s="1">
        <v>3793</v>
      </c>
      <c r="L197" s="1">
        <v>23234</v>
      </c>
      <c r="M197" s="1">
        <v>78157</v>
      </c>
      <c r="N197" s="1"/>
      <c r="O197" s="1"/>
    </row>
    <row r="198" spans="2:15" x14ac:dyDescent="0.2">
      <c r="B198" s="80">
        <v>42064</v>
      </c>
      <c r="C198" s="1">
        <v>46</v>
      </c>
      <c r="D198" s="1">
        <v>420</v>
      </c>
      <c r="E198" s="1">
        <v>4809</v>
      </c>
      <c r="F198" s="1">
        <v>4523</v>
      </c>
      <c r="G198" s="1">
        <v>8526</v>
      </c>
      <c r="H198" s="1">
        <v>20238</v>
      </c>
      <c r="I198" s="1">
        <v>1274</v>
      </c>
      <c r="J198" s="1">
        <v>10116</v>
      </c>
      <c r="K198" s="1">
        <v>3656</v>
      </c>
      <c r="L198" s="1">
        <v>22844</v>
      </c>
      <c r="M198" s="1">
        <v>76452</v>
      </c>
      <c r="N198" s="1"/>
      <c r="O198" s="1"/>
    </row>
    <row r="199" spans="2:15" x14ac:dyDescent="0.2">
      <c r="B199" s="80">
        <v>42095</v>
      </c>
      <c r="C199" s="1">
        <v>46</v>
      </c>
      <c r="D199" s="1">
        <v>399</v>
      </c>
      <c r="E199" s="1">
        <v>4713</v>
      </c>
      <c r="F199" s="1">
        <v>4462</v>
      </c>
      <c r="G199" s="1">
        <v>8442</v>
      </c>
      <c r="H199" s="1">
        <v>20121</v>
      </c>
      <c r="I199" s="1">
        <v>1280</v>
      </c>
      <c r="J199" s="1">
        <v>9962</v>
      </c>
      <c r="K199" s="1">
        <v>3588</v>
      </c>
      <c r="L199" s="1">
        <v>22721</v>
      </c>
      <c r="M199" s="1">
        <v>75734</v>
      </c>
      <c r="N199" s="1"/>
      <c r="O199" s="1"/>
    </row>
    <row r="200" spans="2:15" x14ac:dyDescent="0.2">
      <c r="B200" s="80">
        <v>42125</v>
      </c>
      <c r="C200" s="1">
        <v>45</v>
      </c>
      <c r="D200" s="1">
        <v>386</v>
      </c>
      <c r="E200" s="1">
        <v>4837</v>
      </c>
      <c r="F200" s="1">
        <v>4454</v>
      </c>
      <c r="G200" s="1">
        <v>8338</v>
      </c>
      <c r="H200" s="1">
        <v>19730</v>
      </c>
      <c r="I200" s="1">
        <v>1276</v>
      </c>
      <c r="J200" s="1">
        <v>9694</v>
      </c>
      <c r="K200" s="1">
        <v>3475</v>
      </c>
      <c r="L200" s="1">
        <v>22356</v>
      </c>
      <c r="M200" s="1">
        <v>74591</v>
      </c>
      <c r="N200" s="1"/>
      <c r="O200" s="1"/>
    </row>
    <row r="201" spans="2:15" x14ac:dyDescent="0.2">
      <c r="B201" s="80">
        <v>42156</v>
      </c>
      <c r="C201" s="1">
        <v>43</v>
      </c>
      <c r="D201" s="1">
        <v>384</v>
      </c>
      <c r="E201" s="1">
        <v>4697</v>
      </c>
      <c r="F201" s="1">
        <v>4320</v>
      </c>
      <c r="G201" s="1">
        <v>8052</v>
      </c>
      <c r="H201" s="1">
        <v>19242</v>
      </c>
      <c r="I201" s="1">
        <v>1261</v>
      </c>
      <c r="J201" s="1">
        <v>9517</v>
      </c>
      <c r="K201" s="1">
        <v>3364</v>
      </c>
      <c r="L201" s="1">
        <v>22417</v>
      </c>
      <c r="M201" s="1">
        <v>73297</v>
      </c>
      <c r="N201" s="1"/>
      <c r="O201" s="1"/>
    </row>
    <row r="202" spans="2:15" x14ac:dyDescent="0.2">
      <c r="B202" s="80">
        <v>42186</v>
      </c>
      <c r="C202" s="1">
        <v>43</v>
      </c>
      <c r="D202" s="1">
        <v>379</v>
      </c>
      <c r="E202" s="1">
        <v>4752</v>
      </c>
      <c r="F202" s="1">
        <v>4212</v>
      </c>
      <c r="G202" s="1">
        <v>7857</v>
      </c>
      <c r="H202" s="1">
        <v>18403</v>
      </c>
      <c r="I202" s="1">
        <v>1205</v>
      </c>
      <c r="J202" s="1">
        <v>9193</v>
      </c>
      <c r="K202" s="1">
        <v>3284</v>
      </c>
      <c r="L202" s="1">
        <v>21771</v>
      </c>
      <c r="M202" s="1">
        <v>71099</v>
      </c>
      <c r="N202" s="1"/>
      <c r="O202" s="1"/>
    </row>
    <row r="203" spans="2:15" x14ac:dyDescent="0.2">
      <c r="B203" s="80">
        <v>42217</v>
      </c>
      <c r="C203" s="1">
        <v>44</v>
      </c>
      <c r="D203" s="1">
        <v>385</v>
      </c>
      <c r="E203" s="1">
        <v>4937</v>
      </c>
      <c r="F203" s="1">
        <v>4184</v>
      </c>
      <c r="G203" s="1">
        <v>7786</v>
      </c>
      <c r="H203" s="1">
        <v>17931</v>
      </c>
      <c r="I203" s="1">
        <v>1172</v>
      </c>
      <c r="J203" s="1">
        <v>9128</v>
      </c>
      <c r="K203" s="1">
        <v>3284</v>
      </c>
      <c r="L203" s="1">
        <v>21164</v>
      </c>
      <c r="M203" s="1">
        <v>70015</v>
      </c>
      <c r="N203" s="1"/>
      <c r="O203" s="1"/>
    </row>
    <row r="204" spans="2:15" x14ac:dyDescent="0.2">
      <c r="B204" s="80">
        <v>42248</v>
      </c>
      <c r="C204" s="1">
        <v>45</v>
      </c>
      <c r="D204" s="1">
        <v>390</v>
      </c>
      <c r="E204" s="1">
        <v>4857</v>
      </c>
      <c r="F204" s="1">
        <v>4255</v>
      </c>
      <c r="G204" s="1">
        <v>7930</v>
      </c>
      <c r="H204" s="1">
        <v>18646</v>
      </c>
      <c r="I204" s="1">
        <v>1210</v>
      </c>
      <c r="J204" s="1">
        <v>9281</v>
      </c>
      <c r="K204" s="1">
        <v>3302</v>
      </c>
      <c r="L204" s="1">
        <v>21793</v>
      </c>
      <c r="M204" s="1">
        <v>71709</v>
      </c>
      <c r="N204" s="1"/>
      <c r="O204" s="1"/>
    </row>
    <row r="205" spans="2:15" x14ac:dyDescent="0.2">
      <c r="B205" s="80">
        <v>42278</v>
      </c>
      <c r="C205" s="1">
        <v>48</v>
      </c>
      <c r="D205" s="1">
        <v>378</v>
      </c>
      <c r="E205" s="1">
        <v>4814</v>
      </c>
      <c r="F205" s="1">
        <v>4322</v>
      </c>
      <c r="G205" s="1">
        <v>8078</v>
      </c>
      <c r="H205" s="1">
        <v>19305</v>
      </c>
      <c r="I205" s="1">
        <v>1251</v>
      </c>
      <c r="J205" s="1">
        <v>9431</v>
      </c>
      <c r="K205" s="1">
        <v>3323</v>
      </c>
      <c r="L205" s="1">
        <v>22289</v>
      </c>
      <c r="M205" s="1">
        <v>73239</v>
      </c>
      <c r="N205" s="1"/>
      <c r="O205" s="1"/>
    </row>
    <row r="206" spans="2:15" x14ac:dyDescent="0.2">
      <c r="B206" s="80">
        <v>42309</v>
      </c>
      <c r="C206" s="1">
        <v>40</v>
      </c>
      <c r="D206" s="1">
        <v>379</v>
      </c>
      <c r="E206" s="1">
        <v>4746</v>
      </c>
      <c r="F206" s="1">
        <v>4366</v>
      </c>
      <c r="G206" s="1">
        <v>8173</v>
      </c>
      <c r="H206" s="1">
        <v>19773</v>
      </c>
      <c r="I206" s="1">
        <v>1257</v>
      </c>
      <c r="J206" s="1">
        <v>9315</v>
      </c>
      <c r="K206" s="1">
        <v>3311</v>
      </c>
      <c r="L206" s="1">
        <v>22637</v>
      </c>
      <c r="M206" s="1">
        <v>73997</v>
      </c>
      <c r="N206" s="1"/>
      <c r="O206" s="1"/>
    </row>
    <row r="207" spans="2:15" x14ac:dyDescent="0.2">
      <c r="B207" s="80">
        <v>42339</v>
      </c>
      <c r="C207" s="1">
        <v>41</v>
      </c>
      <c r="D207" s="1">
        <v>388</v>
      </c>
      <c r="E207" s="1">
        <v>4575</v>
      </c>
      <c r="F207" s="1">
        <v>4259</v>
      </c>
      <c r="G207" s="1">
        <v>7888</v>
      </c>
      <c r="H207" s="1">
        <v>18829</v>
      </c>
      <c r="I207" s="1">
        <v>1195</v>
      </c>
      <c r="J207" s="1">
        <v>9238</v>
      </c>
      <c r="K207" s="1">
        <v>3326</v>
      </c>
      <c r="L207" s="1">
        <v>21811</v>
      </c>
      <c r="M207" s="1">
        <v>71550</v>
      </c>
      <c r="N207" s="1"/>
      <c r="O207" s="1"/>
    </row>
    <row r="208" spans="2:15" x14ac:dyDescent="0.2">
      <c r="B208" s="80">
        <v>42370</v>
      </c>
      <c r="C208" s="1">
        <v>41</v>
      </c>
      <c r="D208" s="1">
        <v>378</v>
      </c>
      <c r="E208" s="1">
        <v>4686</v>
      </c>
      <c r="F208" s="1">
        <v>4319</v>
      </c>
      <c r="G208" s="1">
        <v>7939</v>
      </c>
      <c r="H208" s="1">
        <v>19036</v>
      </c>
      <c r="I208" s="1">
        <v>1193</v>
      </c>
      <c r="J208" s="1">
        <v>9155</v>
      </c>
      <c r="K208" s="1">
        <v>3366</v>
      </c>
      <c r="L208" s="1">
        <v>21717</v>
      </c>
      <c r="M208" s="1">
        <v>71830</v>
      </c>
      <c r="N208" s="1"/>
      <c r="O208" s="1"/>
    </row>
    <row r="209" spans="2:15" x14ac:dyDescent="0.2">
      <c r="B209" s="80">
        <v>42401</v>
      </c>
      <c r="C209" s="1">
        <v>41</v>
      </c>
      <c r="D209" s="1">
        <v>365</v>
      </c>
      <c r="E209" s="1">
        <v>4693</v>
      </c>
      <c r="F209" s="1">
        <v>4349</v>
      </c>
      <c r="G209" s="1">
        <v>8014</v>
      </c>
      <c r="H209" s="1">
        <v>19128</v>
      </c>
      <c r="I209" s="1">
        <v>1216</v>
      </c>
      <c r="J209" s="1">
        <v>9178</v>
      </c>
      <c r="K209" s="1">
        <v>3326</v>
      </c>
      <c r="L209" s="1">
        <v>21827</v>
      </c>
      <c r="M209" s="1">
        <v>72137</v>
      </c>
      <c r="N209" s="1"/>
      <c r="O209" s="1"/>
    </row>
    <row r="210" spans="2:15" x14ac:dyDescent="0.2">
      <c r="B210" s="80">
        <v>42430</v>
      </c>
      <c r="C210" s="1">
        <v>39</v>
      </c>
      <c r="D210" s="1">
        <v>361</v>
      </c>
      <c r="E210" s="1">
        <v>4595</v>
      </c>
      <c r="F210" s="1">
        <v>4268</v>
      </c>
      <c r="G210" s="1">
        <v>7900</v>
      </c>
      <c r="H210" s="1">
        <v>18979</v>
      </c>
      <c r="I210" s="1">
        <v>1247</v>
      </c>
      <c r="J210" s="1">
        <v>9045</v>
      </c>
      <c r="K210" s="1">
        <v>3220</v>
      </c>
      <c r="L210" s="1">
        <v>21905</v>
      </c>
      <c r="M210" s="1">
        <v>71559</v>
      </c>
      <c r="N210" s="1"/>
      <c r="O210" s="1"/>
    </row>
    <row r="211" spans="2:15" x14ac:dyDescent="0.2">
      <c r="B211" s="80">
        <v>42461</v>
      </c>
      <c r="C211" s="1">
        <v>37</v>
      </c>
      <c r="D211" s="1">
        <v>357</v>
      </c>
      <c r="E211" s="1">
        <v>4455</v>
      </c>
      <c r="F211" s="1">
        <v>4163</v>
      </c>
      <c r="G211" s="1">
        <v>7918</v>
      </c>
      <c r="H211" s="1">
        <v>18976</v>
      </c>
      <c r="I211" s="1">
        <v>1261</v>
      </c>
      <c r="J211" s="1">
        <v>8924</v>
      </c>
      <c r="K211" s="1">
        <v>3190</v>
      </c>
      <c r="L211" s="1">
        <v>21822</v>
      </c>
      <c r="M211" s="1">
        <v>71103</v>
      </c>
      <c r="N211" s="1"/>
      <c r="O211" s="1"/>
    </row>
    <row r="212" spans="2:15" x14ac:dyDescent="0.2">
      <c r="B212" s="80">
        <v>42491</v>
      </c>
      <c r="C212" s="1">
        <v>34</v>
      </c>
      <c r="D212" s="1">
        <v>354</v>
      </c>
      <c r="E212" s="1">
        <v>4509</v>
      </c>
      <c r="F212" s="1">
        <v>4117</v>
      </c>
      <c r="G212" s="1">
        <v>7733</v>
      </c>
      <c r="H212" s="1">
        <v>18579</v>
      </c>
      <c r="I212" s="1">
        <v>1245</v>
      </c>
      <c r="J212" s="1">
        <v>8672</v>
      </c>
      <c r="K212" s="1">
        <v>3097</v>
      </c>
      <c r="L212" s="1">
        <v>21380</v>
      </c>
      <c r="M212" s="1">
        <v>69720</v>
      </c>
      <c r="N212" s="1"/>
      <c r="O212" s="1"/>
    </row>
    <row r="213" spans="2:15" x14ac:dyDescent="0.2">
      <c r="B213" s="80">
        <v>42522</v>
      </c>
      <c r="C213" s="1">
        <v>34</v>
      </c>
      <c r="D213" s="1">
        <v>351</v>
      </c>
      <c r="E213" s="1">
        <v>4370</v>
      </c>
      <c r="F213" s="1">
        <v>3969</v>
      </c>
      <c r="G213" s="1">
        <v>7461</v>
      </c>
      <c r="H213" s="1">
        <v>17877</v>
      </c>
      <c r="I213" s="1">
        <v>1175</v>
      </c>
      <c r="J213" s="1">
        <v>8347</v>
      </c>
      <c r="K213" s="1">
        <v>2975</v>
      </c>
      <c r="L213" s="1">
        <v>20808</v>
      </c>
      <c r="M213" s="1">
        <v>67367</v>
      </c>
      <c r="N213" s="1"/>
      <c r="O213" s="1"/>
    </row>
    <row r="214" spans="2:15" x14ac:dyDescent="0.2">
      <c r="B214" s="80">
        <v>42552</v>
      </c>
      <c r="C214" s="1">
        <v>36</v>
      </c>
      <c r="D214" s="1">
        <v>350</v>
      </c>
      <c r="E214" s="1">
        <v>4425</v>
      </c>
      <c r="F214" s="1">
        <v>3906</v>
      </c>
      <c r="G214" s="1">
        <v>7271</v>
      </c>
      <c r="H214" s="1">
        <v>17238</v>
      </c>
      <c r="I214" s="1">
        <v>1144</v>
      </c>
      <c r="J214" s="1">
        <v>8094</v>
      </c>
      <c r="K214" s="1">
        <v>2843</v>
      </c>
      <c r="L214" s="1">
        <v>20184</v>
      </c>
      <c r="M214" s="1">
        <v>65491</v>
      </c>
      <c r="N214" s="1"/>
      <c r="O214" s="1"/>
    </row>
    <row r="215" spans="2:15" x14ac:dyDescent="0.2">
      <c r="B215" s="80">
        <v>42583</v>
      </c>
      <c r="C215" s="1">
        <v>35</v>
      </c>
      <c r="D215" s="1">
        <v>350</v>
      </c>
      <c r="E215" s="1">
        <v>4532</v>
      </c>
      <c r="F215" s="1">
        <v>3939</v>
      </c>
      <c r="G215" s="1">
        <v>7250</v>
      </c>
      <c r="H215" s="1">
        <v>16978</v>
      </c>
      <c r="I215" s="1">
        <v>1116</v>
      </c>
      <c r="J215" s="1">
        <v>8010</v>
      </c>
      <c r="K215" s="1">
        <v>2819</v>
      </c>
      <c r="L215" s="1">
        <v>19857</v>
      </c>
      <c r="M215" s="1">
        <v>64886</v>
      </c>
      <c r="N215" s="1"/>
      <c r="O215" s="1"/>
    </row>
    <row r="216" spans="2:15" x14ac:dyDescent="0.2">
      <c r="B216" s="80">
        <v>42614</v>
      </c>
      <c r="C216" s="1">
        <v>30</v>
      </c>
      <c r="D216" s="1">
        <v>341</v>
      </c>
      <c r="E216" s="1">
        <v>4497</v>
      </c>
      <c r="F216" s="1">
        <v>3953</v>
      </c>
      <c r="G216" s="1">
        <v>7308</v>
      </c>
      <c r="H216" s="1">
        <v>17483</v>
      </c>
      <c r="I216" s="1">
        <v>1124</v>
      </c>
      <c r="J216" s="1">
        <v>8052</v>
      </c>
      <c r="K216" s="1">
        <v>2842</v>
      </c>
      <c r="L216" s="1">
        <v>20306</v>
      </c>
      <c r="M216" s="1">
        <v>65936</v>
      </c>
      <c r="N216" s="1"/>
      <c r="O216" s="1"/>
    </row>
    <row r="217" spans="2:15" x14ac:dyDescent="0.2">
      <c r="B217" s="80">
        <v>42644</v>
      </c>
      <c r="C217" s="1">
        <v>31</v>
      </c>
      <c r="D217" s="1">
        <v>358</v>
      </c>
      <c r="E217" s="1">
        <v>4381</v>
      </c>
      <c r="F217" s="1">
        <v>4004</v>
      </c>
      <c r="G217" s="1">
        <v>7425</v>
      </c>
      <c r="H217" s="1">
        <v>18085</v>
      </c>
      <c r="I217" s="1">
        <v>1205</v>
      </c>
      <c r="J217" s="1">
        <v>8129</v>
      </c>
      <c r="K217" s="1">
        <v>2877</v>
      </c>
      <c r="L217" s="1">
        <v>20852</v>
      </c>
      <c r="M217" s="1">
        <v>67347</v>
      </c>
      <c r="N217" s="1"/>
      <c r="O217" s="1"/>
    </row>
    <row r="218" spans="2:15" x14ac:dyDescent="0.2">
      <c r="B218" s="80">
        <v>42675</v>
      </c>
      <c r="C218" s="1">
        <v>35</v>
      </c>
      <c r="D218" s="1">
        <v>355</v>
      </c>
      <c r="E218" s="1">
        <v>4392</v>
      </c>
      <c r="F218" s="1">
        <v>3973</v>
      </c>
      <c r="G218" s="1">
        <v>7495</v>
      </c>
      <c r="H218" s="1">
        <v>18408</v>
      </c>
      <c r="I218" s="1">
        <v>1195</v>
      </c>
      <c r="J218" s="1">
        <v>8094</v>
      </c>
      <c r="K218" s="1">
        <v>2884</v>
      </c>
      <c r="L218" s="1">
        <v>21187</v>
      </c>
      <c r="M218" s="1">
        <v>68018</v>
      </c>
      <c r="N218" s="1"/>
      <c r="O218" s="1"/>
    </row>
    <row r="219" spans="2:15" x14ac:dyDescent="0.2">
      <c r="B219" s="80">
        <v>42705</v>
      </c>
      <c r="C219" s="1">
        <v>34</v>
      </c>
      <c r="D219" s="1">
        <v>335</v>
      </c>
      <c r="E219" s="1">
        <v>4240</v>
      </c>
      <c r="F219" s="1">
        <v>3836</v>
      </c>
      <c r="G219" s="1">
        <v>7284</v>
      </c>
      <c r="H219" s="1">
        <v>17835</v>
      </c>
      <c r="I219" s="1">
        <v>1173</v>
      </c>
      <c r="J219" s="1">
        <v>8002</v>
      </c>
      <c r="K219" s="1">
        <v>2848</v>
      </c>
      <c r="L219" s="1">
        <v>20689</v>
      </c>
      <c r="M219" s="1">
        <v>66276</v>
      </c>
      <c r="N219" s="1"/>
      <c r="O219" s="1"/>
    </row>
    <row r="220" spans="2:15" x14ac:dyDescent="0.2">
      <c r="B220" s="80">
        <v>42736</v>
      </c>
      <c r="C220" s="65">
        <v>36</v>
      </c>
      <c r="D220" s="65">
        <v>324</v>
      </c>
      <c r="E220" s="1">
        <v>4350</v>
      </c>
      <c r="F220" s="1">
        <v>3919</v>
      </c>
      <c r="G220" s="1">
        <v>7465</v>
      </c>
      <c r="H220" s="1">
        <v>18112</v>
      </c>
      <c r="I220" s="1">
        <v>1180</v>
      </c>
      <c r="J220" s="1">
        <v>7862</v>
      </c>
      <c r="K220" s="1">
        <v>2876</v>
      </c>
      <c r="L220" s="1">
        <v>20623</v>
      </c>
      <c r="M220" s="1">
        <v>66747</v>
      </c>
      <c r="N220" s="1"/>
      <c r="O220" s="1"/>
    </row>
    <row r="221" spans="2:15" x14ac:dyDescent="0.2">
      <c r="B221" s="80">
        <v>42767</v>
      </c>
      <c r="C221" s="65">
        <v>36</v>
      </c>
      <c r="D221" s="65">
        <v>310</v>
      </c>
      <c r="E221" s="1">
        <v>4279</v>
      </c>
      <c r="F221" s="1">
        <v>3894</v>
      </c>
      <c r="G221" s="1">
        <v>7445</v>
      </c>
      <c r="H221" s="1">
        <v>18196</v>
      </c>
      <c r="I221" s="1">
        <v>1164</v>
      </c>
      <c r="J221" s="1">
        <v>7783</v>
      </c>
      <c r="K221" s="1">
        <v>2878</v>
      </c>
      <c r="L221" s="1">
        <v>20605</v>
      </c>
      <c r="M221" s="1">
        <v>66590</v>
      </c>
      <c r="N221" s="1"/>
      <c r="O221" s="1"/>
    </row>
    <row r="222" spans="2:15" x14ac:dyDescent="0.2">
      <c r="B222" s="80">
        <v>42795</v>
      </c>
      <c r="C222" s="65">
        <v>33</v>
      </c>
      <c r="D222" s="65">
        <v>323</v>
      </c>
      <c r="E222" s="1">
        <v>4228</v>
      </c>
      <c r="F222" s="1">
        <v>3857</v>
      </c>
      <c r="G222" s="1">
        <v>7361</v>
      </c>
      <c r="H222" s="1">
        <v>18028</v>
      </c>
      <c r="I222" s="1">
        <v>1174</v>
      </c>
      <c r="J222" s="1">
        <v>7626</v>
      </c>
      <c r="K222" s="1">
        <v>2803</v>
      </c>
      <c r="L222" s="1">
        <v>20367</v>
      </c>
      <c r="M222" s="1">
        <v>65800</v>
      </c>
      <c r="N222" s="1"/>
      <c r="O222" s="1"/>
    </row>
    <row r="223" spans="2:15" x14ac:dyDescent="0.2">
      <c r="B223" s="80">
        <v>42826</v>
      </c>
      <c r="C223" s="1">
        <v>31</v>
      </c>
      <c r="D223" s="1">
        <v>307</v>
      </c>
      <c r="E223" s="1">
        <v>4135</v>
      </c>
      <c r="F223" s="1">
        <v>3727</v>
      </c>
      <c r="G223" s="1">
        <v>7199</v>
      </c>
      <c r="H223" s="1">
        <v>17456</v>
      </c>
      <c r="I223" s="1">
        <v>1130</v>
      </c>
      <c r="J223" s="1">
        <v>7322</v>
      </c>
      <c r="K223" s="1">
        <v>2655</v>
      </c>
      <c r="L223" s="1">
        <v>19864</v>
      </c>
      <c r="M223" s="1">
        <v>63826</v>
      </c>
      <c r="N223" s="1"/>
      <c r="O223" s="1"/>
    </row>
    <row r="224" spans="2:15" x14ac:dyDescent="0.2">
      <c r="B224" s="80">
        <v>42856</v>
      </c>
      <c r="C224" s="1">
        <v>32</v>
      </c>
      <c r="D224" s="1">
        <v>305</v>
      </c>
      <c r="E224" s="1">
        <v>4084</v>
      </c>
      <c r="F224" s="1">
        <v>3610</v>
      </c>
      <c r="G224" s="1">
        <v>7052</v>
      </c>
      <c r="H224" s="1">
        <v>16966</v>
      </c>
      <c r="I224" s="1">
        <v>1102</v>
      </c>
      <c r="J224" s="1">
        <v>7074</v>
      </c>
      <c r="K224" s="1">
        <v>2555</v>
      </c>
      <c r="L224" s="1">
        <v>19439</v>
      </c>
      <c r="M224" s="1">
        <v>62219</v>
      </c>
      <c r="N224" s="1"/>
      <c r="O224" s="1"/>
    </row>
    <row r="225" spans="2:15" x14ac:dyDescent="0.2">
      <c r="B225" s="80">
        <v>42887</v>
      </c>
      <c r="C225" s="1">
        <v>31</v>
      </c>
      <c r="D225" s="1">
        <v>297</v>
      </c>
      <c r="E225" s="1">
        <v>3934</v>
      </c>
      <c r="F225" s="1">
        <v>3409</v>
      </c>
      <c r="G225" s="1">
        <v>6800</v>
      </c>
      <c r="H225" s="1">
        <v>16324</v>
      </c>
      <c r="I225" s="1">
        <v>1082</v>
      </c>
      <c r="J225" s="1">
        <v>6794</v>
      </c>
      <c r="K225" s="1">
        <v>2452</v>
      </c>
      <c r="L225" s="1">
        <v>19117</v>
      </c>
      <c r="M225" s="1">
        <v>60240</v>
      </c>
      <c r="N225" s="1"/>
      <c r="O225" s="1"/>
    </row>
    <row r="226" spans="2:15" x14ac:dyDescent="0.2">
      <c r="B226" s="80">
        <v>42917</v>
      </c>
      <c r="C226" s="1">
        <v>32</v>
      </c>
      <c r="D226" s="1">
        <v>295</v>
      </c>
      <c r="E226" s="1">
        <v>4025</v>
      </c>
      <c r="F226" s="1">
        <v>3343</v>
      </c>
      <c r="G226" s="1">
        <v>6651</v>
      </c>
      <c r="H226" s="1">
        <v>15960</v>
      </c>
      <c r="I226" s="1">
        <v>1033</v>
      </c>
      <c r="J226" s="1">
        <v>6678</v>
      </c>
      <c r="K226" s="1">
        <v>2369</v>
      </c>
      <c r="L226" s="1">
        <v>18750</v>
      </c>
      <c r="M226" s="1">
        <v>59136</v>
      </c>
      <c r="N226" s="1"/>
      <c r="O226" s="1"/>
    </row>
    <row r="227" spans="2:15" x14ac:dyDescent="0.2">
      <c r="B227" s="80">
        <v>42948</v>
      </c>
      <c r="C227" s="1">
        <v>34</v>
      </c>
      <c r="D227" s="1">
        <v>294</v>
      </c>
      <c r="E227" s="1">
        <v>4296</v>
      </c>
      <c r="F227" s="1">
        <v>3478</v>
      </c>
      <c r="G227" s="1">
        <v>6693</v>
      </c>
      <c r="H227" s="1">
        <v>16211</v>
      </c>
      <c r="I227" s="1">
        <v>1043</v>
      </c>
      <c r="J227" s="1">
        <v>6859</v>
      </c>
      <c r="K227" s="1">
        <v>2418</v>
      </c>
      <c r="L227" s="1">
        <v>18778</v>
      </c>
      <c r="M227" s="1">
        <v>60104</v>
      </c>
      <c r="N227" s="1"/>
      <c r="O227" s="1"/>
    </row>
    <row r="228" spans="2:15" x14ac:dyDescent="0.2">
      <c r="B228" s="80">
        <v>42979</v>
      </c>
      <c r="C228" s="1">
        <v>27</v>
      </c>
      <c r="D228" s="1">
        <v>294</v>
      </c>
      <c r="E228" s="1">
        <v>4116</v>
      </c>
      <c r="F228" s="1">
        <v>3549</v>
      </c>
      <c r="G228" s="1">
        <v>6718</v>
      </c>
      <c r="H228" s="1">
        <v>16600</v>
      </c>
      <c r="I228" s="1">
        <v>1071</v>
      </c>
      <c r="J228" s="1">
        <v>6766</v>
      </c>
      <c r="K228" s="1">
        <v>2436</v>
      </c>
      <c r="L228" s="1">
        <v>19035</v>
      </c>
      <c r="M228" s="1">
        <v>60612</v>
      </c>
      <c r="N228" s="1"/>
      <c r="O228" s="1"/>
    </row>
    <row r="229" spans="2:15" x14ac:dyDescent="0.2">
      <c r="B229" s="80">
        <v>43009</v>
      </c>
      <c r="C229" s="1">
        <v>26</v>
      </c>
      <c r="D229" s="1">
        <v>309</v>
      </c>
      <c r="E229" s="1">
        <v>4021</v>
      </c>
      <c r="F229" s="1">
        <v>3622</v>
      </c>
      <c r="G229" s="1">
        <v>6835</v>
      </c>
      <c r="H229" s="1">
        <v>17298</v>
      </c>
      <c r="I229" s="1">
        <v>1086</v>
      </c>
      <c r="J229" s="1">
        <v>6920</v>
      </c>
      <c r="K229" s="1">
        <v>2457</v>
      </c>
      <c r="L229" s="1">
        <v>19453</v>
      </c>
      <c r="M229" s="1">
        <v>62027</v>
      </c>
      <c r="N229" s="1"/>
      <c r="O229" s="65"/>
    </row>
    <row r="230" spans="2:15" x14ac:dyDescent="0.2">
      <c r="B230" s="80">
        <v>43040</v>
      </c>
      <c r="C230" s="1">
        <v>27</v>
      </c>
      <c r="D230" s="1">
        <v>301</v>
      </c>
      <c r="E230" s="1">
        <v>3961</v>
      </c>
      <c r="F230" s="1">
        <v>3645</v>
      </c>
      <c r="G230" s="1">
        <v>6902</v>
      </c>
      <c r="H230" s="1">
        <v>17565</v>
      </c>
      <c r="I230" s="1">
        <v>1108</v>
      </c>
      <c r="J230" s="1">
        <v>6906</v>
      </c>
      <c r="K230" s="1">
        <v>2491</v>
      </c>
      <c r="L230" s="1">
        <v>19622</v>
      </c>
      <c r="M230" s="1">
        <v>62528</v>
      </c>
      <c r="N230" s="1"/>
      <c r="O230" s="65"/>
    </row>
    <row r="231" spans="2:15" x14ac:dyDescent="0.2">
      <c r="B231" s="80">
        <v>43070</v>
      </c>
      <c r="C231" s="1">
        <v>28</v>
      </c>
      <c r="D231" s="1">
        <v>313</v>
      </c>
      <c r="E231" s="1">
        <v>3814</v>
      </c>
      <c r="F231" s="1">
        <v>3559</v>
      </c>
      <c r="G231" s="1">
        <v>6797</v>
      </c>
      <c r="H231" s="1">
        <v>17183</v>
      </c>
      <c r="I231" s="1">
        <v>1128</v>
      </c>
      <c r="J231" s="1">
        <v>6956</v>
      </c>
      <c r="K231" s="1">
        <v>2462</v>
      </c>
      <c r="L231" s="1">
        <v>19469</v>
      </c>
      <c r="M231" s="1">
        <v>61709</v>
      </c>
      <c r="N231" s="1"/>
      <c r="O231" s="65"/>
    </row>
    <row r="232" spans="2:15" x14ac:dyDescent="0.2">
      <c r="B232" s="80">
        <v>43101</v>
      </c>
      <c r="C232" s="1">
        <v>34</v>
      </c>
      <c r="D232" s="1">
        <v>299</v>
      </c>
      <c r="E232" s="1">
        <v>3902</v>
      </c>
      <c r="F232" s="1">
        <v>3619</v>
      </c>
      <c r="G232" s="1">
        <v>6899</v>
      </c>
      <c r="H232" s="1">
        <v>17569</v>
      </c>
      <c r="I232" s="1">
        <v>1142</v>
      </c>
      <c r="J232" s="1">
        <v>6861</v>
      </c>
      <c r="K232" s="1">
        <v>2535</v>
      </c>
      <c r="L232" s="1">
        <v>19505</v>
      </c>
      <c r="M232" s="1">
        <v>62365</v>
      </c>
      <c r="N232" s="1"/>
      <c r="O232" s="65"/>
    </row>
    <row r="233" spans="2:15" x14ac:dyDescent="0.2">
      <c r="B233" s="80">
        <v>43132</v>
      </c>
      <c r="C233" s="1">
        <v>27</v>
      </c>
      <c r="D233" s="1">
        <v>289</v>
      </c>
      <c r="E233" s="1">
        <v>3984</v>
      </c>
      <c r="F233" s="1">
        <v>3645</v>
      </c>
      <c r="G233" s="1">
        <v>6932</v>
      </c>
      <c r="H233" s="1">
        <v>17769</v>
      </c>
      <c r="I233" s="1">
        <v>1168</v>
      </c>
      <c r="J233" s="1">
        <v>6765</v>
      </c>
      <c r="K233" s="1">
        <v>2490</v>
      </c>
      <c r="L233" s="1">
        <v>19888</v>
      </c>
      <c r="M233" s="1">
        <v>62957</v>
      </c>
      <c r="N233" s="1"/>
      <c r="O233" s="65"/>
    </row>
    <row r="234" spans="2:15" x14ac:dyDescent="0.2">
      <c r="B234" s="80">
        <v>43160</v>
      </c>
      <c r="C234" s="1">
        <v>27</v>
      </c>
      <c r="D234" s="1">
        <v>275</v>
      </c>
      <c r="E234" s="1">
        <v>3956</v>
      </c>
      <c r="F234" s="1">
        <v>3558</v>
      </c>
      <c r="G234" s="1">
        <v>6875</v>
      </c>
      <c r="H234" s="1">
        <v>17597</v>
      </c>
      <c r="I234" s="1">
        <v>1106</v>
      </c>
      <c r="J234" s="1">
        <v>6683</v>
      </c>
      <c r="K234" s="1">
        <v>2407</v>
      </c>
      <c r="L234" s="1">
        <v>19734</v>
      </c>
      <c r="M234" s="1">
        <v>62218</v>
      </c>
      <c r="N234" s="1"/>
      <c r="O234" s="65"/>
    </row>
    <row r="235" spans="2:15" x14ac:dyDescent="0.2">
      <c r="B235" s="80">
        <v>43191</v>
      </c>
      <c r="C235" s="1">
        <v>26</v>
      </c>
      <c r="D235" s="1">
        <v>263</v>
      </c>
      <c r="E235" s="1">
        <v>3900</v>
      </c>
      <c r="F235" s="1">
        <v>3531</v>
      </c>
      <c r="G235" s="1">
        <v>6798</v>
      </c>
      <c r="H235" s="1">
        <v>17320</v>
      </c>
      <c r="I235" s="1">
        <v>1109</v>
      </c>
      <c r="J235" s="1">
        <v>6509</v>
      </c>
      <c r="K235" s="1">
        <v>2330</v>
      </c>
      <c r="L235" s="1">
        <v>19542</v>
      </c>
      <c r="M235" s="1">
        <v>61328</v>
      </c>
      <c r="N235" s="65"/>
      <c r="O235" s="65"/>
    </row>
    <row r="236" spans="2:15" x14ac:dyDescent="0.2">
      <c r="B236" s="80">
        <v>43221</v>
      </c>
      <c r="C236" s="1">
        <v>26</v>
      </c>
      <c r="D236" s="1">
        <v>266</v>
      </c>
      <c r="E236" s="1">
        <v>3864</v>
      </c>
      <c r="F236" s="1">
        <v>3475</v>
      </c>
      <c r="G236" s="1">
        <v>6679</v>
      </c>
      <c r="H236" s="1">
        <v>16799</v>
      </c>
      <c r="I236" s="1">
        <v>1074</v>
      </c>
      <c r="J236" s="1">
        <v>6283</v>
      </c>
      <c r="K236" s="1">
        <v>2270</v>
      </c>
      <c r="L236" s="1">
        <v>18842</v>
      </c>
      <c r="M236" s="1">
        <v>59578</v>
      </c>
      <c r="N236" s="65"/>
      <c r="O236" s="65"/>
    </row>
    <row r="237" spans="2:15" x14ac:dyDescent="0.2">
      <c r="B237" s="80">
        <v>43252</v>
      </c>
      <c r="C237" s="1">
        <v>27</v>
      </c>
      <c r="D237" s="1">
        <v>253</v>
      </c>
      <c r="E237" s="1">
        <v>3826</v>
      </c>
      <c r="F237" s="1">
        <v>3376</v>
      </c>
      <c r="G237" s="1">
        <v>6498</v>
      </c>
      <c r="H237" s="1">
        <v>16152</v>
      </c>
      <c r="I237" s="1">
        <v>1046</v>
      </c>
      <c r="J237" s="1">
        <v>6055</v>
      </c>
      <c r="K237" s="1">
        <v>2171</v>
      </c>
      <c r="L237" s="1">
        <v>18206</v>
      </c>
      <c r="M237" s="1">
        <v>57610</v>
      </c>
      <c r="N237" s="65"/>
      <c r="O237" s="65"/>
    </row>
    <row r="238" spans="2:15" x14ac:dyDescent="0.2">
      <c r="B238" s="80">
        <v>43282</v>
      </c>
      <c r="C238" s="1">
        <v>24</v>
      </c>
      <c r="D238" s="1">
        <v>259</v>
      </c>
      <c r="E238" s="1">
        <v>4002</v>
      </c>
      <c r="F238" s="1">
        <v>3430</v>
      </c>
      <c r="G238" s="1">
        <v>6448</v>
      </c>
      <c r="H238" s="1">
        <v>15862</v>
      </c>
      <c r="I238" s="1">
        <v>1030</v>
      </c>
      <c r="J238" s="1">
        <v>6003</v>
      </c>
      <c r="K238" s="1">
        <v>2151</v>
      </c>
      <c r="L238" s="1">
        <v>17850</v>
      </c>
      <c r="M238" s="1">
        <v>52635</v>
      </c>
      <c r="N238" s="65"/>
      <c r="O238" s="65"/>
    </row>
    <row r="239" spans="2:15" x14ac:dyDescent="0.2">
      <c r="B239" s="80">
        <v>43313</v>
      </c>
      <c r="C239" s="1">
        <v>22</v>
      </c>
      <c r="D239" s="1">
        <v>254</v>
      </c>
      <c r="E239" s="1">
        <v>4215</v>
      </c>
      <c r="F239" s="1">
        <v>3513</v>
      </c>
      <c r="G239" s="1">
        <v>6512</v>
      </c>
      <c r="H239" s="1">
        <v>16068</v>
      </c>
      <c r="I239" s="1">
        <v>1035</v>
      </c>
      <c r="J239" s="1">
        <v>6059</v>
      </c>
      <c r="K239" s="1">
        <v>2188</v>
      </c>
      <c r="L239" s="1">
        <v>18066</v>
      </c>
      <c r="M239" s="1">
        <v>53643</v>
      </c>
      <c r="N239" s="65"/>
      <c r="O239" s="65"/>
    </row>
    <row r="240" spans="2:15" x14ac:dyDescent="0.2">
      <c r="B240" s="80">
        <v>43344</v>
      </c>
      <c r="C240" s="1">
        <v>24</v>
      </c>
      <c r="D240" s="1">
        <v>258</v>
      </c>
      <c r="E240" s="1">
        <v>4102</v>
      </c>
      <c r="F240" s="1">
        <v>3531</v>
      </c>
      <c r="G240" s="1">
        <v>6567</v>
      </c>
      <c r="H240" s="1">
        <v>16512</v>
      </c>
      <c r="I240" s="1">
        <v>1053</v>
      </c>
      <c r="J240" s="1">
        <v>6076</v>
      </c>
      <c r="K240" s="1">
        <v>2176</v>
      </c>
      <c r="L240" s="1">
        <v>18411</v>
      </c>
      <c r="M240" s="1">
        <v>54140</v>
      </c>
      <c r="N240" s="65"/>
      <c r="O240" s="65"/>
    </row>
    <row r="241" spans="2:13" x14ac:dyDescent="0.2">
      <c r="B241" s="80">
        <v>43374</v>
      </c>
      <c r="C241" s="1">
        <v>28</v>
      </c>
      <c r="D241" s="1">
        <v>262</v>
      </c>
      <c r="E241" s="1">
        <v>4046</v>
      </c>
      <c r="F241" s="1">
        <v>3593</v>
      </c>
      <c r="G241" s="1">
        <v>6757</v>
      </c>
      <c r="H241" s="1">
        <v>17312</v>
      </c>
      <c r="I241" s="1">
        <v>1089</v>
      </c>
      <c r="J241" s="1">
        <v>6280</v>
      </c>
      <c r="K241" s="1">
        <v>2235</v>
      </c>
      <c r="L241" s="1">
        <v>19144</v>
      </c>
      <c r="M241" s="1">
        <f>SUM(C241:L241)</f>
        <v>60746</v>
      </c>
    </row>
    <row r="242" spans="2:13" x14ac:dyDescent="0.2">
      <c r="B242" s="80">
        <v>43405</v>
      </c>
      <c r="C242" s="1">
        <v>27</v>
      </c>
      <c r="D242" s="1">
        <v>267</v>
      </c>
      <c r="E242" s="1">
        <v>4019</v>
      </c>
      <c r="F242" s="1">
        <v>3586</v>
      </c>
      <c r="G242" s="1">
        <v>6709</v>
      </c>
      <c r="H242" s="1">
        <v>17239</v>
      </c>
      <c r="I242" s="1">
        <v>1088</v>
      </c>
      <c r="J242" s="1">
        <v>6286</v>
      </c>
      <c r="K242" s="1">
        <v>2251</v>
      </c>
      <c r="L242" s="1">
        <v>19166</v>
      </c>
      <c r="M242" s="1">
        <f t="shared" ref="M242:M255" si="0">SUM(C242:L242)</f>
        <v>60638</v>
      </c>
    </row>
    <row r="243" spans="2:13" x14ac:dyDescent="0.2">
      <c r="B243" s="80">
        <v>43435</v>
      </c>
      <c r="C243" s="1">
        <v>27</v>
      </c>
      <c r="D243" s="1">
        <v>263</v>
      </c>
      <c r="E243" s="1">
        <v>3942</v>
      </c>
      <c r="F243" s="1">
        <v>3544</v>
      </c>
      <c r="G243" s="1">
        <v>6627</v>
      </c>
      <c r="H243" s="1">
        <v>16849</v>
      </c>
      <c r="I243" s="1">
        <v>1065</v>
      </c>
      <c r="J243" s="1">
        <v>6338</v>
      </c>
      <c r="K243" s="1">
        <v>2265</v>
      </c>
      <c r="L243" s="1">
        <v>18938</v>
      </c>
      <c r="M243" s="1">
        <f t="shared" si="0"/>
        <v>59858</v>
      </c>
    </row>
    <row r="244" spans="2:13" x14ac:dyDescent="0.2">
      <c r="B244" s="80">
        <v>43466</v>
      </c>
      <c r="C244" s="1">
        <v>28</v>
      </c>
      <c r="D244" s="1">
        <v>264</v>
      </c>
      <c r="E244" s="1">
        <v>4042</v>
      </c>
      <c r="F244" s="1">
        <v>3667</v>
      </c>
      <c r="G244" s="1">
        <v>6842</v>
      </c>
      <c r="H244" s="1">
        <v>17679</v>
      </c>
      <c r="I244" s="1">
        <v>1076</v>
      </c>
      <c r="J244" s="1">
        <v>6300</v>
      </c>
      <c r="K244" s="1">
        <v>2299</v>
      </c>
      <c r="L244" s="1">
        <v>19391</v>
      </c>
      <c r="M244" s="1">
        <f t="shared" si="0"/>
        <v>61588</v>
      </c>
    </row>
    <row r="245" spans="2:13" x14ac:dyDescent="0.2">
      <c r="B245" s="80">
        <v>43497</v>
      </c>
      <c r="C245" s="1">
        <v>20</v>
      </c>
      <c r="D245" s="1">
        <v>250</v>
      </c>
      <c r="E245" s="1">
        <v>4018</v>
      </c>
      <c r="F245" s="1">
        <v>3621</v>
      </c>
      <c r="G245" s="1">
        <v>6855</v>
      </c>
      <c r="H245" s="1">
        <v>17672</v>
      </c>
      <c r="I245" s="1">
        <v>1085</v>
      </c>
      <c r="J245" s="1">
        <v>6249</v>
      </c>
      <c r="K245" s="1">
        <v>2268</v>
      </c>
      <c r="L245" s="1">
        <v>19454</v>
      </c>
      <c r="M245" s="1">
        <f t="shared" si="0"/>
        <v>61492</v>
      </c>
    </row>
    <row r="246" spans="2:13" x14ac:dyDescent="0.2">
      <c r="B246" s="80">
        <v>43525</v>
      </c>
      <c r="C246" s="1">
        <v>19</v>
      </c>
      <c r="D246" s="1">
        <v>255</v>
      </c>
      <c r="E246" s="1">
        <v>3964</v>
      </c>
      <c r="F246" s="1">
        <v>3592</v>
      </c>
      <c r="G246" s="1">
        <v>6772</v>
      </c>
      <c r="H246" s="1">
        <v>17619</v>
      </c>
      <c r="I246" s="1">
        <v>1066</v>
      </c>
      <c r="J246" s="1">
        <v>6105</v>
      </c>
      <c r="K246" s="1">
        <v>2240</v>
      </c>
      <c r="L246" s="1">
        <v>19359</v>
      </c>
      <c r="M246" s="1">
        <f t="shared" si="0"/>
        <v>60991</v>
      </c>
    </row>
    <row r="247" spans="2:13" x14ac:dyDescent="0.2">
      <c r="B247" s="80">
        <v>43556</v>
      </c>
      <c r="C247" s="1">
        <v>19</v>
      </c>
      <c r="D247" s="1">
        <v>260</v>
      </c>
      <c r="E247" s="1">
        <v>3847</v>
      </c>
      <c r="F247" s="1">
        <v>3468</v>
      </c>
      <c r="G247" s="1">
        <v>6601</v>
      </c>
      <c r="H247" s="1">
        <v>16841</v>
      </c>
      <c r="I247" s="1">
        <v>1048</v>
      </c>
      <c r="J247" s="1">
        <v>5913</v>
      </c>
      <c r="K247" s="1">
        <v>2147</v>
      </c>
      <c r="L247" s="1">
        <v>18896</v>
      </c>
      <c r="M247" s="1">
        <f t="shared" si="0"/>
        <v>59040</v>
      </c>
    </row>
    <row r="248" spans="2:13" x14ac:dyDescent="0.2">
      <c r="B248" s="80">
        <v>43586</v>
      </c>
      <c r="C248" s="1">
        <v>19</v>
      </c>
      <c r="D248" s="1">
        <v>258</v>
      </c>
      <c r="E248" s="1">
        <v>3800</v>
      </c>
      <c r="F248" s="1">
        <v>3397</v>
      </c>
      <c r="G248" s="1">
        <v>6537</v>
      </c>
      <c r="H248" s="1">
        <v>16408</v>
      </c>
      <c r="I248" s="1">
        <v>1037</v>
      </c>
      <c r="J248" s="1">
        <v>5723</v>
      </c>
      <c r="K248" s="1">
        <v>2125</v>
      </c>
      <c r="L248" s="1">
        <v>18472</v>
      </c>
      <c r="M248" s="1">
        <f t="shared" si="0"/>
        <v>57776</v>
      </c>
    </row>
    <row r="249" spans="2:13" x14ac:dyDescent="0.2">
      <c r="B249" s="80">
        <v>43617</v>
      </c>
      <c r="C249" s="1">
        <v>18</v>
      </c>
      <c r="D249" s="1">
        <v>262</v>
      </c>
      <c r="E249" s="1">
        <v>3748</v>
      </c>
      <c r="F249" s="1">
        <v>3296</v>
      </c>
      <c r="G249" s="1">
        <v>6377</v>
      </c>
      <c r="H249" s="1">
        <v>15902</v>
      </c>
      <c r="I249" s="1">
        <v>987</v>
      </c>
      <c r="J249" s="1">
        <v>5573</v>
      </c>
      <c r="K249" s="1">
        <v>2035</v>
      </c>
      <c r="L249" s="1">
        <v>17929</v>
      </c>
      <c r="M249" s="1">
        <f t="shared" si="0"/>
        <v>56127</v>
      </c>
    </row>
    <row r="250" spans="2:13" x14ac:dyDescent="0.2">
      <c r="B250" s="80">
        <v>43647</v>
      </c>
      <c r="C250" s="1">
        <v>19</v>
      </c>
      <c r="D250" s="1">
        <v>266</v>
      </c>
      <c r="E250" s="1">
        <v>3943</v>
      </c>
      <c r="F250" s="1">
        <v>3218</v>
      </c>
      <c r="G250" s="1">
        <v>6274</v>
      </c>
      <c r="H250" s="1">
        <v>15525</v>
      </c>
      <c r="I250" s="1">
        <v>952</v>
      </c>
      <c r="J250" s="1">
        <v>5494</v>
      </c>
      <c r="K250" s="1">
        <v>2006</v>
      </c>
      <c r="L250" s="1">
        <v>17683</v>
      </c>
      <c r="M250" s="1">
        <f t="shared" si="0"/>
        <v>55380</v>
      </c>
    </row>
    <row r="251" spans="2:13" x14ac:dyDescent="0.2">
      <c r="B251" s="80">
        <v>43678</v>
      </c>
      <c r="C251" s="1">
        <v>16</v>
      </c>
      <c r="D251" s="1">
        <v>265</v>
      </c>
      <c r="E251" s="1">
        <v>4129</v>
      </c>
      <c r="F251" s="1">
        <v>3297</v>
      </c>
      <c r="G251" s="1">
        <v>6353</v>
      </c>
      <c r="H251" s="1">
        <v>15526</v>
      </c>
      <c r="I251" s="1">
        <v>943</v>
      </c>
      <c r="J251" s="1">
        <v>5596</v>
      </c>
      <c r="K251" s="1">
        <v>2022</v>
      </c>
      <c r="L251" s="1">
        <v>17393</v>
      </c>
      <c r="M251" s="1">
        <f t="shared" si="0"/>
        <v>55540</v>
      </c>
    </row>
    <row r="252" spans="2:13" x14ac:dyDescent="0.2">
      <c r="B252" s="80">
        <v>43709</v>
      </c>
      <c r="C252" s="1">
        <v>19</v>
      </c>
      <c r="D252" s="1">
        <v>257</v>
      </c>
      <c r="E252" s="1">
        <v>4012</v>
      </c>
      <c r="F252" s="1">
        <v>3264</v>
      </c>
      <c r="G252" s="1">
        <v>6332</v>
      </c>
      <c r="H252" s="1">
        <v>15780</v>
      </c>
      <c r="I252" s="1">
        <v>939</v>
      </c>
      <c r="J252" s="1">
        <v>5493</v>
      </c>
      <c r="K252" s="1">
        <v>1964</v>
      </c>
      <c r="L252" s="1">
        <v>17661</v>
      </c>
      <c r="M252" s="1">
        <f t="shared" si="0"/>
        <v>55721</v>
      </c>
    </row>
    <row r="253" spans="2:13" x14ac:dyDescent="0.2">
      <c r="B253" s="80">
        <v>43739</v>
      </c>
      <c r="C253" s="65">
        <v>18</v>
      </c>
      <c r="D253" s="1">
        <v>250</v>
      </c>
      <c r="E253" s="1">
        <v>3943</v>
      </c>
      <c r="F253" s="1">
        <v>3397</v>
      </c>
      <c r="G253" s="1">
        <v>6497</v>
      </c>
      <c r="H253" s="1">
        <v>16452</v>
      </c>
      <c r="I253" s="1">
        <v>982</v>
      </c>
      <c r="J253" s="1">
        <v>5590</v>
      </c>
      <c r="K253" s="1">
        <v>2035</v>
      </c>
      <c r="L253" s="1">
        <v>18037</v>
      </c>
      <c r="M253" s="1">
        <f t="shared" si="0"/>
        <v>57201</v>
      </c>
    </row>
    <row r="254" spans="2:13" x14ac:dyDescent="0.2">
      <c r="B254" s="80">
        <v>43770</v>
      </c>
      <c r="C254" s="65">
        <v>22</v>
      </c>
      <c r="D254" s="1">
        <v>256</v>
      </c>
      <c r="E254" s="1">
        <v>3956</v>
      </c>
      <c r="F254" s="1">
        <v>3426</v>
      </c>
      <c r="G254" s="1">
        <v>6649</v>
      </c>
      <c r="H254" s="1">
        <v>16856</v>
      </c>
      <c r="I254" s="1">
        <v>983</v>
      </c>
      <c r="J254" s="1">
        <v>5666</v>
      </c>
      <c r="K254" s="1">
        <v>2109</v>
      </c>
      <c r="L254" s="1">
        <v>18371</v>
      </c>
      <c r="M254" s="1">
        <f t="shared" si="0"/>
        <v>58294</v>
      </c>
    </row>
    <row r="255" spans="2:13" x14ac:dyDescent="0.2">
      <c r="B255" s="80">
        <v>43800</v>
      </c>
      <c r="C255" s="65">
        <v>21</v>
      </c>
      <c r="D255" s="1">
        <v>254</v>
      </c>
      <c r="E255" s="1">
        <v>3837</v>
      </c>
      <c r="F255" s="1">
        <v>3401</v>
      </c>
      <c r="G255" s="1">
        <v>6539</v>
      </c>
      <c r="H255" s="1">
        <v>16465</v>
      </c>
      <c r="I255" s="1">
        <v>1000</v>
      </c>
      <c r="J255" s="1">
        <v>5782</v>
      </c>
      <c r="K255" s="1">
        <v>2109</v>
      </c>
      <c r="L255" s="1">
        <v>18124</v>
      </c>
      <c r="M255" s="1">
        <f t="shared" si="0"/>
        <v>57532</v>
      </c>
    </row>
    <row r="256" spans="2:13" x14ac:dyDescent="0.2">
      <c r="B256" s="80">
        <v>43831</v>
      </c>
      <c r="C256" s="1">
        <v>18</v>
      </c>
      <c r="D256" s="1">
        <v>270</v>
      </c>
      <c r="E256" s="1">
        <v>4020</v>
      </c>
      <c r="F256" s="1">
        <v>3545</v>
      </c>
      <c r="G256" s="1">
        <v>6770</v>
      </c>
      <c r="H256" s="1">
        <v>17360</v>
      </c>
      <c r="I256" s="1">
        <v>1036</v>
      </c>
      <c r="J256" s="1">
        <v>5850</v>
      </c>
      <c r="K256" s="1">
        <v>2198</v>
      </c>
      <c r="L256" s="1">
        <v>18534</v>
      </c>
      <c r="M256" s="1">
        <v>59601</v>
      </c>
    </row>
    <row r="257" spans="2:13" x14ac:dyDescent="0.2">
      <c r="B257" s="80">
        <v>43862</v>
      </c>
      <c r="C257" s="1">
        <v>21</v>
      </c>
      <c r="D257" s="1">
        <v>271</v>
      </c>
      <c r="E257" s="1">
        <v>4014</v>
      </c>
      <c r="F257" s="1">
        <v>3533</v>
      </c>
      <c r="G257" s="1">
        <v>6792</v>
      </c>
      <c r="H257" s="1">
        <v>17294</v>
      </c>
      <c r="I257" s="1">
        <v>1045</v>
      </c>
      <c r="J257" s="1">
        <v>5842</v>
      </c>
      <c r="K257" s="1">
        <v>2126</v>
      </c>
      <c r="L257" s="1">
        <v>18550</v>
      </c>
      <c r="M257" s="1">
        <v>59488</v>
      </c>
    </row>
    <row r="258" spans="2:13" x14ac:dyDescent="0.2">
      <c r="B258" s="80">
        <v>43891</v>
      </c>
      <c r="C258" s="1">
        <v>28</v>
      </c>
      <c r="D258" s="1">
        <v>301</v>
      </c>
      <c r="E258" s="1">
        <v>4686</v>
      </c>
      <c r="F258" s="1">
        <v>4306</v>
      </c>
      <c r="G258" s="1">
        <v>7774</v>
      </c>
      <c r="H258" s="1">
        <v>20880</v>
      </c>
      <c r="I258" s="1">
        <v>1189</v>
      </c>
      <c r="J258" s="1">
        <v>7416</v>
      </c>
      <c r="K258" s="1">
        <v>2542</v>
      </c>
      <c r="L258" s="1">
        <v>21374</v>
      </c>
      <c r="M258" s="1">
        <v>70496</v>
      </c>
    </row>
    <row r="259" spans="2:13" x14ac:dyDescent="0.2">
      <c r="B259" s="80">
        <v>43922</v>
      </c>
      <c r="C259" s="1">
        <v>31</v>
      </c>
      <c r="D259" s="1">
        <v>314</v>
      </c>
      <c r="E259" s="1">
        <v>4876</v>
      </c>
      <c r="F259" s="1">
        <v>4492</v>
      </c>
      <c r="G259" s="1">
        <v>7987</v>
      </c>
      <c r="H259" s="1">
        <v>21462</v>
      </c>
      <c r="I259" s="1">
        <v>1248</v>
      </c>
      <c r="J259" s="1">
        <v>7584</v>
      </c>
      <c r="K259" s="1">
        <v>2670</v>
      </c>
      <c r="L259" s="1">
        <v>22224</v>
      </c>
      <c r="M259" s="1">
        <v>72888</v>
      </c>
    </row>
    <row r="260" spans="2:13" x14ac:dyDescent="0.2">
      <c r="B260" s="80">
        <v>43952</v>
      </c>
      <c r="C260" s="1">
        <v>31</v>
      </c>
      <c r="D260" s="1">
        <v>316</v>
      </c>
      <c r="E260" s="1">
        <v>4976</v>
      </c>
      <c r="F260" s="1">
        <v>4482</v>
      </c>
      <c r="G260" s="1">
        <v>7991</v>
      </c>
      <c r="H260" s="1">
        <v>21466</v>
      </c>
      <c r="I260" s="1">
        <v>1239</v>
      </c>
      <c r="J260" s="1">
        <v>7234</v>
      </c>
      <c r="K260" s="1">
        <v>2588</v>
      </c>
      <c r="L260" s="1">
        <v>22233</v>
      </c>
      <c r="M260" s="1">
        <f>SUM(C260:L260)</f>
        <v>72556</v>
      </c>
    </row>
    <row r="261" spans="2:13" x14ac:dyDescent="0.2">
      <c r="B261" s="80">
        <v>43983</v>
      </c>
      <c r="C261" s="1">
        <v>30</v>
      </c>
      <c r="D261" s="1">
        <v>306</v>
      </c>
      <c r="E261" s="1">
        <v>4996</v>
      </c>
      <c r="F261" s="1">
        <v>4475</v>
      </c>
      <c r="G261" s="1">
        <v>7931</v>
      </c>
      <c r="H261" s="1">
        <v>21163</v>
      </c>
      <c r="I261" s="1">
        <v>1246</v>
      </c>
      <c r="J261" s="1">
        <v>6884</v>
      </c>
      <c r="K261" s="1">
        <v>2493</v>
      </c>
      <c r="L261" s="1">
        <v>22053</v>
      </c>
      <c r="M261" s="1">
        <f t="shared" ref="M261:M264" si="1">SUM(C261:L261)</f>
        <v>71577</v>
      </c>
    </row>
    <row r="262" spans="2:13" x14ac:dyDescent="0.2">
      <c r="B262" s="80">
        <v>44013</v>
      </c>
      <c r="C262" s="1">
        <v>23</v>
      </c>
      <c r="D262" s="1">
        <v>311</v>
      </c>
      <c r="E262" s="1">
        <v>4898</v>
      </c>
      <c r="F262" s="1">
        <v>4263</v>
      </c>
      <c r="G262" s="1">
        <v>7616</v>
      </c>
      <c r="H262" s="1">
        <v>20241</v>
      </c>
      <c r="I262" s="1">
        <v>1229</v>
      </c>
      <c r="J262" s="1">
        <v>6620</v>
      </c>
      <c r="K262" s="1">
        <v>2369</v>
      </c>
      <c r="L262" s="1">
        <v>21746</v>
      </c>
      <c r="M262" s="1">
        <f t="shared" si="1"/>
        <v>69316</v>
      </c>
    </row>
    <row r="263" spans="2:13" x14ac:dyDescent="0.2">
      <c r="B263" s="80">
        <v>44044</v>
      </c>
      <c r="C263" s="1">
        <v>23</v>
      </c>
      <c r="D263" s="1">
        <v>313</v>
      </c>
      <c r="E263" s="1">
        <v>5020</v>
      </c>
      <c r="F263" s="1">
        <v>4278</v>
      </c>
      <c r="G263" s="1">
        <v>7666</v>
      </c>
      <c r="H263" s="1">
        <v>20335</v>
      </c>
      <c r="I263" s="1">
        <v>1233</v>
      </c>
      <c r="J263" s="1">
        <v>6704</v>
      </c>
      <c r="K263" s="1">
        <v>2347</v>
      </c>
      <c r="L263" s="1">
        <v>21805</v>
      </c>
      <c r="M263" s="1">
        <f t="shared" si="1"/>
        <v>69724</v>
      </c>
    </row>
    <row r="264" spans="2:13" x14ac:dyDescent="0.2">
      <c r="B264" s="80">
        <v>44075</v>
      </c>
      <c r="C264" s="1">
        <v>30</v>
      </c>
      <c r="D264" s="1">
        <v>312</v>
      </c>
      <c r="E264" s="1">
        <v>4839</v>
      </c>
      <c r="F264" s="1">
        <v>4263</v>
      </c>
      <c r="G264" s="1">
        <v>7688</v>
      </c>
      <c r="H264" s="1">
        <v>20549</v>
      </c>
      <c r="I264" s="1">
        <v>1231</v>
      </c>
      <c r="J264" s="1">
        <v>6683</v>
      </c>
      <c r="K264" s="1">
        <v>2363</v>
      </c>
      <c r="L264" s="1">
        <v>22145</v>
      </c>
      <c r="M264" s="1">
        <f t="shared" si="1"/>
        <v>70103</v>
      </c>
    </row>
  </sheetData>
  <phoneticPr fontId="8" type="noConversion"/>
  <pageMargins left="0.75" right="0.75" top="1" bottom="1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workbookViewId="0">
      <pane xSplit="2" ySplit="5" topLeftCell="C33" activePane="bottomRight" state="frozen"/>
      <selection pane="topRight" activeCell="C42" sqref="C42:M42"/>
      <selection pane="bottomLeft" activeCell="C42" sqref="C42:M42"/>
      <selection pane="bottomRight" activeCell="C60" sqref="C60:M60"/>
    </sheetView>
  </sheetViews>
  <sheetFormatPr baseColWidth="10" defaultColWidth="11.42578125" defaultRowHeight="12.75" x14ac:dyDescent="0.2"/>
  <sheetData>
    <row r="1" spans="1:13" x14ac:dyDescent="0.2">
      <c r="A1" s="20" t="s">
        <v>447</v>
      </c>
      <c r="B1" s="65"/>
      <c r="C1" s="2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x14ac:dyDescent="0.2">
      <c r="A2" s="65" t="s">
        <v>448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x14ac:dyDescent="0.2">
      <c r="A3" s="28" t="s">
        <v>439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5" spans="1:13" x14ac:dyDescent="0.2">
      <c r="A5" s="65"/>
      <c r="B5" s="65"/>
      <c r="C5" s="5" t="s">
        <v>440</v>
      </c>
      <c r="D5" s="5" t="s">
        <v>441</v>
      </c>
      <c r="E5" s="5" t="s">
        <v>442</v>
      </c>
      <c r="F5" s="5" t="s">
        <v>443</v>
      </c>
      <c r="G5" s="5" t="s">
        <v>444</v>
      </c>
      <c r="H5" s="5" t="s">
        <v>445</v>
      </c>
      <c r="I5" s="5" t="s">
        <v>12</v>
      </c>
      <c r="J5" s="5" t="s">
        <v>446</v>
      </c>
      <c r="K5" s="5" t="s">
        <v>381</v>
      </c>
      <c r="L5" s="5" t="s">
        <v>22</v>
      </c>
      <c r="M5" s="5" t="s">
        <v>23</v>
      </c>
    </row>
    <row r="6" spans="1:13" x14ac:dyDescent="0.2">
      <c r="A6" s="65"/>
      <c r="B6" s="5">
        <v>1999</v>
      </c>
      <c r="C6" s="2">
        <v>19.3</v>
      </c>
      <c r="D6" s="2">
        <v>35.4</v>
      </c>
      <c r="E6" s="2">
        <v>28.1</v>
      </c>
      <c r="F6" s="2">
        <v>23.3</v>
      </c>
      <c r="G6" s="2">
        <v>24.4</v>
      </c>
      <c r="H6" s="2">
        <v>15.4</v>
      </c>
      <c r="I6" s="2">
        <v>27.3</v>
      </c>
      <c r="J6" s="2">
        <v>26</v>
      </c>
      <c r="K6" s="52">
        <v>23.927499999999998</v>
      </c>
      <c r="L6" s="52">
        <v>26.38</v>
      </c>
      <c r="M6" s="52">
        <v>15.64</v>
      </c>
    </row>
    <row r="7" spans="1:13" x14ac:dyDescent="0.2">
      <c r="A7" s="65"/>
      <c r="B7" s="5">
        <v>2000</v>
      </c>
      <c r="C7" s="2">
        <v>20.2</v>
      </c>
      <c r="D7" s="2">
        <v>33.200000000000003</v>
      </c>
      <c r="E7" s="2">
        <v>20.6</v>
      </c>
      <c r="F7" s="2">
        <v>18.600000000000001</v>
      </c>
      <c r="G7" s="2">
        <v>22.3</v>
      </c>
      <c r="H7" s="2">
        <v>18.7</v>
      </c>
      <c r="I7" s="2">
        <v>22.4</v>
      </c>
      <c r="J7" s="2">
        <v>22</v>
      </c>
      <c r="K7" s="52">
        <v>18.897500000000001</v>
      </c>
      <c r="L7" s="52">
        <v>24.127500000000001</v>
      </c>
      <c r="M7" s="52">
        <v>13.8725</v>
      </c>
    </row>
    <row r="8" spans="1:13" x14ac:dyDescent="0.2">
      <c r="A8" s="65"/>
      <c r="B8" s="5">
        <v>2001</v>
      </c>
      <c r="C8" s="2">
        <v>12.6</v>
      </c>
      <c r="D8" s="2">
        <v>25.2</v>
      </c>
      <c r="E8" s="2">
        <v>17.600000000000001</v>
      </c>
      <c r="F8" s="2">
        <v>13.9</v>
      </c>
      <c r="G8" s="2">
        <v>11.3</v>
      </c>
      <c r="H8" s="2">
        <v>12.4</v>
      </c>
      <c r="I8" s="2">
        <v>15.2</v>
      </c>
      <c r="J8" s="2">
        <v>17.100000000000001</v>
      </c>
      <c r="K8" s="52">
        <v>14.38</v>
      </c>
      <c r="L8" s="52">
        <v>18.670000000000002</v>
      </c>
      <c r="M8" s="52">
        <v>10.5525</v>
      </c>
    </row>
    <row r="9" spans="1:13" x14ac:dyDescent="0.2">
      <c r="A9" s="65"/>
      <c r="B9" s="5">
        <v>2002</v>
      </c>
      <c r="C9" s="2">
        <v>11.6</v>
      </c>
      <c r="D9" s="2">
        <v>25.3</v>
      </c>
      <c r="E9" s="2">
        <v>19.5</v>
      </c>
      <c r="F9" s="2">
        <v>18.399999999999999</v>
      </c>
      <c r="G9" s="2">
        <v>16</v>
      </c>
      <c r="H9" s="2">
        <v>15</v>
      </c>
      <c r="I9" s="2">
        <v>16.100000000000001</v>
      </c>
      <c r="J9" s="2">
        <v>16.600000000000001</v>
      </c>
      <c r="K9" s="52">
        <v>14.91</v>
      </c>
      <c r="L9" s="52">
        <v>19.495000000000001</v>
      </c>
      <c r="M9" s="52">
        <v>11.45</v>
      </c>
    </row>
    <row r="10" spans="1:13" x14ac:dyDescent="0.2">
      <c r="A10" s="65"/>
      <c r="B10" s="5">
        <v>2003</v>
      </c>
      <c r="C10" s="2">
        <v>11.7</v>
      </c>
      <c r="D10" s="2">
        <v>22.9</v>
      </c>
      <c r="E10" s="2">
        <v>16.8</v>
      </c>
      <c r="F10" s="2">
        <v>14.3</v>
      </c>
      <c r="G10" s="2">
        <v>18.3</v>
      </c>
      <c r="H10" s="2">
        <v>12.9</v>
      </c>
      <c r="I10" s="2">
        <v>17</v>
      </c>
      <c r="J10" s="2">
        <v>14.5</v>
      </c>
      <c r="K10" s="52">
        <v>16.2425</v>
      </c>
      <c r="L10" s="52">
        <v>18.45</v>
      </c>
      <c r="M10" s="52">
        <v>11.484999999999999</v>
      </c>
    </row>
    <row r="11" spans="1:13" x14ac:dyDescent="0.2">
      <c r="A11" s="65"/>
      <c r="B11" s="5">
        <v>2004</v>
      </c>
      <c r="C11" s="2">
        <v>11.3</v>
      </c>
      <c r="D11" s="2">
        <v>20.100000000000001</v>
      </c>
      <c r="E11" s="2">
        <v>15.5</v>
      </c>
      <c r="F11" s="2">
        <v>13.5</v>
      </c>
      <c r="G11" s="2">
        <v>12.6</v>
      </c>
      <c r="H11" s="2">
        <v>15.5</v>
      </c>
      <c r="I11" s="2">
        <v>15.2</v>
      </c>
      <c r="J11" s="2">
        <v>14.8</v>
      </c>
      <c r="K11" s="52">
        <v>14.984999999999999</v>
      </c>
      <c r="L11" s="52">
        <v>16.9925</v>
      </c>
      <c r="M11" s="52">
        <v>10.965</v>
      </c>
    </row>
    <row r="12" spans="1:13" x14ac:dyDescent="0.2">
      <c r="A12" s="65"/>
      <c r="B12" s="5">
        <v>2005</v>
      </c>
      <c r="C12" s="2">
        <v>10.6</v>
      </c>
      <c r="D12" s="2">
        <v>16.3</v>
      </c>
      <c r="E12" s="2">
        <v>12.4</v>
      </c>
      <c r="F12" s="2">
        <v>13.5</v>
      </c>
      <c r="G12" s="2">
        <v>14.5</v>
      </c>
      <c r="H12" s="2">
        <v>12.6</v>
      </c>
      <c r="I12" s="2">
        <v>12.7</v>
      </c>
      <c r="J12" s="2">
        <v>11.4</v>
      </c>
      <c r="K12" s="52">
        <v>11.56</v>
      </c>
      <c r="L12" s="52">
        <v>13.824999999999999</v>
      </c>
      <c r="M12" s="52">
        <v>9.1524999999999999</v>
      </c>
    </row>
    <row r="13" spans="1:13" x14ac:dyDescent="0.2">
      <c r="A13" s="65"/>
      <c r="B13" s="5">
        <v>2006</v>
      </c>
      <c r="C13" s="2">
        <v>11.9</v>
      </c>
      <c r="D13" s="2">
        <v>14.5</v>
      </c>
      <c r="E13" s="2">
        <v>12.8</v>
      </c>
      <c r="F13" s="2">
        <v>11.2</v>
      </c>
      <c r="G13" s="2">
        <v>14.1</v>
      </c>
      <c r="H13" s="2">
        <v>13</v>
      </c>
      <c r="I13" s="2">
        <v>12.8</v>
      </c>
      <c r="J13" s="2">
        <v>12.1</v>
      </c>
      <c r="K13" s="52">
        <v>11.02</v>
      </c>
      <c r="L13" s="52">
        <v>12.6225</v>
      </c>
      <c r="M13" s="52">
        <v>8.4525000000000006</v>
      </c>
    </row>
    <row r="14" spans="1:13" x14ac:dyDescent="0.2">
      <c r="A14" s="65"/>
      <c r="B14" s="5">
        <v>2007</v>
      </c>
      <c r="C14" s="2">
        <v>11.9</v>
      </c>
      <c r="D14" s="2">
        <v>16.5</v>
      </c>
      <c r="E14" s="2">
        <v>11.6</v>
      </c>
      <c r="F14" s="2">
        <v>11.4</v>
      </c>
      <c r="G14" s="2">
        <v>11.8</v>
      </c>
      <c r="H14" s="2">
        <v>11</v>
      </c>
      <c r="I14" s="2">
        <v>12.3</v>
      </c>
      <c r="J14" s="2">
        <v>12.4</v>
      </c>
      <c r="K14" s="52">
        <v>10.835000000000001</v>
      </c>
      <c r="L14" s="52">
        <v>12.75</v>
      </c>
      <c r="M14" s="52">
        <v>8.2324999999999999</v>
      </c>
    </row>
    <row r="15" spans="1:13" x14ac:dyDescent="0.2">
      <c r="A15" s="65"/>
      <c r="B15" s="5">
        <v>2008</v>
      </c>
      <c r="C15" s="2">
        <v>15.8</v>
      </c>
      <c r="D15" s="2">
        <v>16.3</v>
      </c>
      <c r="E15" s="2">
        <v>14.5</v>
      </c>
      <c r="F15" s="2">
        <v>18.100000000000001</v>
      </c>
      <c r="G15" s="2">
        <v>12.6</v>
      </c>
      <c r="H15" s="2">
        <v>13.3</v>
      </c>
      <c r="I15" s="2">
        <v>17.2</v>
      </c>
      <c r="J15" s="2">
        <v>13.4</v>
      </c>
      <c r="K15" s="52">
        <v>18.177499999999998</v>
      </c>
      <c r="L15" s="52">
        <v>17.702500000000001</v>
      </c>
      <c r="M15" s="52">
        <v>11.244999999999999</v>
      </c>
    </row>
    <row r="16" spans="1:13" x14ac:dyDescent="0.2">
      <c r="A16" s="65"/>
      <c r="B16" s="5">
        <v>2009</v>
      </c>
      <c r="C16" s="2">
        <v>27.5</v>
      </c>
      <c r="D16" s="2">
        <v>20.2</v>
      </c>
      <c r="E16" s="2">
        <v>23.3</v>
      </c>
      <c r="F16" s="2">
        <v>20.9</v>
      </c>
      <c r="G16" s="2">
        <v>20.100000000000001</v>
      </c>
      <c r="H16" s="2">
        <v>20.8</v>
      </c>
      <c r="I16" s="2">
        <v>25.6</v>
      </c>
      <c r="J16" s="2">
        <v>18.7</v>
      </c>
      <c r="K16" s="52">
        <v>26.142499999999998</v>
      </c>
      <c r="L16" s="52">
        <v>25.245000000000001</v>
      </c>
      <c r="M16" s="52">
        <v>17.855</v>
      </c>
    </row>
    <row r="17" spans="2:15" x14ac:dyDescent="0.2">
      <c r="B17" s="51" t="s">
        <v>382</v>
      </c>
      <c r="C17" s="2">
        <v>24.2</v>
      </c>
      <c r="D17" s="2">
        <v>20.3</v>
      </c>
      <c r="E17" s="2">
        <v>23.7</v>
      </c>
      <c r="F17" s="2">
        <v>22.5</v>
      </c>
      <c r="G17" s="2">
        <v>20.3</v>
      </c>
      <c r="H17" s="2">
        <v>20.2</v>
      </c>
      <c r="I17" s="2">
        <v>27.1</v>
      </c>
      <c r="J17" s="2">
        <v>19.2</v>
      </c>
      <c r="K17" s="52">
        <v>27.37</v>
      </c>
      <c r="L17" s="52">
        <v>26.27</v>
      </c>
      <c r="M17" s="52">
        <v>18.66</v>
      </c>
      <c r="N17" s="65"/>
      <c r="O17" s="65"/>
    </row>
    <row r="18" spans="2:15" x14ac:dyDescent="0.2">
      <c r="B18" s="51" t="s">
        <v>383</v>
      </c>
      <c r="C18" s="2">
        <v>25.1</v>
      </c>
      <c r="D18" s="2">
        <v>23.1</v>
      </c>
      <c r="E18" s="2">
        <v>24</v>
      </c>
      <c r="F18" s="2">
        <v>24.7</v>
      </c>
      <c r="G18" s="2">
        <v>20.9</v>
      </c>
      <c r="H18" s="2">
        <v>20.3</v>
      </c>
      <c r="I18" s="2">
        <v>27.4</v>
      </c>
      <c r="J18" s="2">
        <v>20</v>
      </c>
      <c r="K18" s="52">
        <v>29.73</v>
      </c>
      <c r="L18" s="52">
        <v>27.05</v>
      </c>
      <c r="M18" s="52">
        <v>19.84</v>
      </c>
      <c r="N18" s="65"/>
      <c r="O18" s="65"/>
    </row>
    <row r="19" spans="2:15" x14ac:dyDescent="0.2">
      <c r="B19" s="51" t="s">
        <v>384</v>
      </c>
      <c r="C19" s="2">
        <v>29.2</v>
      </c>
      <c r="D19" s="2">
        <v>25.1</v>
      </c>
      <c r="E19" s="2">
        <v>23.9</v>
      </c>
      <c r="F19" s="2">
        <v>24.1</v>
      </c>
      <c r="G19" s="2">
        <v>21.8</v>
      </c>
      <c r="H19" s="2">
        <v>19.8</v>
      </c>
      <c r="I19" s="2">
        <v>26.8</v>
      </c>
      <c r="J19" s="2">
        <v>20.7</v>
      </c>
      <c r="K19" s="2">
        <v>28.84</v>
      </c>
      <c r="L19" s="2">
        <v>27.62</v>
      </c>
      <c r="M19" s="2">
        <v>19.89</v>
      </c>
      <c r="N19" s="65"/>
      <c r="O19" s="65"/>
    </row>
    <row r="20" spans="2:15" x14ac:dyDescent="0.2">
      <c r="B20" s="51" t="s">
        <v>385</v>
      </c>
      <c r="C20" s="2">
        <v>25.8</v>
      </c>
      <c r="D20" s="2">
        <v>25.5</v>
      </c>
      <c r="E20" s="2">
        <v>25.3</v>
      </c>
      <c r="F20" s="2">
        <v>26</v>
      </c>
      <c r="G20" s="2">
        <v>29.3</v>
      </c>
      <c r="H20" s="2">
        <v>19.8</v>
      </c>
      <c r="I20" s="2">
        <v>27</v>
      </c>
      <c r="J20" s="2">
        <v>21.1</v>
      </c>
      <c r="K20" s="52">
        <v>27.8</v>
      </c>
      <c r="L20" s="2">
        <v>28.38</v>
      </c>
      <c r="M20" s="2">
        <v>19.59</v>
      </c>
      <c r="N20" s="65"/>
      <c r="O20" s="65"/>
    </row>
    <row r="21" spans="2:15" x14ac:dyDescent="0.2">
      <c r="B21" s="51" t="s">
        <v>386</v>
      </c>
      <c r="C21" s="2">
        <v>26.8</v>
      </c>
      <c r="D21" s="2">
        <v>24.4</v>
      </c>
      <c r="E21" s="2">
        <v>26.3</v>
      </c>
      <c r="F21" s="2">
        <v>25.4</v>
      </c>
      <c r="G21" s="2">
        <v>27.8</v>
      </c>
      <c r="H21" s="2">
        <v>17.7</v>
      </c>
      <c r="I21" s="2">
        <v>30.4</v>
      </c>
      <c r="J21" s="2">
        <v>20.7</v>
      </c>
      <c r="K21" s="2">
        <v>30.12</v>
      </c>
      <c r="L21" s="2">
        <v>28.04</v>
      </c>
      <c r="M21" s="2">
        <v>20.11</v>
      </c>
      <c r="N21" s="65"/>
      <c r="O21" s="65"/>
    </row>
    <row r="22" spans="2:15" x14ac:dyDescent="0.2">
      <c r="B22" s="51" t="s">
        <v>387</v>
      </c>
      <c r="C22" s="2">
        <v>24.3</v>
      </c>
      <c r="D22" s="2">
        <v>28.4</v>
      </c>
      <c r="E22" s="2">
        <v>27.5</v>
      </c>
      <c r="F22" s="2">
        <v>26.3</v>
      </c>
      <c r="G22" s="2">
        <v>27.6</v>
      </c>
      <c r="H22" s="2">
        <v>17.899999999999999</v>
      </c>
      <c r="I22" s="2">
        <v>33.299999999999997</v>
      </c>
      <c r="J22" s="2">
        <v>21.3</v>
      </c>
      <c r="K22" s="2">
        <v>32.03</v>
      </c>
      <c r="L22" s="2">
        <v>29.37</v>
      </c>
      <c r="M22" s="2">
        <v>21.08</v>
      </c>
      <c r="N22" s="65"/>
      <c r="O22" s="65"/>
    </row>
    <row r="23" spans="2:15" x14ac:dyDescent="0.2">
      <c r="B23" s="51" t="s">
        <v>388</v>
      </c>
      <c r="C23" s="2">
        <v>26.3</v>
      </c>
      <c r="D23" s="2">
        <v>26.5</v>
      </c>
      <c r="E23" s="2">
        <v>28</v>
      </c>
      <c r="F23" s="2">
        <v>25.5</v>
      </c>
      <c r="G23" s="2">
        <v>25.5</v>
      </c>
      <c r="H23" s="2">
        <v>19.5</v>
      </c>
      <c r="I23" s="2">
        <v>28.9</v>
      </c>
      <c r="J23" s="2">
        <v>20</v>
      </c>
      <c r="K23" s="2">
        <v>29.4</v>
      </c>
      <c r="L23" s="2">
        <v>29.45</v>
      </c>
      <c r="M23" s="2">
        <v>20.64</v>
      </c>
      <c r="N23" s="65"/>
      <c r="O23" s="65"/>
    </row>
    <row r="24" spans="2:15" x14ac:dyDescent="0.2">
      <c r="B24" s="51" t="s">
        <v>389</v>
      </c>
      <c r="C24" s="2">
        <v>29.4</v>
      </c>
      <c r="D24" s="2">
        <v>24.6</v>
      </c>
      <c r="E24" s="2">
        <v>27.9</v>
      </c>
      <c r="F24" s="2">
        <v>26.8</v>
      </c>
      <c r="G24" s="2">
        <v>27.3</v>
      </c>
      <c r="H24" s="2">
        <v>22.5</v>
      </c>
      <c r="I24" s="2">
        <v>32.799999999999997</v>
      </c>
      <c r="J24" s="2">
        <v>21.1</v>
      </c>
      <c r="K24" s="2">
        <v>29.83</v>
      </c>
      <c r="L24" s="2">
        <v>30.69</v>
      </c>
      <c r="M24" s="2">
        <v>21.28</v>
      </c>
      <c r="N24" s="65"/>
      <c r="O24" s="65"/>
    </row>
    <row r="25" spans="2:15" x14ac:dyDescent="0.2">
      <c r="B25" s="51" t="s">
        <v>390</v>
      </c>
      <c r="C25" s="2">
        <v>35</v>
      </c>
      <c r="D25" s="2">
        <v>25.9</v>
      </c>
      <c r="E25" s="2">
        <v>27.8</v>
      </c>
      <c r="F25" s="2">
        <v>26.1</v>
      </c>
      <c r="G25" s="2">
        <v>30.9</v>
      </c>
      <c r="H25" s="2">
        <v>22.5</v>
      </c>
      <c r="I25" s="2">
        <v>33.5</v>
      </c>
      <c r="J25" s="2">
        <v>24.6</v>
      </c>
      <c r="K25" s="2">
        <v>31.3</v>
      </c>
      <c r="L25" s="2">
        <v>31.01</v>
      </c>
      <c r="M25" s="2">
        <v>22.56</v>
      </c>
      <c r="N25" s="65"/>
      <c r="O25" s="65"/>
    </row>
    <row r="26" spans="2:15" x14ac:dyDescent="0.2">
      <c r="B26" s="51" t="s">
        <v>391</v>
      </c>
      <c r="C26" s="2">
        <v>31.7</v>
      </c>
      <c r="D26" s="2">
        <v>27.7</v>
      </c>
      <c r="E26" s="2">
        <v>28</v>
      </c>
      <c r="F26" s="2">
        <v>30.8</v>
      </c>
      <c r="G26" s="2">
        <v>33.5</v>
      </c>
      <c r="H26" s="2">
        <v>23.3</v>
      </c>
      <c r="I26" s="2">
        <v>32.799999999999997</v>
      </c>
      <c r="J26" s="2">
        <v>25.1</v>
      </c>
      <c r="K26" s="2">
        <v>34.119999999999997</v>
      </c>
      <c r="L26" s="2">
        <v>32.9</v>
      </c>
      <c r="M26" s="2">
        <v>24.19</v>
      </c>
      <c r="N26" s="2"/>
      <c r="O26" s="2"/>
    </row>
    <row r="27" spans="2:15" x14ac:dyDescent="0.2">
      <c r="B27" s="51" t="s">
        <v>392</v>
      </c>
      <c r="C27" s="2">
        <v>27.9</v>
      </c>
      <c r="D27" s="2">
        <v>26.7</v>
      </c>
      <c r="E27" s="2">
        <v>25.9</v>
      </c>
      <c r="F27" s="2">
        <v>32.6</v>
      </c>
      <c r="G27" s="2">
        <v>31.9</v>
      </c>
      <c r="H27" s="2">
        <v>29.9</v>
      </c>
      <c r="I27" s="2">
        <v>33.1</v>
      </c>
      <c r="J27" s="2">
        <v>25.3</v>
      </c>
      <c r="K27" s="2">
        <v>34.32</v>
      </c>
      <c r="L27" s="2">
        <v>33.590000000000003</v>
      </c>
      <c r="M27" s="2">
        <v>24.4</v>
      </c>
      <c r="N27" s="2"/>
      <c r="O27" s="2"/>
    </row>
    <row r="28" spans="2:15" x14ac:dyDescent="0.2">
      <c r="B28" s="51" t="s">
        <v>393</v>
      </c>
      <c r="C28" s="2">
        <v>33.700000000000003</v>
      </c>
      <c r="D28" s="2">
        <v>24.9</v>
      </c>
      <c r="E28" s="2">
        <v>30.6</v>
      </c>
      <c r="F28" s="2">
        <v>29.4</v>
      </c>
      <c r="G28" s="2">
        <v>27.4</v>
      </c>
      <c r="H28" s="2">
        <v>28.7</v>
      </c>
      <c r="I28" s="2">
        <v>35.5</v>
      </c>
      <c r="J28" s="2">
        <v>27.8</v>
      </c>
      <c r="K28" s="2">
        <v>33.21</v>
      </c>
      <c r="L28" s="2">
        <v>35.21</v>
      </c>
      <c r="M28" s="2">
        <v>24.79</v>
      </c>
      <c r="N28" s="2"/>
      <c r="O28" s="2"/>
    </row>
    <row r="29" spans="2:15" x14ac:dyDescent="0.2">
      <c r="B29" s="51" t="s">
        <v>394</v>
      </c>
      <c r="C29" s="2">
        <v>36.1</v>
      </c>
      <c r="D29" s="2">
        <v>29.9</v>
      </c>
      <c r="E29" s="2">
        <v>29.2</v>
      </c>
      <c r="F29" s="2">
        <v>31</v>
      </c>
      <c r="G29" s="2">
        <v>34.1</v>
      </c>
      <c r="H29" s="2">
        <v>31.4</v>
      </c>
      <c r="I29" s="2">
        <v>35.6</v>
      </c>
      <c r="J29" s="2">
        <v>29.9</v>
      </c>
      <c r="K29" s="2">
        <v>35.5</v>
      </c>
      <c r="L29" s="2">
        <v>35.71</v>
      </c>
      <c r="M29" s="2">
        <v>25.77</v>
      </c>
      <c r="N29" s="2"/>
      <c r="O29" s="2"/>
    </row>
    <row r="30" spans="2:15" x14ac:dyDescent="0.2">
      <c r="B30" s="51" t="s">
        <v>395</v>
      </c>
      <c r="C30" s="2">
        <v>31.6</v>
      </c>
      <c r="D30" s="2">
        <v>28.6</v>
      </c>
      <c r="E30" s="2">
        <v>29.2</v>
      </c>
      <c r="F30" s="2">
        <v>32.9</v>
      </c>
      <c r="G30" s="2">
        <v>31.7</v>
      </c>
      <c r="H30" s="2">
        <v>34.5</v>
      </c>
      <c r="I30" s="2">
        <v>35.9</v>
      </c>
      <c r="J30" s="2">
        <v>31.1</v>
      </c>
      <c r="K30" s="2">
        <v>36.67</v>
      </c>
      <c r="L30" s="2">
        <v>36.770000000000003</v>
      </c>
      <c r="M30" s="2">
        <v>26.94</v>
      </c>
      <c r="N30" s="65"/>
      <c r="O30" s="65"/>
    </row>
    <row r="31" spans="2:15" x14ac:dyDescent="0.2">
      <c r="B31" s="51" t="s">
        <v>396</v>
      </c>
      <c r="C31" s="2">
        <v>26.8</v>
      </c>
      <c r="D31" s="2">
        <v>31.9</v>
      </c>
      <c r="E31" s="2">
        <v>28.9</v>
      </c>
      <c r="F31" s="2">
        <v>31.1</v>
      </c>
      <c r="G31" s="2">
        <v>29.4</v>
      </c>
      <c r="H31" s="2">
        <v>35</v>
      </c>
      <c r="I31" s="2">
        <v>33</v>
      </c>
      <c r="J31" s="2">
        <v>31.2</v>
      </c>
      <c r="K31" s="2">
        <v>35.729999999999997</v>
      </c>
      <c r="L31" s="2">
        <v>35.67</v>
      </c>
      <c r="M31" s="2">
        <v>26.06</v>
      </c>
      <c r="N31" s="2"/>
      <c r="O31" s="65"/>
    </row>
    <row r="32" spans="2:15" x14ac:dyDescent="0.2">
      <c r="B32" s="51" t="s">
        <v>397</v>
      </c>
      <c r="C32" s="2">
        <v>32.700000000000003</v>
      </c>
      <c r="D32" s="2">
        <v>33.5</v>
      </c>
      <c r="E32" s="2">
        <v>31.6</v>
      </c>
      <c r="F32" s="2">
        <v>31</v>
      </c>
      <c r="G32" s="2">
        <v>32</v>
      </c>
      <c r="H32" s="2">
        <v>31.8</v>
      </c>
      <c r="I32" s="2">
        <v>34</v>
      </c>
      <c r="J32" s="2">
        <v>31.1</v>
      </c>
      <c r="K32" s="2">
        <v>34.340000000000003</v>
      </c>
      <c r="L32" s="2">
        <v>36.19</v>
      </c>
      <c r="M32" s="2">
        <v>25.65</v>
      </c>
      <c r="N32" s="65"/>
      <c r="O32" s="65"/>
    </row>
    <row r="33" spans="2:13" x14ac:dyDescent="0.2">
      <c r="B33" s="51" t="s">
        <v>398</v>
      </c>
      <c r="C33" s="2">
        <v>37.9</v>
      </c>
      <c r="D33" s="2">
        <v>34.799999999999997</v>
      </c>
      <c r="E33" s="2">
        <v>32.1</v>
      </c>
      <c r="F33" s="2">
        <v>32.4</v>
      </c>
      <c r="G33" s="2">
        <v>26</v>
      </c>
      <c r="H33" s="2">
        <v>30.7</v>
      </c>
      <c r="I33" s="2">
        <v>32.799999999999997</v>
      </c>
      <c r="J33" s="2">
        <v>32.700000000000003</v>
      </c>
      <c r="K33" s="2">
        <v>36.200000000000003</v>
      </c>
      <c r="L33" s="2">
        <v>36.26</v>
      </c>
      <c r="M33" s="2">
        <v>25.73</v>
      </c>
    </row>
    <row r="34" spans="2:13" x14ac:dyDescent="0.2">
      <c r="B34" s="51" t="s">
        <v>399</v>
      </c>
      <c r="C34" s="2">
        <v>38.6</v>
      </c>
      <c r="D34" s="2">
        <v>35.799999999999997</v>
      </c>
      <c r="E34" s="2">
        <v>28</v>
      </c>
      <c r="F34" s="2">
        <v>33.1</v>
      </c>
      <c r="G34" s="2">
        <v>28.2</v>
      </c>
      <c r="H34" s="2">
        <v>25.4</v>
      </c>
      <c r="I34" s="2">
        <v>33.1</v>
      </c>
      <c r="J34" s="2">
        <v>30.5</v>
      </c>
      <c r="K34" s="2">
        <v>36.520000000000003</v>
      </c>
      <c r="L34" s="2">
        <v>34.94</v>
      </c>
      <c r="M34" s="2">
        <v>25.93</v>
      </c>
    </row>
    <row r="35" spans="2:13" x14ac:dyDescent="0.2">
      <c r="B35" s="51" t="s">
        <v>400</v>
      </c>
      <c r="C35" s="2">
        <v>37.9</v>
      </c>
      <c r="D35" s="2">
        <v>37.200000000000003</v>
      </c>
      <c r="E35" s="2">
        <v>27.9</v>
      </c>
      <c r="F35" s="2">
        <v>33</v>
      </c>
      <c r="G35" s="2">
        <v>30.1</v>
      </c>
      <c r="H35" s="2">
        <v>25.6</v>
      </c>
      <c r="I35" s="2">
        <v>32.1</v>
      </c>
      <c r="J35" s="2">
        <v>30</v>
      </c>
      <c r="K35" s="2">
        <v>32.69</v>
      </c>
      <c r="L35" s="2">
        <v>34.74</v>
      </c>
      <c r="M35" s="2">
        <v>24.47</v>
      </c>
    </row>
    <row r="36" spans="2:13" x14ac:dyDescent="0.2">
      <c r="B36" s="51" t="s">
        <v>401</v>
      </c>
      <c r="C36" s="2">
        <v>41.9</v>
      </c>
      <c r="D36" s="2">
        <v>40.6</v>
      </c>
      <c r="E36" s="2">
        <v>28.3</v>
      </c>
      <c r="F36" s="2">
        <v>29.6</v>
      </c>
      <c r="G36" s="2">
        <v>31.3</v>
      </c>
      <c r="H36" s="2">
        <v>25.4</v>
      </c>
      <c r="I36" s="2">
        <v>32.299999999999997</v>
      </c>
      <c r="J36" s="2">
        <v>29.3</v>
      </c>
      <c r="K36" s="2">
        <v>30.44</v>
      </c>
      <c r="L36" s="2">
        <v>35.21</v>
      </c>
      <c r="M36" s="2">
        <v>23.67</v>
      </c>
    </row>
    <row r="37" spans="2:13" x14ac:dyDescent="0.2">
      <c r="B37" s="51" t="s">
        <v>402</v>
      </c>
      <c r="C37" s="2">
        <v>39.6</v>
      </c>
      <c r="D37" s="2">
        <v>38.1</v>
      </c>
      <c r="E37" s="2">
        <v>28.3</v>
      </c>
      <c r="F37" s="2">
        <v>30.2</v>
      </c>
      <c r="G37" s="2">
        <v>31.5</v>
      </c>
      <c r="H37" s="2">
        <v>22.3</v>
      </c>
      <c r="I37" s="2">
        <v>31.8</v>
      </c>
      <c r="J37" s="2">
        <v>28.3</v>
      </c>
      <c r="K37" s="2">
        <v>30.86</v>
      </c>
      <c r="L37" s="2">
        <v>34.229999999999997</v>
      </c>
      <c r="M37" s="2">
        <v>23.7</v>
      </c>
    </row>
    <row r="38" spans="2:13" x14ac:dyDescent="0.2">
      <c r="B38" s="51" t="s">
        <v>403</v>
      </c>
      <c r="C38" s="2">
        <v>36.6</v>
      </c>
      <c r="D38" s="2">
        <v>42.8</v>
      </c>
      <c r="E38" s="2">
        <v>26.2</v>
      </c>
      <c r="F38" s="2">
        <v>32.1</v>
      </c>
      <c r="G38" s="2">
        <v>23.2</v>
      </c>
      <c r="H38" s="2">
        <v>25</v>
      </c>
      <c r="I38" s="2">
        <v>30</v>
      </c>
      <c r="J38" s="2">
        <v>28</v>
      </c>
      <c r="K38" s="2">
        <v>32.369999999999997</v>
      </c>
      <c r="L38" s="2">
        <v>33.619999999999997</v>
      </c>
      <c r="M38" s="2">
        <v>23.78</v>
      </c>
    </row>
    <row r="39" spans="2:13" x14ac:dyDescent="0.2">
      <c r="B39" s="51" t="s">
        <v>404</v>
      </c>
      <c r="C39" s="65">
        <v>32.200000000000003</v>
      </c>
      <c r="D39" s="65">
        <v>42.5</v>
      </c>
      <c r="E39" s="65">
        <v>22.2</v>
      </c>
      <c r="F39" s="65">
        <v>31.1</v>
      </c>
      <c r="G39" s="65">
        <v>23.3</v>
      </c>
      <c r="H39" s="65">
        <v>22.9</v>
      </c>
      <c r="I39" s="2">
        <v>30.6</v>
      </c>
      <c r="J39" s="65">
        <v>25.3</v>
      </c>
      <c r="K39" s="2">
        <v>29.95</v>
      </c>
      <c r="L39" s="2">
        <v>30.98</v>
      </c>
      <c r="M39" s="2">
        <v>22.37</v>
      </c>
    </row>
    <row r="40" spans="2:13" x14ac:dyDescent="0.2">
      <c r="B40" s="51" t="s">
        <v>405</v>
      </c>
      <c r="C40" s="2">
        <v>34</v>
      </c>
      <c r="D40" s="2">
        <v>38.6</v>
      </c>
      <c r="E40" s="2">
        <v>22.9</v>
      </c>
      <c r="F40" s="2">
        <v>27.3</v>
      </c>
      <c r="G40" s="2">
        <v>26.2</v>
      </c>
      <c r="H40" s="2">
        <v>23.1</v>
      </c>
      <c r="I40" s="2">
        <v>28.9</v>
      </c>
      <c r="J40" s="2">
        <v>26.7</v>
      </c>
      <c r="K40" s="2">
        <v>28.97</v>
      </c>
      <c r="L40" s="2">
        <v>31.73</v>
      </c>
      <c r="M40" s="2">
        <v>21.18</v>
      </c>
    </row>
    <row r="41" spans="2:13" x14ac:dyDescent="0.2">
      <c r="B41" s="51" t="s">
        <v>406</v>
      </c>
      <c r="C41" s="2">
        <v>28.5</v>
      </c>
      <c r="D41" s="2">
        <v>35.1</v>
      </c>
      <c r="E41" s="2">
        <v>23</v>
      </c>
      <c r="F41" s="2">
        <v>28.2</v>
      </c>
      <c r="G41" s="2">
        <v>29.4</v>
      </c>
      <c r="H41" s="2">
        <v>21.7</v>
      </c>
      <c r="I41" s="2">
        <v>27.9</v>
      </c>
      <c r="J41" s="2">
        <v>27</v>
      </c>
      <c r="K41" s="2">
        <v>26.98</v>
      </c>
      <c r="L41" s="2">
        <v>29.83</v>
      </c>
      <c r="M41" s="65">
        <v>20.9</v>
      </c>
    </row>
    <row r="42" spans="2:13" x14ac:dyDescent="0.2">
      <c r="B42" s="51" t="s">
        <v>407</v>
      </c>
      <c r="C42" s="65">
        <v>27.5</v>
      </c>
      <c r="D42" s="65">
        <v>47.9</v>
      </c>
      <c r="E42" s="65">
        <v>24.8</v>
      </c>
      <c r="F42" s="65">
        <v>25.8</v>
      </c>
      <c r="G42" s="65">
        <v>28.5</v>
      </c>
      <c r="H42" s="65">
        <v>21.9</v>
      </c>
      <c r="I42" s="65">
        <v>28.9</v>
      </c>
      <c r="J42" s="65">
        <v>22.8</v>
      </c>
      <c r="K42" s="2">
        <v>28.03</v>
      </c>
      <c r="L42" s="65">
        <v>29.7</v>
      </c>
      <c r="M42" s="2">
        <v>21</v>
      </c>
    </row>
    <row r="43" spans="2:13" x14ac:dyDescent="0.2">
      <c r="B43" s="51" t="s">
        <v>408</v>
      </c>
      <c r="C43" s="2">
        <v>28.1</v>
      </c>
      <c r="D43" s="2">
        <v>41</v>
      </c>
      <c r="E43" s="2">
        <v>23.7</v>
      </c>
      <c r="F43" s="2">
        <v>28</v>
      </c>
      <c r="G43" s="2">
        <v>25.1</v>
      </c>
      <c r="H43" s="2">
        <v>21.4</v>
      </c>
      <c r="I43" s="2">
        <v>26.4</v>
      </c>
      <c r="J43" s="2">
        <v>21.2</v>
      </c>
      <c r="K43" s="2">
        <v>25.94</v>
      </c>
      <c r="L43" s="2">
        <v>29.07</v>
      </c>
      <c r="M43" s="2">
        <v>20</v>
      </c>
    </row>
    <row r="44" spans="2:13" x14ac:dyDescent="0.2">
      <c r="B44" s="51" t="s">
        <v>409</v>
      </c>
      <c r="C44" s="2">
        <v>30</v>
      </c>
      <c r="D44" s="2">
        <v>31.4</v>
      </c>
      <c r="E44" s="2">
        <v>24.1</v>
      </c>
      <c r="F44" s="2">
        <v>24.2</v>
      </c>
      <c r="G44" s="2">
        <v>28.5</v>
      </c>
      <c r="H44" s="2">
        <v>21.7</v>
      </c>
      <c r="I44" s="2">
        <v>26.9</v>
      </c>
      <c r="J44" s="2">
        <v>22.1</v>
      </c>
      <c r="K44" s="2">
        <v>25.26</v>
      </c>
      <c r="L44" s="2">
        <v>28.52</v>
      </c>
      <c r="M44" s="2">
        <v>18.91</v>
      </c>
    </row>
    <row r="45" spans="2:13" x14ac:dyDescent="0.2">
      <c r="B45" s="51" t="s">
        <v>410</v>
      </c>
      <c r="C45" s="2">
        <v>32.299999999999997</v>
      </c>
      <c r="D45" s="2">
        <v>36.299999999999997</v>
      </c>
      <c r="E45" s="2">
        <v>24.8</v>
      </c>
      <c r="F45" s="2">
        <v>22.3</v>
      </c>
      <c r="G45" s="2">
        <v>29.7</v>
      </c>
      <c r="H45" s="2">
        <v>18.600000000000001</v>
      </c>
      <c r="I45" s="2">
        <v>27.9</v>
      </c>
      <c r="J45" s="2">
        <v>22.5</v>
      </c>
      <c r="K45" s="2">
        <v>25</v>
      </c>
      <c r="L45" s="2">
        <v>28.25</v>
      </c>
      <c r="M45" s="2">
        <v>18.63</v>
      </c>
    </row>
    <row r="46" spans="2:13" x14ac:dyDescent="0.2">
      <c r="B46" s="51" t="s">
        <v>411</v>
      </c>
      <c r="C46" s="65">
        <v>27.9</v>
      </c>
      <c r="D46" s="65">
        <v>35.299999999999997</v>
      </c>
      <c r="E46" s="65">
        <v>25.5</v>
      </c>
      <c r="F46" s="65">
        <v>21.8</v>
      </c>
      <c r="G46" s="65">
        <v>26.4</v>
      </c>
      <c r="H46" s="65">
        <v>17.3</v>
      </c>
      <c r="I46" s="65">
        <v>25.2</v>
      </c>
      <c r="J46" s="65">
        <v>21.4</v>
      </c>
      <c r="K46" s="65">
        <v>26.2</v>
      </c>
      <c r="L46" s="2">
        <v>26.94</v>
      </c>
      <c r="M46" s="2">
        <v>18.75</v>
      </c>
    </row>
    <row r="47" spans="2:13" x14ac:dyDescent="0.2">
      <c r="B47" s="51" t="s">
        <v>412</v>
      </c>
      <c r="C47" s="2">
        <v>24</v>
      </c>
      <c r="D47" s="2">
        <v>30.8</v>
      </c>
      <c r="E47" s="2">
        <v>24.1</v>
      </c>
      <c r="F47" s="2">
        <v>21.2</v>
      </c>
      <c r="G47" s="2">
        <v>19.100000000000001</v>
      </c>
      <c r="H47" s="2">
        <v>17.5</v>
      </c>
      <c r="I47" s="2">
        <v>23.8</v>
      </c>
      <c r="J47" s="2">
        <v>20.5</v>
      </c>
      <c r="K47" s="2">
        <v>21.94</v>
      </c>
      <c r="L47" s="2">
        <v>25.24</v>
      </c>
      <c r="M47" s="2">
        <v>17.22</v>
      </c>
    </row>
    <row r="48" spans="2:13" x14ac:dyDescent="0.2">
      <c r="B48" s="51" t="s">
        <v>413</v>
      </c>
      <c r="C48" s="65">
        <v>26.6</v>
      </c>
      <c r="D48" s="65">
        <v>31.5</v>
      </c>
      <c r="E48" s="65">
        <v>25.4</v>
      </c>
      <c r="F48" s="65">
        <v>24.2</v>
      </c>
      <c r="G48" s="65">
        <v>21.6</v>
      </c>
      <c r="H48" s="65">
        <v>18.7</v>
      </c>
      <c r="I48" s="65">
        <v>21.7</v>
      </c>
      <c r="J48" s="65">
        <v>18.899999999999999</v>
      </c>
      <c r="K48" s="2">
        <v>20.88</v>
      </c>
      <c r="L48" s="2">
        <v>25.41</v>
      </c>
      <c r="M48" s="2">
        <v>16.38</v>
      </c>
    </row>
    <row r="49" spans="2:13" x14ac:dyDescent="0.2">
      <c r="B49" s="51" t="s">
        <v>414</v>
      </c>
      <c r="C49" s="2">
        <v>31</v>
      </c>
      <c r="D49" s="2">
        <v>32.6</v>
      </c>
      <c r="E49" s="2">
        <v>24.1</v>
      </c>
      <c r="F49" s="2">
        <v>23.9</v>
      </c>
      <c r="G49" s="2">
        <v>19.8</v>
      </c>
      <c r="H49" s="2">
        <v>16.399999999999999</v>
      </c>
      <c r="I49" s="2">
        <v>22.7</v>
      </c>
      <c r="J49" s="2">
        <v>18.600000000000001</v>
      </c>
      <c r="K49" s="2">
        <v>20.73</v>
      </c>
      <c r="L49" s="2">
        <v>24.43</v>
      </c>
      <c r="M49" s="2">
        <v>16.55</v>
      </c>
    </row>
    <row r="50" spans="2:13" x14ac:dyDescent="0.2">
      <c r="B50" s="51" t="s">
        <v>415</v>
      </c>
      <c r="C50" s="65">
        <v>27.4</v>
      </c>
      <c r="D50" s="65">
        <v>31.1</v>
      </c>
      <c r="E50" s="65">
        <v>21.3</v>
      </c>
      <c r="F50" s="65">
        <v>24.3</v>
      </c>
      <c r="G50" s="65">
        <v>21.6</v>
      </c>
      <c r="H50" s="65">
        <v>13.8</v>
      </c>
      <c r="I50" s="65">
        <v>24.1</v>
      </c>
      <c r="J50" s="65">
        <v>20.8</v>
      </c>
      <c r="K50" s="2">
        <v>22.11</v>
      </c>
      <c r="L50" s="2">
        <v>24.74</v>
      </c>
      <c r="M50" s="2">
        <v>16.739999999999998</v>
      </c>
    </row>
    <row r="51" spans="2:13" x14ac:dyDescent="0.2">
      <c r="B51" s="51" t="s">
        <v>416</v>
      </c>
      <c r="C51" s="65">
        <v>28.9</v>
      </c>
      <c r="D51" s="65">
        <v>26.8</v>
      </c>
      <c r="E51" s="65">
        <v>20.5</v>
      </c>
      <c r="F51" s="65">
        <v>21.1</v>
      </c>
      <c r="G51" s="65">
        <v>24.7</v>
      </c>
      <c r="H51" s="65">
        <v>18.3</v>
      </c>
      <c r="I51" s="65">
        <v>21.5</v>
      </c>
      <c r="J51" s="65">
        <v>20.399999999999999</v>
      </c>
      <c r="K51" s="2">
        <v>20.21</v>
      </c>
      <c r="L51" s="2">
        <v>23.09</v>
      </c>
      <c r="M51" s="2">
        <v>15.28</v>
      </c>
    </row>
    <row r="52" spans="2:13" x14ac:dyDescent="0.2">
      <c r="B52" s="51" t="s">
        <v>417</v>
      </c>
      <c r="C52" s="2">
        <v>29.2</v>
      </c>
      <c r="D52" s="2">
        <v>27.3</v>
      </c>
      <c r="E52" s="2">
        <v>18.100000000000001</v>
      </c>
      <c r="F52" s="2">
        <v>20.2</v>
      </c>
      <c r="G52" s="2">
        <v>24.5</v>
      </c>
      <c r="H52" s="2">
        <v>16.5</v>
      </c>
      <c r="I52" s="2">
        <v>20.5</v>
      </c>
      <c r="J52" s="2">
        <v>20.3</v>
      </c>
      <c r="K52" s="2">
        <v>17.88</v>
      </c>
      <c r="L52" s="2">
        <v>22.85</v>
      </c>
      <c r="M52" s="2">
        <v>14.55</v>
      </c>
    </row>
    <row r="53" spans="2:13" x14ac:dyDescent="0.2">
      <c r="B53" s="51" t="s">
        <v>418</v>
      </c>
      <c r="C53" s="2">
        <v>22.3</v>
      </c>
      <c r="D53" s="2">
        <v>25.8</v>
      </c>
      <c r="E53" s="2">
        <v>20.6</v>
      </c>
      <c r="F53" s="2">
        <v>20.8</v>
      </c>
      <c r="G53" s="2">
        <v>22.5</v>
      </c>
      <c r="H53" s="2">
        <v>16</v>
      </c>
      <c r="I53" s="2">
        <v>17.3</v>
      </c>
      <c r="J53" s="2">
        <v>17.8</v>
      </c>
      <c r="K53" s="2">
        <v>16.559999999999999</v>
      </c>
      <c r="L53" s="2">
        <v>21.26</v>
      </c>
      <c r="M53" s="2">
        <v>14.45</v>
      </c>
    </row>
    <row r="54" spans="2:13" x14ac:dyDescent="0.2">
      <c r="B54" s="51" t="s">
        <v>419</v>
      </c>
      <c r="C54" s="65">
        <v>22.3</v>
      </c>
      <c r="D54" s="65">
        <v>36.1</v>
      </c>
      <c r="E54" s="65">
        <v>20.399999999999999</v>
      </c>
      <c r="F54" s="65">
        <v>20.7</v>
      </c>
      <c r="G54" s="65">
        <v>27.2</v>
      </c>
      <c r="H54" s="65">
        <v>19.100000000000001</v>
      </c>
      <c r="I54" s="65">
        <v>15.8</v>
      </c>
      <c r="J54" s="2">
        <v>20</v>
      </c>
      <c r="K54" s="69">
        <v>17.46</v>
      </c>
      <c r="L54" s="69">
        <v>21.08</v>
      </c>
      <c r="M54" s="69">
        <v>14.7</v>
      </c>
    </row>
    <row r="55" spans="2:13" x14ac:dyDescent="0.2">
      <c r="B55" s="51" t="s">
        <v>420</v>
      </c>
      <c r="C55" s="2">
        <v>23</v>
      </c>
      <c r="D55" s="2">
        <v>29.5</v>
      </c>
      <c r="E55" s="2">
        <v>16.5</v>
      </c>
      <c r="F55" s="2">
        <v>23.3</v>
      </c>
      <c r="G55" s="2">
        <v>23.3</v>
      </c>
      <c r="H55" s="2">
        <v>19.600000000000001</v>
      </c>
      <c r="I55" s="2">
        <v>15.5</v>
      </c>
      <c r="J55" s="2">
        <v>18.2</v>
      </c>
      <c r="K55" s="2">
        <v>17.27</v>
      </c>
      <c r="L55" s="2">
        <v>21.04</v>
      </c>
      <c r="M55" s="2">
        <v>14.02</v>
      </c>
    </row>
    <row r="56" spans="2:13" x14ac:dyDescent="0.2">
      <c r="B56" s="51" t="s">
        <v>421</v>
      </c>
      <c r="C56" s="2">
        <v>22.8</v>
      </c>
      <c r="D56" s="2">
        <v>29.7</v>
      </c>
      <c r="E56" s="2">
        <v>19</v>
      </c>
      <c r="F56" s="2">
        <v>20.100000000000001</v>
      </c>
      <c r="G56" s="2">
        <v>24.1</v>
      </c>
      <c r="H56" s="2">
        <v>19.8</v>
      </c>
      <c r="I56" s="2">
        <v>16.2</v>
      </c>
      <c r="J56" s="2">
        <v>18.2</v>
      </c>
      <c r="K56" s="2">
        <v>18.09</v>
      </c>
      <c r="L56" s="2">
        <v>21.83</v>
      </c>
      <c r="M56" s="2">
        <v>13.92</v>
      </c>
    </row>
    <row r="57" spans="2:13" x14ac:dyDescent="0.2">
      <c r="B57" s="51" t="s">
        <v>422</v>
      </c>
      <c r="C57" s="2">
        <v>19.3</v>
      </c>
      <c r="D57" s="2">
        <v>29.7</v>
      </c>
      <c r="E57" s="2">
        <v>18.2</v>
      </c>
      <c r="F57" s="2">
        <v>20.3</v>
      </c>
      <c r="G57" s="2">
        <v>20.2</v>
      </c>
      <c r="H57" s="2">
        <v>18.2</v>
      </c>
      <c r="I57" s="2">
        <v>15.6</v>
      </c>
      <c r="J57" s="2">
        <v>16.399999999999999</v>
      </c>
      <c r="K57" s="2">
        <v>17.75</v>
      </c>
      <c r="L57" s="2">
        <v>20.8</v>
      </c>
      <c r="M57" s="2">
        <v>13.78</v>
      </c>
    </row>
    <row r="58" spans="2:13" x14ac:dyDescent="0.2">
      <c r="B58" s="51" t="s">
        <v>474</v>
      </c>
      <c r="C58">
        <v>21.7</v>
      </c>
      <c r="D58">
        <v>28.8</v>
      </c>
      <c r="E58" s="2">
        <v>21</v>
      </c>
      <c r="F58">
        <v>20.399999999999999</v>
      </c>
      <c r="G58">
        <v>18.399999999999999</v>
      </c>
      <c r="H58">
        <v>17.8</v>
      </c>
      <c r="I58">
        <v>18.100000000000001</v>
      </c>
      <c r="J58">
        <v>16.7</v>
      </c>
      <c r="K58" s="2">
        <v>19.399999999999999</v>
      </c>
      <c r="L58" s="2">
        <v>21.21</v>
      </c>
      <c r="M58" s="2">
        <v>14.41</v>
      </c>
    </row>
    <row r="59" spans="2:13" x14ac:dyDescent="0.2">
      <c r="B59" s="51" t="s">
        <v>475</v>
      </c>
      <c r="C59" s="2">
        <v>26.2</v>
      </c>
      <c r="D59" s="2">
        <v>30.2</v>
      </c>
      <c r="E59" s="2">
        <v>19.600000000000001</v>
      </c>
      <c r="F59" s="2">
        <v>25.4</v>
      </c>
      <c r="G59" s="2">
        <v>17.5</v>
      </c>
      <c r="H59" s="2">
        <v>15</v>
      </c>
      <c r="I59" s="2">
        <v>21.7</v>
      </c>
      <c r="J59" s="2">
        <v>18.600000000000001</v>
      </c>
      <c r="K59" s="2">
        <v>20.059999999999999</v>
      </c>
      <c r="L59" s="2">
        <v>21.32</v>
      </c>
      <c r="M59" s="2">
        <v>15.33</v>
      </c>
    </row>
    <row r="60" spans="2:13" x14ac:dyDescent="0.2">
      <c r="B60" s="51" t="s">
        <v>476</v>
      </c>
      <c r="C60" s="2">
        <v>25.7</v>
      </c>
      <c r="D60" s="2">
        <v>22.8</v>
      </c>
      <c r="E60" s="2">
        <v>19</v>
      </c>
      <c r="F60" s="2">
        <v>20.8</v>
      </c>
      <c r="G60" s="2">
        <v>20.399999999999999</v>
      </c>
      <c r="H60" s="2">
        <v>20.6</v>
      </c>
      <c r="I60" s="2">
        <v>22.1</v>
      </c>
      <c r="J60" s="2">
        <v>20.399999999999999</v>
      </c>
      <c r="K60" s="2">
        <v>22.6</v>
      </c>
      <c r="L60" s="2">
        <v>23.8</v>
      </c>
      <c r="M60" s="2">
        <v>16.260000000000002</v>
      </c>
    </row>
    <row r="61" spans="2:13" x14ac:dyDescent="0.2">
      <c r="B61" s="65"/>
      <c r="C61" s="65"/>
      <c r="D61" s="65"/>
      <c r="E61" s="65"/>
      <c r="F61" s="65"/>
      <c r="G61" s="65"/>
      <c r="H61" s="65"/>
      <c r="I61" s="2"/>
      <c r="J61" s="65"/>
      <c r="K61" s="65"/>
      <c r="L61" s="2"/>
      <c r="M61" s="65"/>
    </row>
    <row r="62" spans="2:13" x14ac:dyDescent="0.2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2"/>
      <c r="M62" s="65"/>
    </row>
    <row r="63" spans="2:13" x14ac:dyDescent="0.2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2"/>
      <c r="M63" s="65"/>
    </row>
    <row r="64" spans="2:13" x14ac:dyDescent="0.2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</row>
    <row r="65" spans="12:12" x14ac:dyDescent="0.2">
      <c r="L65" s="2"/>
    </row>
    <row r="66" spans="12:12" x14ac:dyDescent="0.2">
      <c r="L66" s="2"/>
    </row>
    <row r="67" spans="12:12" x14ac:dyDescent="0.2">
      <c r="L67" s="2"/>
    </row>
    <row r="68" spans="12:12" x14ac:dyDescent="0.2">
      <c r="L68" s="2"/>
    </row>
    <row r="69" spans="12:12" x14ac:dyDescent="0.2">
      <c r="L69" s="2"/>
    </row>
    <row r="70" spans="12:12" x14ac:dyDescent="0.2">
      <c r="L70" s="2"/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0"/>
  <sheetViews>
    <sheetView topLeftCell="A73" workbookViewId="0">
      <pane xSplit="2" ySplit="12" topLeftCell="M246" activePane="bottomRight" state="frozen"/>
      <selection pane="topRight" activeCell="C73" sqref="C73"/>
      <selection pane="bottomLeft" activeCell="A85" sqref="A85"/>
      <selection pane="bottomRight" activeCell="W272" sqref="W272"/>
    </sheetView>
  </sheetViews>
  <sheetFormatPr baseColWidth="10" defaultColWidth="11.42578125" defaultRowHeight="12.75" x14ac:dyDescent="0.2"/>
  <cols>
    <col min="3" max="3" width="14.85546875" customWidth="1"/>
    <col min="4" max="7" width="11.5703125" bestFit="1" customWidth="1"/>
    <col min="8" max="8" width="12.42578125" customWidth="1"/>
    <col min="9" max="9" width="14.28515625" customWidth="1"/>
    <col min="10" max="13" width="11.5703125" bestFit="1" customWidth="1"/>
    <col min="14" max="14" width="13.140625" bestFit="1" customWidth="1"/>
    <col min="259" max="259" width="14.85546875" customWidth="1"/>
    <col min="260" max="263" width="11.5703125" bestFit="1" customWidth="1"/>
    <col min="264" max="264" width="12.42578125" customWidth="1"/>
    <col min="265" max="265" width="14.28515625" customWidth="1"/>
    <col min="266" max="269" width="11.5703125" bestFit="1" customWidth="1"/>
    <col min="270" max="270" width="13.140625" bestFit="1" customWidth="1"/>
    <col min="515" max="515" width="14.85546875" customWidth="1"/>
    <col min="516" max="519" width="11.5703125" bestFit="1" customWidth="1"/>
    <col min="520" max="520" width="12.42578125" customWidth="1"/>
    <col min="521" max="521" width="14.28515625" customWidth="1"/>
    <col min="522" max="525" width="11.5703125" bestFit="1" customWidth="1"/>
    <col min="526" max="526" width="13.140625" bestFit="1" customWidth="1"/>
    <col min="771" max="771" width="14.85546875" customWidth="1"/>
    <col min="772" max="775" width="11.5703125" bestFit="1" customWidth="1"/>
    <col min="776" max="776" width="12.42578125" customWidth="1"/>
    <col min="777" max="777" width="14.28515625" customWidth="1"/>
    <col min="778" max="781" width="11.5703125" bestFit="1" customWidth="1"/>
    <col min="782" max="782" width="13.140625" bestFit="1" customWidth="1"/>
    <col min="1027" max="1027" width="14.85546875" customWidth="1"/>
    <col min="1028" max="1031" width="11.5703125" bestFit="1" customWidth="1"/>
    <col min="1032" max="1032" width="12.42578125" customWidth="1"/>
    <col min="1033" max="1033" width="14.28515625" customWidth="1"/>
    <col min="1034" max="1037" width="11.5703125" bestFit="1" customWidth="1"/>
    <col min="1038" max="1038" width="13.140625" bestFit="1" customWidth="1"/>
    <col min="1283" max="1283" width="14.85546875" customWidth="1"/>
    <col min="1284" max="1287" width="11.5703125" bestFit="1" customWidth="1"/>
    <col min="1288" max="1288" width="12.42578125" customWidth="1"/>
    <col min="1289" max="1289" width="14.28515625" customWidth="1"/>
    <col min="1290" max="1293" width="11.5703125" bestFit="1" customWidth="1"/>
    <col min="1294" max="1294" width="13.140625" bestFit="1" customWidth="1"/>
    <col min="1539" max="1539" width="14.85546875" customWidth="1"/>
    <col min="1540" max="1543" width="11.5703125" bestFit="1" customWidth="1"/>
    <col min="1544" max="1544" width="12.42578125" customWidth="1"/>
    <col min="1545" max="1545" width="14.28515625" customWidth="1"/>
    <col min="1546" max="1549" width="11.5703125" bestFit="1" customWidth="1"/>
    <col min="1550" max="1550" width="13.140625" bestFit="1" customWidth="1"/>
    <col min="1795" max="1795" width="14.85546875" customWidth="1"/>
    <col min="1796" max="1799" width="11.5703125" bestFit="1" customWidth="1"/>
    <col min="1800" max="1800" width="12.42578125" customWidth="1"/>
    <col min="1801" max="1801" width="14.28515625" customWidth="1"/>
    <col min="1802" max="1805" width="11.5703125" bestFit="1" customWidth="1"/>
    <col min="1806" max="1806" width="13.140625" bestFit="1" customWidth="1"/>
    <col min="2051" max="2051" width="14.85546875" customWidth="1"/>
    <col min="2052" max="2055" width="11.5703125" bestFit="1" customWidth="1"/>
    <col min="2056" max="2056" width="12.42578125" customWidth="1"/>
    <col min="2057" max="2057" width="14.28515625" customWidth="1"/>
    <col min="2058" max="2061" width="11.5703125" bestFit="1" customWidth="1"/>
    <col min="2062" max="2062" width="13.140625" bestFit="1" customWidth="1"/>
    <col min="2307" max="2307" width="14.85546875" customWidth="1"/>
    <col min="2308" max="2311" width="11.5703125" bestFit="1" customWidth="1"/>
    <col min="2312" max="2312" width="12.42578125" customWidth="1"/>
    <col min="2313" max="2313" width="14.28515625" customWidth="1"/>
    <col min="2314" max="2317" width="11.5703125" bestFit="1" customWidth="1"/>
    <col min="2318" max="2318" width="13.140625" bestFit="1" customWidth="1"/>
    <col min="2563" max="2563" width="14.85546875" customWidth="1"/>
    <col min="2564" max="2567" width="11.5703125" bestFit="1" customWidth="1"/>
    <col min="2568" max="2568" width="12.42578125" customWidth="1"/>
    <col min="2569" max="2569" width="14.28515625" customWidth="1"/>
    <col min="2570" max="2573" width="11.5703125" bestFit="1" customWidth="1"/>
    <col min="2574" max="2574" width="13.140625" bestFit="1" customWidth="1"/>
    <col min="2819" max="2819" width="14.85546875" customWidth="1"/>
    <col min="2820" max="2823" width="11.5703125" bestFit="1" customWidth="1"/>
    <col min="2824" max="2824" width="12.42578125" customWidth="1"/>
    <col min="2825" max="2825" width="14.28515625" customWidth="1"/>
    <col min="2826" max="2829" width="11.5703125" bestFit="1" customWidth="1"/>
    <col min="2830" max="2830" width="13.140625" bestFit="1" customWidth="1"/>
    <col min="3075" max="3075" width="14.85546875" customWidth="1"/>
    <col min="3076" max="3079" width="11.5703125" bestFit="1" customWidth="1"/>
    <col min="3080" max="3080" width="12.42578125" customWidth="1"/>
    <col min="3081" max="3081" width="14.28515625" customWidth="1"/>
    <col min="3082" max="3085" width="11.5703125" bestFit="1" customWidth="1"/>
    <col min="3086" max="3086" width="13.140625" bestFit="1" customWidth="1"/>
    <col min="3331" max="3331" width="14.85546875" customWidth="1"/>
    <col min="3332" max="3335" width="11.5703125" bestFit="1" customWidth="1"/>
    <col min="3336" max="3336" width="12.42578125" customWidth="1"/>
    <col min="3337" max="3337" width="14.28515625" customWidth="1"/>
    <col min="3338" max="3341" width="11.5703125" bestFit="1" customWidth="1"/>
    <col min="3342" max="3342" width="13.140625" bestFit="1" customWidth="1"/>
    <col min="3587" max="3587" width="14.85546875" customWidth="1"/>
    <col min="3588" max="3591" width="11.5703125" bestFit="1" customWidth="1"/>
    <col min="3592" max="3592" width="12.42578125" customWidth="1"/>
    <col min="3593" max="3593" width="14.28515625" customWidth="1"/>
    <col min="3594" max="3597" width="11.5703125" bestFit="1" customWidth="1"/>
    <col min="3598" max="3598" width="13.140625" bestFit="1" customWidth="1"/>
    <col min="3843" max="3843" width="14.85546875" customWidth="1"/>
    <col min="3844" max="3847" width="11.5703125" bestFit="1" customWidth="1"/>
    <col min="3848" max="3848" width="12.42578125" customWidth="1"/>
    <col min="3849" max="3849" width="14.28515625" customWidth="1"/>
    <col min="3850" max="3853" width="11.5703125" bestFit="1" customWidth="1"/>
    <col min="3854" max="3854" width="13.140625" bestFit="1" customWidth="1"/>
    <col min="4099" max="4099" width="14.85546875" customWidth="1"/>
    <col min="4100" max="4103" width="11.5703125" bestFit="1" customWidth="1"/>
    <col min="4104" max="4104" width="12.42578125" customWidth="1"/>
    <col min="4105" max="4105" width="14.28515625" customWidth="1"/>
    <col min="4106" max="4109" width="11.5703125" bestFit="1" customWidth="1"/>
    <col min="4110" max="4110" width="13.140625" bestFit="1" customWidth="1"/>
    <col min="4355" max="4355" width="14.85546875" customWidth="1"/>
    <col min="4356" max="4359" width="11.5703125" bestFit="1" customWidth="1"/>
    <col min="4360" max="4360" width="12.42578125" customWidth="1"/>
    <col min="4361" max="4361" width="14.28515625" customWidth="1"/>
    <col min="4362" max="4365" width="11.5703125" bestFit="1" customWidth="1"/>
    <col min="4366" max="4366" width="13.140625" bestFit="1" customWidth="1"/>
    <col min="4611" max="4611" width="14.85546875" customWidth="1"/>
    <col min="4612" max="4615" width="11.5703125" bestFit="1" customWidth="1"/>
    <col min="4616" max="4616" width="12.42578125" customWidth="1"/>
    <col min="4617" max="4617" width="14.28515625" customWidth="1"/>
    <col min="4618" max="4621" width="11.5703125" bestFit="1" customWidth="1"/>
    <col min="4622" max="4622" width="13.140625" bestFit="1" customWidth="1"/>
    <col min="4867" max="4867" width="14.85546875" customWidth="1"/>
    <col min="4868" max="4871" width="11.5703125" bestFit="1" customWidth="1"/>
    <col min="4872" max="4872" width="12.42578125" customWidth="1"/>
    <col min="4873" max="4873" width="14.28515625" customWidth="1"/>
    <col min="4874" max="4877" width="11.5703125" bestFit="1" customWidth="1"/>
    <col min="4878" max="4878" width="13.140625" bestFit="1" customWidth="1"/>
    <col min="5123" max="5123" width="14.85546875" customWidth="1"/>
    <col min="5124" max="5127" width="11.5703125" bestFit="1" customWidth="1"/>
    <col min="5128" max="5128" width="12.42578125" customWidth="1"/>
    <col min="5129" max="5129" width="14.28515625" customWidth="1"/>
    <col min="5130" max="5133" width="11.5703125" bestFit="1" customWidth="1"/>
    <col min="5134" max="5134" width="13.140625" bestFit="1" customWidth="1"/>
    <col min="5379" max="5379" width="14.85546875" customWidth="1"/>
    <col min="5380" max="5383" width="11.5703125" bestFit="1" customWidth="1"/>
    <col min="5384" max="5384" width="12.42578125" customWidth="1"/>
    <col min="5385" max="5385" width="14.28515625" customWidth="1"/>
    <col min="5386" max="5389" width="11.5703125" bestFit="1" customWidth="1"/>
    <col min="5390" max="5390" width="13.140625" bestFit="1" customWidth="1"/>
    <col min="5635" max="5635" width="14.85546875" customWidth="1"/>
    <col min="5636" max="5639" width="11.5703125" bestFit="1" customWidth="1"/>
    <col min="5640" max="5640" width="12.42578125" customWidth="1"/>
    <col min="5641" max="5641" width="14.28515625" customWidth="1"/>
    <col min="5642" max="5645" width="11.5703125" bestFit="1" customWidth="1"/>
    <col min="5646" max="5646" width="13.140625" bestFit="1" customWidth="1"/>
    <col min="5891" max="5891" width="14.85546875" customWidth="1"/>
    <col min="5892" max="5895" width="11.5703125" bestFit="1" customWidth="1"/>
    <col min="5896" max="5896" width="12.42578125" customWidth="1"/>
    <col min="5897" max="5897" width="14.28515625" customWidth="1"/>
    <col min="5898" max="5901" width="11.5703125" bestFit="1" customWidth="1"/>
    <col min="5902" max="5902" width="13.140625" bestFit="1" customWidth="1"/>
    <col min="6147" max="6147" width="14.85546875" customWidth="1"/>
    <col min="6148" max="6151" width="11.5703125" bestFit="1" customWidth="1"/>
    <col min="6152" max="6152" width="12.42578125" customWidth="1"/>
    <col min="6153" max="6153" width="14.28515625" customWidth="1"/>
    <col min="6154" max="6157" width="11.5703125" bestFit="1" customWidth="1"/>
    <col min="6158" max="6158" width="13.140625" bestFit="1" customWidth="1"/>
    <col min="6403" max="6403" width="14.85546875" customWidth="1"/>
    <col min="6404" max="6407" width="11.5703125" bestFit="1" customWidth="1"/>
    <col min="6408" max="6408" width="12.42578125" customWidth="1"/>
    <col min="6409" max="6409" width="14.28515625" customWidth="1"/>
    <col min="6410" max="6413" width="11.5703125" bestFit="1" customWidth="1"/>
    <col min="6414" max="6414" width="13.140625" bestFit="1" customWidth="1"/>
    <col min="6659" max="6659" width="14.85546875" customWidth="1"/>
    <col min="6660" max="6663" width="11.5703125" bestFit="1" customWidth="1"/>
    <col min="6664" max="6664" width="12.42578125" customWidth="1"/>
    <col min="6665" max="6665" width="14.28515625" customWidth="1"/>
    <col min="6666" max="6669" width="11.5703125" bestFit="1" customWidth="1"/>
    <col min="6670" max="6670" width="13.140625" bestFit="1" customWidth="1"/>
    <col min="6915" max="6915" width="14.85546875" customWidth="1"/>
    <col min="6916" max="6919" width="11.5703125" bestFit="1" customWidth="1"/>
    <col min="6920" max="6920" width="12.42578125" customWidth="1"/>
    <col min="6921" max="6921" width="14.28515625" customWidth="1"/>
    <col min="6922" max="6925" width="11.5703125" bestFit="1" customWidth="1"/>
    <col min="6926" max="6926" width="13.140625" bestFit="1" customWidth="1"/>
    <col min="7171" max="7171" width="14.85546875" customWidth="1"/>
    <col min="7172" max="7175" width="11.5703125" bestFit="1" customWidth="1"/>
    <col min="7176" max="7176" width="12.42578125" customWidth="1"/>
    <col min="7177" max="7177" width="14.28515625" customWidth="1"/>
    <col min="7178" max="7181" width="11.5703125" bestFit="1" customWidth="1"/>
    <col min="7182" max="7182" width="13.140625" bestFit="1" customWidth="1"/>
    <col min="7427" max="7427" width="14.85546875" customWidth="1"/>
    <col min="7428" max="7431" width="11.5703125" bestFit="1" customWidth="1"/>
    <col min="7432" max="7432" width="12.42578125" customWidth="1"/>
    <col min="7433" max="7433" width="14.28515625" customWidth="1"/>
    <col min="7434" max="7437" width="11.5703125" bestFit="1" customWidth="1"/>
    <col min="7438" max="7438" width="13.140625" bestFit="1" customWidth="1"/>
    <col min="7683" max="7683" width="14.85546875" customWidth="1"/>
    <col min="7684" max="7687" width="11.5703125" bestFit="1" customWidth="1"/>
    <col min="7688" max="7688" width="12.42578125" customWidth="1"/>
    <col min="7689" max="7689" width="14.28515625" customWidth="1"/>
    <col min="7690" max="7693" width="11.5703125" bestFit="1" customWidth="1"/>
    <col min="7694" max="7694" width="13.140625" bestFit="1" customWidth="1"/>
    <col min="7939" max="7939" width="14.85546875" customWidth="1"/>
    <col min="7940" max="7943" width="11.5703125" bestFit="1" customWidth="1"/>
    <col min="7944" max="7944" width="12.42578125" customWidth="1"/>
    <col min="7945" max="7945" width="14.28515625" customWidth="1"/>
    <col min="7946" max="7949" width="11.5703125" bestFit="1" customWidth="1"/>
    <col min="7950" max="7950" width="13.140625" bestFit="1" customWidth="1"/>
    <col min="8195" max="8195" width="14.85546875" customWidth="1"/>
    <col min="8196" max="8199" width="11.5703125" bestFit="1" customWidth="1"/>
    <col min="8200" max="8200" width="12.42578125" customWidth="1"/>
    <col min="8201" max="8201" width="14.28515625" customWidth="1"/>
    <col min="8202" max="8205" width="11.5703125" bestFit="1" customWidth="1"/>
    <col min="8206" max="8206" width="13.140625" bestFit="1" customWidth="1"/>
    <col min="8451" max="8451" width="14.85546875" customWidth="1"/>
    <col min="8452" max="8455" width="11.5703125" bestFit="1" customWidth="1"/>
    <col min="8456" max="8456" width="12.42578125" customWidth="1"/>
    <col min="8457" max="8457" width="14.28515625" customWidth="1"/>
    <col min="8458" max="8461" width="11.5703125" bestFit="1" customWidth="1"/>
    <col min="8462" max="8462" width="13.140625" bestFit="1" customWidth="1"/>
    <col min="8707" max="8707" width="14.85546875" customWidth="1"/>
    <col min="8708" max="8711" width="11.5703125" bestFit="1" customWidth="1"/>
    <col min="8712" max="8712" width="12.42578125" customWidth="1"/>
    <col min="8713" max="8713" width="14.28515625" customWidth="1"/>
    <col min="8714" max="8717" width="11.5703125" bestFit="1" customWidth="1"/>
    <col min="8718" max="8718" width="13.140625" bestFit="1" customWidth="1"/>
    <col min="8963" max="8963" width="14.85546875" customWidth="1"/>
    <col min="8964" max="8967" width="11.5703125" bestFit="1" customWidth="1"/>
    <col min="8968" max="8968" width="12.42578125" customWidth="1"/>
    <col min="8969" max="8969" width="14.28515625" customWidth="1"/>
    <col min="8970" max="8973" width="11.5703125" bestFit="1" customWidth="1"/>
    <col min="8974" max="8974" width="13.140625" bestFit="1" customWidth="1"/>
    <col min="9219" max="9219" width="14.85546875" customWidth="1"/>
    <col min="9220" max="9223" width="11.5703125" bestFit="1" customWidth="1"/>
    <col min="9224" max="9224" width="12.42578125" customWidth="1"/>
    <col min="9225" max="9225" width="14.28515625" customWidth="1"/>
    <col min="9226" max="9229" width="11.5703125" bestFit="1" customWidth="1"/>
    <col min="9230" max="9230" width="13.140625" bestFit="1" customWidth="1"/>
    <col min="9475" max="9475" width="14.85546875" customWidth="1"/>
    <col min="9476" max="9479" width="11.5703125" bestFit="1" customWidth="1"/>
    <col min="9480" max="9480" width="12.42578125" customWidth="1"/>
    <col min="9481" max="9481" width="14.28515625" customWidth="1"/>
    <col min="9482" max="9485" width="11.5703125" bestFit="1" customWidth="1"/>
    <col min="9486" max="9486" width="13.140625" bestFit="1" customWidth="1"/>
    <col min="9731" max="9731" width="14.85546875" customWidth="1"/>
    <col min="9732" max="9735" width="11.5703125" bestFit="1" customWidth="1"/>
    <col min="9736" max="9736" width="12.42578125" customWidth="1"/>
    <col min="9737" max="9737" width="14.28515625" customWidth="1"/>
    <col min="9738" max="9741" width="11.5703125" bestFit="1" customWidth="1"/>
    <col min="9742" max="9742" width="13.140625" bestFit="1" customWidth="1"/>
    <col min="9987" max="9987" width="14.85546875" customWidth="1"/>
    <col min="9988" max="9991" width="11.5703125" bestFit="1" customWidth="1"/>
    <col min="9992" max="9992" width="12.42578125" customWidth="1"/>
    <col min="9993" max="9993" width="14.28515625" customWidth="1"/>
    <col min="9994" max="9997" width="11.5703125" bestFit="1" customWidth="1"/>
    <col min="9998" max="9998" width="13.140625" bestFit="1" customWidth="1"/>
    <col min="10243" max="10243" width="14.85546875" customWidth="1"/>
    <col min="10244" max="10247" width="11.5703125" bestFit="1" customWidth="1"/>
    <col min="10248" max="10248" width="12.42578125" customWidth="1"/>
    <col min="10249" max="10249" width="14.28515625" customWidth="1"/>
    <col min="10250" max="10253" width="11.5703125" bestFit="1" customWidth="1"/>
    <col min="10254" max="10254" width="13.140625" bestFit="1" customWidth="1"/>
    <col min="10499" max="10499" width="14.85546875" customWidth="1"/>
    <col min="10500" max="10503" width="11.5703125" bestFit="1" customWidth="1"/>
    <col min="10504" max="10504" width="12.42578125" customWidth="1"/>
    <col min="10505" max="10505" width="14.28515625" customWidth="1"/>
    <col min="10506" max="10509" width="11.5703125" bestFit="1" customWidth="1"/>
    <col min="10510" max="10510" width="13.140625" bestFit="1" customWidth="1"/>
    <col min="10755" max="10755" width="14.85546875" customWidth="1"/>
    <col min="10756" max="10759" width="11.5703125" bestFit="1" customWidth="1"/>
    <col min="10760" max="10760" width="12.42578125" customWidth="1"/>
    <col min="10761" max="10761" width="14.28515625" customWidth="1"/>
    <col min="10762" max="10765" width="11.5703125" bestFit="1" customWidth="1"/>
    <col min="10766" max="10766" width="13.140625" bestFit="1" customWidth="1"/>
    <col min="11011" max="11011" width="14.85546875" customWidth="1"/>
    <col min="11012" max="11015" width="11.5703125" bestFit="1" customWidth="1"/>
    <col min="11016" max="11016" width="12.42578125" customWidth="1"/>
    <col min="11017" max="11017" width="14.28515625" customWidth="1"/>
    <col min="11018" max="11021" width="11.5703125" bestFit="1" customWidth="1"/>
    <col min="11022" max="11022" width="13.140625" bestFit="1" customWidth="1"/>
    <col min="11267" max="11267" width="14.85546875" customWidth="1"/>
    <col min="11268" max="11271" width="11.5703125" bestFit="1" customWidth="1"/>
    <col min="11272" max="11272" width="12.42578125" customWidth="1"/>
    <col min="11273" max="11273" width="14.28515625" customWidth="1"/>
    <col min="11274" max="11277" width="11.5703125" bestFit="1" customWidth="1"/>
    <col min="11278" max="11278" width="13.140625" bestFit="1" customWidth="1"/>
    <col min="11523" max="11523" width="14.85546875" customWidth="1"/>
    <col min="11524" max="11527" width="11.5703125" bestFit="1" customWidth="1"/>
    <col min="11528" max="11528" width="12.42578125" customWidth="1"/>
    <col min="11529" max="11529" width="14.28515625" customWidth="1"/>
    <col min="11530" max="11533" width="11.5703125" bestFit="1" customWidth="1"/>
    <col min="11534" max="11534" width="13.140625" bestFit="1" customWidth="1"/>
    <col min="11779" max="11779" width="14.85546875" customWidth="1"/>
    <col min="11780" max="11783" width="11.5703125" bestFit="1" customWidth="1"/>
    <col min="11784" max="11784" width="12.42578125" customWidth="1"/>
    <col min="11785" max="11785" width="14.28515625" customWidth="1"/>
    <col min="11786" max="11789" width="11.5703125" bestFit="1" customWidth="1"/>
    <col min="11790" max="11790" width="13.140625" bestFit="1" customWidth="1"/>
    <col min="12035" max="12035" width="14.85546875" customWidth="1"/>
    <col min="12036" max="12039" width="11.5703125" bestFit="1" customWidth="1"/>
    <col min="12040" max="12040" width="12.42578125" customWidth="1"/>
    <col min="12041" max="12041" width="14.28515625" customWidth="1"/>
    <col min="12042" max="12045" width="11.5703125" bestFit="1" customWidth="1"/>
    <col min="12046" max="12046" width="13.140625" bestFit="1" customWidth="1"/>
    <col min="12291" max="12291" width="14.85546875" customWidth="1"/>
    <col min="12292" max="12295" width="11.5703125" bestFit="1" customWidth="1"/>
    <col min="12296" max="12296" width="12.42578125" customWidth="1"/>
    <col min="12297" max="12297" width="14.28515625" customWidth="1"/>
    <col min="12298" max="12301" width="11.5703125" bestFit="1" customWidth="1"/>
    <col min="12302" max="12302" width="13.140625" bestFit="1" customWidth="1"/>
    <col min="12547" max="12547" width="14.85546875" customWidth="1"/>
    <col min="12548" max="12551" width="11.5703125" bestFit="1" customWidth="1"/>
    <col min="12552" max="12552" width="12.42578125" customWidth="1"/>
    <col min="12553" max="12553" width="14.28515625" customWidth="1"/>
    <col min="12554" max="12557" width="11.5703125" bestFit="1" customWidth="1"/>
    <col min="12558" max="12558" width="13.140625" bestFit="1" customWidth="1"/>
    <col min="12803" max="12803" width="14.85546875" customWidth="1"/>
    <col min="12804" max="12807" width="11.5703125" bestFit="1" customWidth="1"/>
    <col min="12808" max="12808" width="12.42578125" customWidth="1"/>
    <col min="12809" max="12809" width="14.28515625" customWidth="1"/>
    <col min="12810" max="12813" width="11.5703125" bestFit="1" customWidth="1"/>
    <col min="12814" max="12814" width="13.140625" bestFit="1" customWidth="1"/>
    <col min="13059" max="13059" width="14.85546875" customWidth="1"/>
    <col min="13060" max="13063" width="11.5703125" bestFit="1" customWidth="1"/>
    <col min="13064" max="13064" width="12.42578125" customWidth="1"/>
    <col min="13065" max="13065" width="14.28515625" customWidth="1"/>
    <col min="13066" max="13069" width="11.5703125" bestFit="1" customWidth="1"/>
    <col min="13070" max="13070" width="13.140625" bestFit="1" customWidth="1"/>
    <col min="13315" max="13315" width="14.85546875" customWidth="1"/>
    <col min="13316" max="13319" width="11.5703125" bestFit="1" customWidth="1"/>
    <col min="13320" max="13320" width="12.42578125" customWidth="1"/>
    <col min="13321" max="13321" width="14.28515625" customWidth="1"/>
    <col min="13322" max="13325" width="11.5703125" bestFit="1" customWidth="1"/>
    <col min="13326" max="13326" width="13.140625" bestFit="1" customWidth="1"/>
    <col min="13571" max="13571" width="14.85546875" customWidth="1"/>
    <col min="13572" max="13575" width="11.5703125" bestFit="1" customWidth="1"/>
    <col min="13576" max="13576" width="12.42578125" customWidth="1"/>
    <col min="13577" max="13577" width="14.28515625" customWidth="1"/>
    <col min="13578" max="13581" width="11.5703125" bestFit="1" customWidth="1"/>
    <col min="13582" max="13582" width="13.140625" bestFit="1" customWidth="1"/>
    <col min="13827" max="13827" width="14.85546875" customWidth="1"/>
    <col min="13828" max="13831" width="11.5703125" bestFit="1" customWidth="1"/>
    <col min="13832" max="13832" width="12.42578125" customWidth="1"/>
    <col min="13833" max="13833" width="14.28515625" customWidth="1"/>
    <col min="13834" max="13837" width="11.5703125" bestFit="1" customWidth="1"/>
    <col min="13838" max="13838" width="13.140625" bestFit="1" customWidth="1"/>
    <col min="14083" max="14083" width="14.85546875" customWidth="1"/>
    <col min="14084" max="14087" width="11.5703125" bestFit="1" customWidth="1"/>
    <col min="14088" max="14088" width="12.42578125" customWidth="1"/>
    <col min="14089" max="14089" width="14.28515625" customWidth="1"/>
    <col min="14090" max="14093" width="11.5703125" bestFit="1" customWidth="1"/>
    <col min="14094" max="14094" width="13.140625" bestFit="1" customWidth="1"/>
    <col min="14339" max="14339" width="14.85546875" customWidth="1"/>
    <col min="14340" max="14343" width="11.5703125" bestFit="1" customWidth="1"/>
    <col min="14344" max="14344" width="12.42578125" customWidth="1"/>
    <col min="14345" max="14345" width="14.28515625" customWidth="1"/>
    <col min="14346" max="14349" width="11.5703125" bestFit="1" customWidth="1"/>
    <col min="14350" max="14350" width="13.140625" bestFit="1" customWidth="1"/>
    <col min="14595" max="14595" width="14.85546875" customWidth="1"/>
    <col min="14596" max="14599" width="11.5703125" bestFit="1" customWidth="1"/>
    <col min="14600" max="14600" width="12.42578125" customWidth="1"/>
    <col min="14601" max="14601" width="14.28515625" customWidth="1"/>
    <col min="14602" max="14605" width="11.5703125" bestFit="1" customWidth="1"/>
    <col min="14606" max="14606" width="13.140625" bestFit="1" customWidth="1"/>
    <col min="14851" max="14851" width="14.85546875" customWidth="1"/>
    <col min="14852" max="14855" width="11.5703125" bestFit="1" customWidth="1"/>
    <col min="14856" max="14856" width="12.42578125" customWidth="1"/>
    <col min="14857" max="14857" width="14.28515625" customWidth="1"/>
    <col min="14858" max="14861" width="11.5703125" bestFit="1" customWidth="1"/>
    <col min="14862" max="14862" width="13.140625" bestFit="1" customWidth="1"/>
    <col min="15107" max="15107" width="14.85546875" customWidth="1"/>
    <col min="15108" max="15111" width="11.5703125" bestFit="1" customWidth="1"/>
    <col min="15112" max="15112" width="12.42578125" customWidth="1"/>
    <col min="15113" max="15113" width="14.28515625" customWidth="1"/>
    <col min="15114" max="15117" width="11.5703125" bestFit="1" customWidth="1"/>
    <col min="15118" max="15118" width="13.140625" bestFit="1" customWidth="1"/>
    <col min="15363" max="15363" width="14.85546875" customWidth="1"/>
    <col min="15364" max="15367" width="11.5703125" bestFit="1" customWidth="1"/>
    <col min="15368" max="15368" width="12.42578125" customWidth="1"/>
    <col min="15369" max="15369" width="14.28515625" customWidth="1"/>
    <col min="15370" max="15373" width="11.5703125" bestFit="1" customWidth="1"/>
    <col min="15374" max="15374" width="13.140625" bestFit="1" customWidth="1"/>
    <col min="15619" max="15619" width="14.85546875" customWidth="1"/>
    <col min="15620" max="15623" width="11.5703125" bestFit="1" customWidth="1"/>
    <col min="15624" max="15624" width="12.42578125" customWidth="1"/>
    <col min="15625" max="15625" width="14.28515625" customWidth="1"/>
    <col min="15626" max="15629" width="11.5703125" bestFit="1" customWidth="1"/>
    <col min="15630" max="15630" width="13.140625" bestFit="1" customWidth="1"/>
    <col min="15875" max="15875" width="14.85546875" customWidth="1"/>
    <col min="15876" max="15879" width="11.5703125" bestFit="1" customWidth="1"/>
    <col min="15880" max="15880" width="12.42578125" customWidth="1"/>
    <col min="15881" max="15881" width="14.28515625" customWidth="1"/>
    <col min="15882" max="15885" width="11.5703125" bestFit="1" customWidth="1"/>
    <col min="15886" max="15886" width="13.140625" bestFit="1" customWidth="1"/>
    <col min="16131" max="16131" width="14.85546875" customWidth="1"/>
    <col min="16132" max="16135" width="11.5703125" bestFit="1" customWidth="1"/>
    <col min="16136" max="16136" width="12.42578125" customWidth="1"/>
    <col min="16137" max="16137" width="14.28515625" customWidth="1"/>
    <col min="16138" max="16141" width="11.5703125" bestFit="1" customWidth="1"/>
    <col min="16142" max="16142" width="13.140625" bestFit="1" customWidth="1"/>
  </cols>
  <sheetData>
    <row r="1" spans="1:13" x14ac:dyDescent="0.2">
      <c r="A1" s="60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x14ac:dyDescent="0.2">
      <c r="A2" s="60" t="s">
        <v>79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x14ac:dyDescent="0.2">
      <c r="A3" s="28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x14ac:dyDescent="0.2">
      <c r="A4" s="65"/>
      <c r="B4" s="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x14ac:dyDescent="0.2">
      <c r="A5" s="65"/>
      <c r="B5" s="65" t="s">
        <v>3</v>
      </c>
      <c r="C5" s="65" t="s">
        <v>80</v>
      </c>
      <c r="D5" s="65" t="s">
        <v>81</v>
      </c>
      <c r="E5" s="65" t="s">
        <v>82</v>
      </c>
      <c r="F5" s="65" t="s">
        <v>83</v>
      </c>
      <c r="G5" s="65" t="s">
        <v>84</v>
      </c>
      <c r="H5" s="65" t="s">
        <v>85</v>
      </c>
      <c r="I5" s="65" t="s">
        <v>86</v>
      </c>
      <c r="J5" s="65" t="s">
        <v>87</v>
      </c>
      <c r="K5" s="65" t="s">
        <v>88</v>
      </c>
      <c r="L5" s="65" t="s">
        <v>89</v>
      </c>
      <c r="M5" s="65" t="s">
        <v>44</v>
      </c>
    </row>
    <row r="6" spans="1:13" x14ac:dyDescent="0.2">
      <c r="A6" s="65"/>
      <c r="B6" s="9">
        <v>36220</v>
      </c>
      <c r="C6" s="65">
        <v>32</v>
      </c>
      <c r="D6" s="1">
        <v>3271</v>
      </c>
      <c r="E6" s="1">
        <v>11977</v>
      </c>
      <c r="F6" s="1">
        <v>1448</v>
      </c>
      <c r="G6" s="1">
        <v>12347</v>
      </c>
      <c r="H6" s="1">
        <v>1549</v>
      </c>
      <c r="I6" s="1">
        <v>3055</v>
      </c>
      <c r="J6" s="65">
        <v>80</v>
      </c>
      <c r="K6" s="1">
        <v>1434</v>
      </c>
      <c r="L6" s="1">
        <v>1706</v>
      </c>
      <c r="M6" s="1">
        <v>36899</v>
      </c>
    </row>
    <row r="7" spans="1:13" x14ac:dyDescent="0.2">
      <c r="A7" s="65"/>
      <c r="B7" s="9">
        <v>36251</v>
      </c>
      <c r="C7" s="65">
        <v>42</v>
      </c>
      <c r="D7" s="1">
        <v>3367</v>
      </c>
      <c r="E7" s="1">
        <v>12166</v>
      </c>
      <c r="F7" s="1">
        <v>1438</v>
      </c>
      <c r="G7" s="1">
        <v>12177</v>
      </c>
      <c r="H7" s="1">
        <v>1482</v>
      </c>
      <c r="I7" s="1">
        <v>2916</v>
      </c>
      <c r="J7" s="65">
        <v>96</v>
      </c>
      <c r="K7" s="1">
        <v>1407</v>
      </c>
      <c r="L7" s="1">
        <v>1670</v>
      </c>
      <c r="M7" s="1">
        <v>36761</v>
      </c>
    </row>
    <row r="8" spans="1:13" x14ac:dyDescent="0.2">
      <c r="A8" s="65"/>
      <c r="B8" s="9">
        <v>36281</v>
      </c>
      <c r="C8" s="65">
        <v>40</v>
      </c>
      <c r="D8" s="1">
        <v>3321</v>
      </c>
      <c r="E8" s="1">
        <v>11670</v>
      </c>
      <c r="F8" s="1">
        <v>1388</v>
      </c>
      <c r="G8" s="1">
        <v>11703</v>
      </c>
      <c r="H8" s="1">
        <v>1436</v>
      </c>
      <c r="I8" s="1">
        <v>2829</v>
      </c>
      <c r="J8" s="65">
        <v>101</v>
      </c>
      <c r="K8" s="1">
        <v>1383</v>
      </c>
      <c r="L8" s="1">
        <v>1614</v>
      </c>
      <c r="M8" s="1">
        <v>35485</v>
      </c>
    </row>
    <row r="9" spans="1:13" x14ac:dyDescent="0.2">
      <c r="A9" s="65"/>
      <c r="B9" s="9">
        <v>36312</v>
      </c>
      <c r="C9" s="65">
        <v>38</v>
      </c>
      <c r="D9" s="1">
        <v>3218</v>
      </c>
      <c r="E9" s="1">
        <v>11432</v>
      </c>
      <c r="F9" s="1">
        <v>1346</v>
      </c>
      <c r="G9" s="1">
        <v>11563</v>
      </c>
      <c r="H9" s="1">
        <v>1386</v>
      </c>
      <c r="I9" s="1">
        <v>2786</v>
      </c>
      <c r="J9" s="65">
        <v>113</v>
      </c>
      <c r="K9" s="1">
        <v>1336</v>
      </c>
      <c r="L9" s="1">
        <v>1670</v>
      </c>
      <c r="M9" s="1">
        <v>34888</v>
      </c>
    </row>
    <row r="10" spans="1:13" x14ac:dyDescent="0.2">
      <c r="A10" s="65"/>
      <c r="B10" s="9">
        <v>36342</v>
      </c>
      <c r="C10" s="65">
        <v>40</v>
      </c>
      <c r="D10" s="1">
        <v>3101</v>
      </c>
      <c r="E10" s="1">
        <v>10927</v>
      </c>
      <c r="F10" s="1">
        <v>1197</v>
      </c>
      <c r="G10" s="1">
        <v>10847</v>
      </c>
      <c r="H10" s="1">
        <v>1305</v>
      </c>
      <c r="I10" s="1">
        <v>2699</v>
      </c>
      <c r="J10" s="65">
        <v>145</v>
      </c>
      <c r="K10" s="1">
        <v>1303</v>
      </c>
      <c r="L10" s="1">
        <v>1609</v>
      </c>
      <c r="M10" s="1">
        <v>33173</v>
      </c>
    </row>
    <row r="11" spans="1:13" x14ac:dyDescent="0.2">
      <c r="A11" s="65"/>
      <c r="B11" s="9">
        <v>36373</v>
      </c>
      <c r="C11" s="65">
        <v>36</v>
      </c>
      <c r="D11" s="1">
        <v>3020</v>
      </c>
      <c r="E11" s="1">
        <v>10659</v>
      </c>
      <c r="F11" s="1">
        <v>1173</v>
      </c>
      <c r="G11" s="1">
        <v>10476</v>
      </c>
      <c r="H11" s="1">
        <v>1292</v>
      </c>
      <c r="I11" s="1">
        <v>2666</v>
      </c>
      <c r="J11" s="65">
        <v>143</v>
      </c>
      <c r="K11" s="1">
        <v>1314</v>
      </c>
      <c r="L11" s="1">
        <v>1531</v>
      </c>
      <c r="M11" s="1">
        <v>32310</v>
      </c>
    </row>
    <row r="12" spans="1:13" x14ac:dyDescent="0.2">
      <c r="A12" s="65"/>
      <c r="B12" s="9">
        <v>36404</v>
      </c>
      <c r="C12" s="65">
        <v>36</v>
      </c>
      <c r="D12" s="1">
        <v>3033</v>
      </c>
      <c r="E12" s="1">
        <v>10663</v>
      </c>
      <c r="F12" s="1">
        <v>1207</v>
      </c>
      <c r="G12" s="1">
        <v>10644</v>
      </c>
      <c r="H12" s="1">
        <v>1353</v>
      </c>
      <c r="I12" s="1">
        <v>2711</v>
      </c>
      <c r="J12" s="65">
        <v>163</v>
      </c>
      <c r="K12" s="1">
        <v>1367</v>
      </c>
      <c r="L12" s="1">
        <v>1571</v>
      </c>
      <c r="M12" s="1">
        <v>32748</v>
      </c>
    </row>
    <row r="13" spans="1:13" x14ac:dyDescent="0.2">
      <c r="A13" s="65"/>
      <c r="B13" s="9">
        <v>36434</v>
      </c>
      <c r="C13" s="65">
        <v>40</v>
      </c>
      <c r="D13" s="1">
        <v>3067</v>
      </c>
      <c r="E13" s="1">
        <v>10890</v>
      </c>
      <c r="F13" s="1">
        <v>1293</v>
      </c>
      <c r="G13" s="1">
        <v>11078</v>
      </c>
      <c r="H13" s="1">
        <v>1377</v>
      </c>
      <c r="I13" s="1">
        <v>2815</v>
      </c>
      <c r="J13" s="65">
        <v>171</v>
      </c>
      <c r="K13" s="1">
        <v>1435</v>
      </c>
      <c r="L13" s="1">
        <v>1611</v>
      </c>
      <c r="M13" s="1">
        <v>33777</v>
      </c>
    </row>
    <row r="14" spans="1:13" x14ac:dyDescent="0.2">
      <c r="A14" s="65"/>
      <c r="B14" s="9">
        <v>36465</v>
      </c>
      <c r="C14" s="65">
        <v>42</v>
      </c>
      <c r="D14" s="1">
        <v>3050</v>
      </c>
      <c r="E14" s="1">
        <v>11052</v>
      </c>
      <c r="F14" s="1">
        <v>1286</v>
      </c>
      <c r="G14" s="1">
        <v>11363</v>
      </c>
      <c r="H14" s="1">
        <v>1373</v>
      </c>
      <c r="I14" s="1">
        <v>2858</v>
      </c>
      <c r="J14" s="65">
        <v>167</v>
      </c>
      <c r="K14" s="1">
        <v>1452</v>
      </c>
      <c r="L14" s="1">
        <v>1649</v>
      </c>
      <c r="M14" s="1">
        <v>34292</v>
      </c>
    </row>
    <row r="15" spans="1:13" x14ac:dyDescent="0.2">
      <c r="A15" s="65"/>
      <c r="B15" s="9">
        <v>36495</v>
      </c>
      <c r="C15" s="65">
        <v>44</v>
      </c>
      <c r="D15" s="1">
        <v>2977</v>
      </c>
      <c r="E15" s="1">
        <v>10595</v>
      </c>
      <c r="F15" s="1">
        <v>1195</v>
      </c>
      <c r="G15" s="1">
        <v>10766</v>
      </c>
      <c r="H15" s="1">
        <v>1279</v>
      </c>
      <c r="I15" s="1">
        <v>2776</v>
      </c>
      <c r="J15" s="65">
        <v>150</v>
      </c>
      <c r="K15" s="1">
        <v>1332</v>
      </c>
      <c r="L15" s="1">
        <v>1598</v>
      </c>
      <c r="M15" s="1">
        <v>32712</v>
      </c>
    </row>
    <row r="16" spans="1:13" x14ac:dyDescent="0.2">
      <c r="A16" s="65"/>
      <c r="B16" s="9">
        <v>36526</v>
      </c>
      <c r="C16" s="65">
        <v>39</v>
      </c>
      <c r="D16" s="1">
        <v>2941</v>
      </c>
      <c r="E16" s="1">
        <v>10769</v>
      </c>
      <c r="F16" s="1">
        <v>1247</v>
      </c>
      <c r="G16" s="1">
        <v>11220</v>
      </c>
      <c r="H16" s="1">
        <v>1359</v>
      </c>
      <c r="I16" s="1">
        <v>2902</v>
      </c>
      <c r="J16" s="65">
        <v>161</v>
      </c>
      <c r="K16" s="1">
        <v>1412</v>
      </c>
      <c r="L16" s="1">
        <v>1708</v>
      </c>
      <c r="M16" s="1">
        <v>33758</v>
      </c>
    </row>
    <row r="17" spans="2:13" x14ac:dyDescent="0.2">
      <c r="B17" s="9">
        <v>36557</v>
      </c>
      <c r="C17" s="65">
        <v>39</v>
      </c>
      <c r="D17" s="1">
        <v>2898</v>
      </c>
      <c r="E17" s="1">
        <v>10698</v>
      </c>
      <c r="F17" s="1">
        <v>1235</v>
      </c>
      <c r="G17" s="1">
        <v>11208</v>
      </c>
      <c r="H17" s="1">
        <v>1306</v>
      </c>
      <c r="I17" s="1">
        <v>2923</v>
      </c>
      <c r="J17" s="65">
        <v>173</v>
      </c>
      <c r="K17" s="1">
        <v>1397</v>
      </c>
      <c r="L17" s="1">
        <v>1724</v>
      </c>
      <c r="M17" s="1">
        <v>33601</v>
      </c>
    </row>
    <row r="18" spans="2:13" x14ac:dyDescent="0.2">
      <c r="B18" s="9">
        <v>36586</v>
      </c>
      <c r="C18" s="65">
        <v>37</v>
      </c>
      <c r="D18" s="1">
        <v>2912</v>
      </c>
      <c r="E18" s="1">
        <v>10737</v>
      </c>
      <c r="F18" s="1">
        <v>1248</v>
      </c>
      <c r="G18" s="1">
        <v>11272</v>
      </c>
      <c r="H18" s="1">
        <v>1270</v>
      </c>
      <c r="I18" s="1">
        <v>2925</v>
      </c>
      <c r="J18" s="65">
        <v>171</v>
      </c>
      <c r="K18" s="1">
        <v>1367</v>
      </c>
      <c r="L18" s="1">
        <v>1691</v>
      </c>
      <c r="M18" s="1">
        <v>33630</v>
      </c>
    </row>
    <row r="19" spans="2:13" x14ac:dyDescent="0.2">
      <c r="B19" s="9">
        <v>36617</v>
      </c>
      <c r="C19" s="65">
        <v>33</v>
      </c>
      <c r="D19" s="1">
        <v>2926</v>
      </c>
      <c r="E19" s="1">
        <v>10736</v>
      </c>
      <c r="F19" s="1">
        <v>1209</v>
      </c>
      <c r="G19" s="1">
        <v>10962</v>
      </c>
      <c r="H19" s="1">
        <v>1249</v>
      </c>
      <c r="I19" s="1">
        <v>2857</v>
      </c>
      <c r="J19" s="65">
        <v>173</v>
      </c>
      <c r="K19" s="1">
        <v>1338</v>
      </c>
      <c r="L19" s="1">
        <v>1707</v>
      </c>
      <c r="M19" s="1">
        <v>33190</v>
      </c>
    </row>
    <row r="20" spans="2:13" x14ac:dyDescent="0.2">
      <c r="B20" s="9">
        <v>36647</v>
      </c>
      <c r="C20" s="65">
        <v>35</v>
      </c>
      <c r="D20" s="1">
        <v>2900</v>
      </c>
      <c r="E20" s="1">
        <v>10484</v>
      </c>
      <c r="F20" s="1">
        <v>1151</v>
      </c>
      <c r="G20" s="1">
        <v>10718</v>
      </c>
      <c r="H20" s="1">
        <v>1205</v>
      </c>
      <c r="I20" s="1">
        <v>2806</v>
      </c>
      <c r="J20" s="65">
        <v>165</v>
      </c>
      <c r="K20" s="1">
        <v>1319</v>
      </c>
      <c r="L20" s="1">
        <v>1695</v>
      </c>
      <c r="M20" s="1">
        <v>32478</v>
      </c>
    </row>
    <row r="21" spans="2:13" x14ac:dyDescent="0.2">
      <c r="B21" s="9">
        <v>36678</v>
      </c>
      <c r="C21" s="65">
        <v>37</v>
      </c>
      <c r="D21" s="1">
        <v>2845</v>
      </c>
      <c r="E21" s="1">
        <v>10195</v>
      </c>
      <c r="F21" s="1">
        <v>1108</v>
      </c>
      <c r="G21" s="1">
        <v>10435</v>
      </c>
      <c r="H21" s="1">
        <v>1175</v>
      </c>
      <c r="I21" s="1">
        <v>2780</v>
      </c>
      <c r="J21" s="65">
        <v>165</v>
      </c>
      <c r="K21" s="1">
        <v>1271</v>
      </c>
      <c r="L21" s="1">
        <v>1636</v>
      </c>
      <c r="M21" s="1">
        <v>31647</v>
      </c>
    </row>
    <row r="22" spans="2:13" x14ac:dyDescent="0.2">
      <c r="B22" s="9">
        <v>36708</v>
      </c>
      <c r="C22" s="65">
        <v>41</v>
      </c>
      <c r="D22" s="1">
        <v>2846</v>
      </c>
      <c r="E22" s="1">
        <v>9986</v>
      </c>
      <c r="F22" s="1">
        <v>1029</v>
      </c>
      <c r="G22" s="1">
        <v>10144</v>
      </c>
      <c r="H22" s="1">
        <v>1116</v>
      </c>
      <c r="I22" s="1">
        <v>2678</v>
      </c>
      <c r="J22" s="65">
        <v>164</v>
      </c>
      <c r="K22" s="1">
        <v>1277</v>
      </c>
      <c r="L22" s="1">
        <v>1596</v>
      </c>
      <c r="M22" s="1">
        <v>30877</v>
      </c>
    </row>
    <row r="23" spans="2:13" x14ac:dyDescent="0.2">
      <c r="B23" s="9">
        <v>36739</v>
      </c>
      <c r="C23" s="65">
        <v>37</v>
      </c>
      <c r="D23" s="1">
        <v>2832</v>
      </c>
      <c r="E23" s="1">
        <v>9691</v>
      </c>
      <c r="F23" s="65">
        <v>985</v>
      </c>
      <c r="G23" s="1">
        <v>9859</v>
      </c>
      <c r="H23" s="1">
        <v>1095</v>
      </c>
      <c r="I23" s="1">
        <v>2604</v>
      </c>
      <c r="J23" s="65">
        <v>171</v>
      </c>
      <c r="K23" s="1">
        <v>1238</v>
      </c>
      <c r="L23" s="1">
        <v>1577</v>
      </c>
      <c r="M23" s="1">
        <v>30089</v>
      </c>
    </row>
    <row r="24" spans="2:13" x14ac:dyDescent="0.2">
      <c r="B24" s="9">
        <v>36770</v>
      </c>
      <c r="C24" s="65">
        <v>31</v>
      </c>
      <c r="D24" s="1">
        <v>2809</v>
      </c>
      <c r="E24" s="1">
        <v>9712</v>
      </c>
      <c r="F24" s="1">
        <v>1009</v>
      </c>
      <c r="G24" s="1">
        <v>9954</v>
      </c>
      <c r="H24" s="1">
        <v>1129</v>
      </c>
      <c r="I24" s="1">
        <v>2722</v>
      </c>
      <c r="J24" s="65">
        <v>195</v>
      </c>
      <c r="K24" s="1">
        <v>1292</v>
      </c>
      <c r="L24" s="1">
        <v>1665</v>
      </c>
      <c r="M24" s="1">
        <v>30518</v>
      </c>
    </row>
    <row r="25" spans="2:13" x14ac:dyDescent="0.2">
      <c r="B25" s="9">
        <v>36800</v>
      </c>
      <c r="C25" s="65">
        <v>34</v>
      </c>
      <c r="D25" s="1">
        <v>2818</v>
      </c>
      <c r="E25" s="1">
        <v>9872</v>
      </c>
      <c r="F25" s="1">
        <v>1072</v>
      </c>
      <c r="G25" s="1">
        <v>10222</v>
      </c>
      <c r="H25" s="1">
        <v>1178</v>
      </c>
      <c r="I25" s="1">
        <v>2767</v>
      </c>
      <c r="J25" s="65">
        <v>196</v>
      </c>
      <c r="K25" s="1">
        <v>1414</v>
      </c>
      <c r="L25" s="1">
        <v>1688</v>
      </c>
      <c r="M25" s="1">
        <v>31261</v>
      </c>
    </row>
    <row r="26" spans="2:13" x14ac:dyDescent="0.2">
      <c r="B26" s="9">
        <v>36831</v>
      </c>
      <c r="C26" s="65">
        <v>42</v>
      </c>
      <c r="D26" s="1">
        <v>2789</v>
      </c>
      <c r="E26" s="1">
        <v>10088</v>
      </c>
      <c r="F26" s="1">
        <v>1079</v>
      </c>
      <c r="G26" s="1">
        <v>10289</v>
      </c>
      <c r="H26" s="1">
        <v>1139</v>
      </c>
      <c r="I26" s="1">
        <v>2778</v>
      </c>
      <c r="J26" s="65">
        <v>195</v>
      </c>
      <c r="K26" s="1">
        <v>1360</v>
      </c>
      <c r="L26" s="1">
        <v>1659</v>
      </c>
      <c r="M26" s="1">
        <v>31418</v>
      </c>
    </row>
    <row r="27" spans="2:13" x14ac:dyDescent="0.2">
      <c r="B27" s="9">
        <v>36861</v>
      </c>
      <c r="C27" s="65">
        <v>39</v>
      </c>
      <c r="D27" s="1">
        <v>2767</v>
      </c>
      <c r="E27" s="1">
        <v>9860</v>
      </c>
      <c r="F27" s="1">
        <v>1041</v>
      </c>
      <c r="G27" s="1">
        <v>10044</v>
      </c>
      <c r="H27" s="1">
        <v>1113</v>
      </c>
      <c r="I27" s="1">
        <v>2701</v>
      </c>
      <c r="J27" s="65">
        <v>191</v>
      </c>
      <c r="K27" s="1">
        <v>1268</v>
      </c>
      <c r="L27" s="1">
        <v>1613</v>
      </c>
      <c r="M27" s="1">
        <v>30637</v>
      </c>
    </row>
    <row r="28" spans="2:13" x14ac:dyDescent="0.2">
      <c r="B28" s="9">
        <v>36892</v>
      </c>
      <c r="C28" s="65">
        <v>37</v>
      </c>
      <c r="D28" s="1">
        <v>2721</v>
      </c>
      <c r="E28" s="1">
        <v>10003</v>
      </c>
      <c r="F28" s="1">
        <v>1101</v>
      </c>
      <c r="G28" s="1">
        <v>10505</v>
      </c>
      <c r="H28" s="1">
        <v>1166</v>
      </c>
      <c r="I28" s="1">
        <v>2832</v>
      </c>
      <c r="J28" s="65">
        <v>210</v>
      </c>
      <c r="K28" s="1">
        <v>1354</v>
      </c>
      <c r="L28" s="1">
        <v>1754</v>
      </c>
      <c r="M28" s="1">
        <v>31683</v>
      </c>
    </row>
    <row r="29" spans="2:13" x14ac:dyDescent="0.2">
      <c r="B29" s="9">
        <v>36923</v>
      </c>
      <c r="C29" s="65">
        <v>38</v>
      </c>
      <c r="D29" s="1">
        <v>2709</v>
      </c>
      <c r="E29" s="1">
        <v>9850</v>
      </c>
      <c r="F29" s="1">
        <v>1082</v>
      </c>
      <c r="G29" s="1">
        <v>10435</v>
      </c>
      <c r="H29" s="1">
        <v>1131</v>
      </c>
      <c r="I29" s="1">
        <v>2787</v>
      </c>
      <c r="J29" s="65">
        <v>218</v>
      </c>
      <c r="K29" s="1">
        <v>1367</v>
      </c>
      <c r="L29" s="1">
        <v>1734</v>
      </c>
      <c r="M29" s="1">
        <v>31351</v>
      </c>
    </row>
    <row r="30" spans="2:13" x14ac:dyDescent="0.2">
      <c r="B30" s="9">
        <v>36951</v>
      </c>
      <c r="C30" s="65">
        <v>40</v>
      </c>
      <c r="D30" s="1">
        <v>2712</v>
      </c>
      <c r="E30" s="1">
        <v>9970</v>
      </c>
      <c r="F30" s="1">
        <v>1084</v>
      </c>
      <c r="G30" s="1">
        <v>10324</v>
      </c>
      <c r="H30" s="1">
        <v>1131</v>
      </c>
      <c r="I30" s="1">
        <v>2779</v>
      </c>
      <c r="J30" s="65">
        <v>211</v>
      </c>
      <c r="K30" s="1">
        <v>1350</v>
      </c>
      <c r="L30" s="1">
        <v>1679</v>
      </c>
      <c r="M30" s="1">
        <v>31280</v>
      </c>
    </row>
    <row r="31" spans="2:13" x14ac:dyDescent="0.2">
      <c r="B31" s="9">
        <v>36982</v>
      </c>
      <c r="C31" s="65">
        <v>40</v>
      </c>
      <c r="D31" s="1">
        <v>2674</v>
      </c>
      <c r="E31" s="1">
        <v>9669</v>
      </c>
      <c r="F31" s="1">
        <v>1050</v>
      </c>
      <c r="G31" s="1">
        <v>10140</v>
      </c>
      <c r="H31" s="1">
        <v>1112</v>
      </c>
      <c r="I31" s="1">
        <v>2699</v>
      </c>
      <c r="J31" s="65">
        <v>214</v>
      </c>
      <c r="K31" s="1">
        <v>1328</v>
      </c>
      <c r="L31" s="1">
        <v>1614</v>
      </c>
      <c r="M31" s="1">
        <v>30540</v>
      </c>
    </row>
    <row r="32" spans="2:13" x14ac:dyDescent="0.2">
      <c r="B32" s="9">
        <v>37012</v>
      </c>
      <c r="C32" s="65">
        <v>41</v>
      </c>
      <c r="D32" s="1">
        <v>2656</v>
      </c>
      <c r="E32" s="1">
        <v>9443</v>
      </c>
      <c r="F32" s="1">
        <v>1008</v>
      </c>
      <c r="G32" s="1">
        <v>9812</v>
      </c>
      <c r="H32" s="1">
        <v>1085</v>
      </c>
      <c r="I32" s="1">
        <v>2534</v>
      </c>
      <c r="J32" s="65">
        <v>195</v>
      </c>
      <c r="K32" s="1">
        <v>1287</v>
      </c>
      <c r="L32" s="1">
        <v>1583</v>
      </c>
      <c r="M32" s="1">
        <v>29644</v>
      </c>
    </row>
    <row r="33" spans="2:13" x14ac:dyDescent="0.2">
      <c r="B33" s="9">
        <v>37043</v>
      </c>
      <c r="C33" s="65">
        <v>43</v>
      </c>
      <c r="D33" s="1">
        <v>2617</v>
      </c>
      <c r="E33" s="1">
        <v>9201</v>
      </c>
      <c r="F33" s="65">
        <v>972</v>
      </c>
      <c r="G33" s="1">
        <v>9519</v>
      </c>
      <c r="H33" s="1">
        <v>1023</v>
      </c>
      <c r="I33" s="1">
        <v>2520</v>
      </c>
      <c r="J33" s="65">
        <v>183</v>
      </c>
      <c r="K33" s="1">
        <v>1252</v>
      </c>
      <c r="L33" s="1">
        <v>1559</v>
      </c>
      <c r="M33" s="1">
        <v>28889</v>
      </c>
    </row>
    <row r="34" spans="2:13" x14ac:dyDescent="0.2">
      <c r="B34" s="9">
        <v>37073</v>
      </c>
      <c r="C34" s="65">
        <v>38</v>
      </c>
      <c r="D34" s="1">
        <v>2579</v>
      </c>
      <c r="E34" s="1">
        <v>9106</v>
      </c>
      <c r="F34" s="65">
        <v>911</v>
      </c>
      <c r="G34" s="1">
        <v>9124</v>
      </c>
      <c r="H34" s="65">
        <v>970</v>
      </c>
      <c r="I34" s="1">
        <v>2495</v>
      </c>
      <c r="J34" s="65">
        <v>189</v>
      </c>
      <c r="K34" s="1">
        <v>1234</v>
      </c>
      <c r="L34" s="1">
        <v>1482</v>
      </c>
      <c r="M34" s="1">
        <v>28128</v>
      </c>
    </row>
    <row r="35" spans="2:13" x14ac:dyDescent="0.2">
      <c r="B35" s="9">
        <v>37104</v>
      </c>
      <c r="C35" s="65">
        <v>36</v>
      </c>
      <c r="D35" s="1">
        <v>2533</v>
      </c>
      <c r="E35" s="1">
        <v>8962</v>
      </c>
      <c r="F35" s="65">
        <v>892</v>
      </c>
      <c r="G35" s="1">
        <v>8963</v>
      </c>
      <c r="H35" s="65">
        <v>959</v>
      </c>
      <c r="I35" s="1">
        <v>2544</v>
      </c>
      <c r="J35" s="65">
        <v>194</v>
      </c>
      <c r="K35" s="1">
        <v>1246</v>
      </c>
      <c r="L35" s="1">
        <v>1476</v>
      </c>
      <c r="M35" s="1">
        <v>27805</v>
      </c>
    </row>
    <row r="36" spans="2:13" x14ac:dyDescent="0.2">
      <c r="B36" s="9">
        <v>37135</v>
      </c>
      <c r="C36" s="65">
        <v>39</v>
      </c>
      <c r="D36" s="1">
        <v>2548</v>
      </c>
      <c r="E36" s="1">
        <v>9083</v>
      </c>
      <c r="F36" s="65">
        <v>886</v>
      </c>
      <c r="G36" s="1">
        <v>9105</v>
      </c>
      <c r="H36" s="1">
        <v>1018</v>
      </c>
      <c r="I36" s="1">
        <v>2644</v>
      </c>
      <c r="J36" s="65">
        <v>208</v>
      </c>
      <c r="K36" s="1">
        <v>1280</v>
      </c>
      <c r="L36" s="1">
        <v>1561</v>
      </c>
      <c r="M36" s="1">
        <v>28372</v>
      </c>
    </row>
    <row r="37" spans="2:13" x14ac:dyDescent="0.2">
      <c r="B37" s="9">
        <v>37165</v>
      </c>
      <c r="C37" s="65">
        <v>42</v>
      </c>
      <c r="D37" s="1">
        <v>2612</v>
      </c>
      <c r="E37" s="1">
        <v>9634</v>
      </c>
      <c r="F37" s="65">
        <v>974</v>
      </c>
      <c r="G37" s="1">
        <v>9750</v>
      </c>
      <c r="H37" s="1">
        <v>1128</v>
      </c>
      <c r="I37" s="1">
        <v>2828</v>
      </c>
      <c r="J37" s="65">
        <v>227</v>
      </c>
      <c r="K37" s="1">
        <v>1352</v>
      </c>
      <c r="L37" s="1">
        <v>1603</v>
      </c>
      <c r="M37" s="1">
        <v>30150</v>
      </c>
    </row>
    <row r="38" spans="2:13" x14ac:dyDescent="0.2">
      <c r="B38" s="9">
        <v>37196</v>
      </c>
      <c r="C38" s="65">
        <v>44</v>
      </c>
      <c r="D38" s="1">
        <v>2659</v>
      </c>
      <c r="E38" s="1">
        <v>9995</v>
      </c>
      <c r="F38" s="65">
        <v>987</v>
      </c>
      <c r="G38" s="1">
        <v>9898</v>
      </c>
      <c r="H38" s="1">
        <v>1116</v>
      </c>
      <c r="I38" s="1">
        <v>2836</v>
      </c>
      <c r="J38" s="65">
        <v>220</v>
      </c>
      <c r="K38" s="1">
        <v>1318</v>
      </c>
      <c r="L38" s="1">
        <v>1541</v>
      </c>
      <c r="M38" s="1">
        <v>30614</v>
      </c>
    </row>
    <row r="39" spans="2:13" x14ac:dyDescent="0.2">
      <c r="B39" s="9">
        <v>37226</v>
      </c>
      <c r="C39" s="65">
        <v>41</v>
      </c>
      <c r="D39" s="1">
        <v>2635</v>
      </c>
      <c r="E39" s="1">
        <v>9902</v>
      </c>
      <c r="F39" s="65">
        <v>971</v>
      </c>
      <c r="G39" s="1">
        <v>9772</v>
      </c>
      <c r="H39" s="1">
        <v>1085</v>
      </c>
      <c r="I39" s="1">
        <v>2724</v>
      </c>
      <c r="J39" s="65">
        <v>212</v>
      </c>
      <c r="K39" s="1">
        <v>1253</v>
      </c>
      <c r="L39" s="1">
        <v>1506</v>
      </c>
      <c r="M39" s="1">
        <v>30101</v>
      </c>
    </row>
    <row r="40" spans="2:13" x14ac:dyDescent="0.2">
      <c r="B40" s="9">
        <v>37257</v>
      </c>
      <c r="C40" s="65">
        <v>41</v>
      </c>
      <c r="D40" s="1">
        <v>2670</v>
      </c>
      <c r="E40" s="1">
        <v>10113</v>
      </c>
      <c r="F40" s="1">
        <v>1005</v>
      </c>
      <c r="G40" s="1">
        <v>10255</v>
      </c>
      <c r="H40" s="1">
        <v>1131</v>
      </c>
      <c r="I40" s="1">
        <v>2750</v>
      </c>
      <c r="J40" s="65">
        <v>221</v>
      </c>
      <c r="K40" s="1">
        <v>1317</v>
      </c>
      <c r="L40" s="1">
        <v>1630</v>
      </c>
      <c r="M40" s="1">
        <v>31133</v>
      </c>
    </row>
    <row r="41" spans="2:13" x14ac:dyDescent="0.2">
      <c r="B41" s="9">
        <v>37288</v>
      </c>
      <c r="C41" s="65">
        <v>39</v>
      </c>
      <c r="D41" s="1">
        <v>2733</v>
      </c>
      <c r="E41" s="1">
        <v>10111</v>
      </c>
      <c r="F41" s="65">
        <v>991</v>
      </c>
      <c r="G41" s="1">
        <v>10198</v>
      </c>
      <c r="H41" s="1">
        <v>1094</v>
      </c>
      <c r="I41" s="1">
        <v>2715</v>
      </c>
      <c r="J41" s="65">
        <v>242</v>
      </c>
      <c r="K41" s="1">
        <v>1345</v>
      </c>
      <c r="L41" s="1">
        <v>1672</v>
      </c>
      <c r="M41" s="1">
        <v>31140</v>
      </c>
    </row>
    <row r="42" spans="2:13" x14ac:dyDescent="0.2">
      <c r="B42" s="9">
        <v>37316</v>
      </c>
      <c r="C42" s="65">
        <v>42</v>
      </c>
      <c r="D42" s="1">
        <v>2757</v>
      </c>
      <c r="E42" s="1">
        <v>10068</v>
      </c>
      <c r="F42" s="65">
        <v>953</v>
      </c>
      <c r="G42" s="1">
        <v>9937</v>
      </c>
      <c r="H42" s="1">
        <v>1049</v>
      </c>
      <c r="I42" s="1">
        <v>2668</v>
      </c>
      <c r="J42" s="65">
        <v>230</v>
      </c>
      <c r="K42" s="1">
        <v>1321</v>
      </c>
      <c r="L42" s="1">
        <v>1642</v>
      </c>
      <c r="M42" s="1">
        <v>30667</v>
      </c>
    </row>
    <row r="43" spans="2:13" x14ac:dyDescent="0.2">
      <c r="B43" s="9">
        <v>37347</v>
      </c>
      <c r="C43" s="65">
        <v>40</v>
      </c>
      <c r="D43" s="1">
        <v>2817</v>
      </c>
      <c r="E43" s="1">
        <v>10260</v>
      </c>
      <c r="F43" s="65">
        <v>974</v>
      </c>
      <c r="G43" s="1">
        <v>9989</v>
      </c>
      <c r="H43" s="1">
        <v>1022</v>
      </c>
      <c r="I43" s="1">
        <v>2597</v>
      </c>
      <c r="J43" s="65">
        <v>254</v>
      </c>
      <c r="K43" s="1">
        <v>1302</v>
      </c>
      <c r="L43" s="1">
        <v>1605</v>
      </c>
      <c r="M43" s="1">
        <v>30860</v>
      </c>
    </row>
    <row r="44" spans="2:13" x14ac:dyDescent="0.2">
      <c r="B44" s="9">
        <v>37377</v>
      </c>
      <c r="C44" s="65">
        <v>44</v>
      </c>
      <c r="D44" s="1">
        <v>2823</v>
      </c>
      <c r="E44" s="1">
        <v>10010</v>
      </c>
      <c r="F44" s="65">
        <v>926</v>
      </c>
      <c r="G44" s="1">
        <v>9772</v>
      </c>
      <c r="H44" s="1">
        <v>1056</v>
      </c>
      <c r="I44" s="1">
        <v>2557</v>
      </c>
      <c r="J44" s="65">
        <v>247</v>
      </c>
      <c r="K44" s="1">
        <v>1294</v>
      </c>
      <c r="L44" s="1">
        <v>1573</v>
      </c>
      <c r="M44" s="1">
        <v>30302</v>
      </c>
    </row>
    <row r="45" spans="2:13" x14ac:dyDescent="0.2">
      <c r="B45" s="9">
        <v>37408</v>
      </c>
      <c r="C45" s="65">
        <v>49</v>
      </c>
      <c r="D45" s="1">
        <v>2849</v>
      </c>
      <c r="E45" s="1">
        <v>9915</v>
      </c>
      <c r="F45" s="65">
        <v>910</v>
      </c>
      <c r="G45" s="1">
        <v>9660</v>
      </c>
      <c r="H45" s="1">
        <v>1015</v>
      </c>
      <c r="I45" s="1">
        <v>2555</v>
      </c>
      <c r="J45" s="65">
        <v>264</v>
      </c>
      <c r="K45" s="1">
        <v>1257</v>
      </c>
      <c r="L45" s="1">
        <v>1563</v>
      </c>
      <c r="M45" s="1">
        <v>30037</v>
      </c>
    </row>
    <row r="46" spans="2:13" x14ac:dyDescent="0.2">
      <c r="B46" s="9">
        <v>37438</v>
      </c>
      <c r="C46" s="65">
        <v>53</v>
      </c>
      <c r="D46" s="1">
        <v>2813</v>
      </c>
      <c r="E46" s="1">
        <v>9700</v>
      </c>
      <c r="F46" s="65">
        <v>849</v>
      </c>
      <c r="G46" s="1">
        <v>9419</v>
      </c>
      <c r="H46" s="65">
        <v>975</v>
      </c>
      <c r="I46" s="1">
        <v>2480</v>
      </c>
      <c r="J46" s="65">
        <v>267</v>
      </c>
      <c r="K46" s="1">
        <v>1305</v>
      </c>
      <c r="L46" s="1">
        <v>1580</v>
      </c>
      <c r="M46" s="1">
        <v>29441</v>
      </c>
    </row>
    <row r="47" spans="2:13" x14ac:dyDescent="0.2">
      <c r="B47" s="9">
        <v>37469</v>
      </c>
      <c r="C47" s="65">
        <v>50</v>
      </c>
      <c r="D47" s="1">
        <v>2777</v>
      </c>
      <c r="E47" s="1">
        <v>9436</v>
      </c>
      <c r="F47" s="65">
        <v>817</v>
      </c>
      <c r="G47" s="1">
        <v>9253</v>
      </c>
      <c r="H47" s="65">
        <v>940</v>
      </c>
      <c r="I47" s="1">
        <v>2501</v>
      </c>
      <c r="J47" s="65">
        <v>282</v>
      </c>
      <c r="K47" s="1">
        <v>1270</v>
      </c>
      <c r="L47" s="1">
        <v>1557</v>
      </c>
      <c r="M47" s="1">
        <v>28883</v>
      </c>
    </row>
    <row r="48" spans="2:13" x14ac:dyDescent="0.2">
      <c r="B48" s="9">
        <v>37500</v>
      </c>
      <c r="C48" s="65">
        <v>55</v>
      </c>
      <c r="D48" s="1">
        <v>2769</v>
      </c>
      <c r="E48" s="1">
        <v>9484</v>
      </c>
      <c r="F48" s="65">
        <v>839</v>
      </c>
      <c r="G48" s="1">
        <v>9451</v>
      </c>
      <c r="H48" s="65">
        <v>996</v>
      </c>
      <c r="I48" s="1">
        <v>2579</v>
      </c>
      <c r="J48" s="65">
        <v>314</v>
      </c>
      <c r="K48" s="1">
        <v>1305</v>
      </c>
      <c r="L48" s="1">
        <v>1637</v>
      </c>
      <c r="M48" s="1">
        <v>29429</v>
      </c>
    </row>
    <row r="49" spans="2:13" x14ac:dyDescent="0.2">
      <c r="B49" s="9">
        <v>37530</v>
      </c>
      <c r="C49" s="65">
        <v>57</v>
      </c>
      <c r="D49" s="1">
        <v>2813</v>
      </c>
      <c r="E49" s="1">
        <v>9861</v>
      </c>
      <c r="F49" s="65">
        <v>917</v>
      </c>
      <c r="G49" s="1">
        <v>9804</v>
      </c>
      <c r="H49" s="1">
        <v>1021</v>
      </c>
      <c r="I49" s="1">
        <v>2681</v>
      </c>
      <c r="J49" s="65">
        <v>331</v>
      </c>
      <c r="K49" s="1">
        <v>1355</v>
      </c>
      <c r="L49" s="1">
        <v>1667</v>
      </c>
      <c r="M49" s="1">
        <v>30507</v>
      </c>
    </row>
    <row r="50" spans="2:13" x14ac:dyDescent="0.2">
      <c r="B50" s="9">
        <v>37561</v>
      </c>
      <c r="C50" s="65">
        <v>56</v>
      </c>
      <c r="D50" s="1">
        <v>2809</v>
      </c>
      <c r="E50" s="1">
        <v>10104</v>
      </c>
      <c r="F50" s="65">
        <v>925</v>
      </c>
      <c r="G50" s="1">
        <v>9999</v>
      </c>
      <c r="H50" s="1">
        <v>1019</v>
      </c>
      <c r="I50" s="1">
        <v>2709</v>
      </c>
      <c r="J50" s="65">
        <v>322</v>
      </c>
      <c r="K50" s="1">
        <v>1318</v>
      </c>
      <c r="L50" s="1">
        <v>1664</v>
      </c>
      <c r="M50" s="1">
        <v>30925</v>
      </c>
    </row>
    <row r="51" spans="2:13" x14ac:dyDescent="0.2">
      <c r="B51" s="9">
        <v>37591</v>
      </c>
      <c r="C51" s="65">
        <v>52</v>
      </c>
      <c r="D51" s="1">
        <v>2878</v>
      </c>
      <c r="E51" s="1">
        <v>10039</v>
      </c>
      <c r="F51" s="65">
        <v>904</v>
      </c>
      <c r="G51" s="1">
        <v>9766</v>
      </c>
      <c r="H51" s="65">
        <v>958</v>
      </c>
      <c r="I51" s="1">
        <v>2613</v>
      </c>
      <c r="J51" s="65">
        <v>275</v>
      </c>
      <c r="K51" s="1">
        <v>1245</v>
      </c>
      <c r="L51" s="1">
        <v>1550</v>
      </c>
      <c r="M51" s="1">
        <v>30280</v>
      </c>
    </row>
    <row r="52" spans="2:13" x14ac:dyDescent="0.2">
      <c r="B52" s="9">
        <v>37622</v>
      </c>
      <c r="C52" s="65">
        <v>52</v>
      </c>
      <c r="D52" s="1">
        <v>2918</v>
      </c>
      <c r="E52" s="1">
        <v>10212</v>
      </c>
      <c r="F52" s="65">
        <v>924</v>
      </c>
      <c r="G52" s="1">
        <v>10202</v>
      </c>
      <c r="H52" s="1">
        <v>1000</v>
      </c>
      <c r="I52" s="1">
        <v>2717</v>
      </c>
      <c r="J52" s="65">
        <v>321</v>
      </c>
      <c r="K52" s="1">
        <v>1308</v>
      </c>
      <c r="L52" s="1">
        <v>1676</v>
      </c>
      <c r="M52" s="1">
        <v>31330</v>
      </c>
    </row>
    <row r="53" spans="2:13" x14ac:dyDescent="0.2">
      <c r="B53" s="9">
        <v>37653</v>
      </c>
      <c r="C53" s="65">
        <v>50</v>
      </c>
      <c r="D53" s="1">
        <v>2943</v>
      </c>
      <c r="E53" s="1">
        <v>10302</v>
      </c>
      <c r="F53" s="65">
        <v>937</v>
      </c>
      <c r="G53" s="1">
        <v>10313</v>
      </c>
      <c r="H53" s="65">
        <v>988</v>
      </c>
      <c r="I53" s="1">
        <v>2734</v>
      </c>
      <c r="J53" s="65">
        <v>316</v>
      </c>
      <c r="K53" s="1">
        <v>1275</v>
      </c>
      <c r="L53" s="1">
        <v>1620</v>
      </c>
      <c r="M53" s="1">
        <v>31478</v>
      </c>
    </row>
    <row r="54" spans="2:13" x14ac:dyDescent="0.2">
      <c r="B54" s="9">
        <v>37681</v>
      </c>
      <c r="C54" s="65">
        <v>50</v>
      </c>
      <c r="D54" s="1">
        <v>2970</v>
      </c>
      <c r="E54" s="1">
        <v>10404</v>
      </c>
      <c r="F54" s="65">
        <v>925</v>
      </c>
      <c r="G54" s="1">
        <v>10365</v>
      </c>
      <c r="H54" s="1">
        <v>1000</v>
      </c>
      <c r="I54" s="1">
        <v>2789</v>
      </c>
      <c r="J54" s="65">
        <v>318</v>
      </c>
      <c r="K54" s="1">
        <v>1262</v>
      </c>
      <c r="L54" s="1">
        <v>1623</v>
      </c>
      <c r="M54" s="1">
        <v>31706</v>
      </c>
    </row>
    <row r="55" spans="2:13" x14ac:dyDescent="0.2">
      <c r="B55" s="9">
        <v>37712</v>
      </c>
      <c r="C55" s="65">
        <v>50</v>
      </c>
      <c r="D55" s="1">
        <v>2950</v>
      </c>
      <c r="E55" s="1">
        <v>10210</v>
      </c>
      <c r="F55" s="65">
        <v>878</v>
      </c>
      <c r="G55" s="1">
        <v>10038</v>
      </c>
      <c r="H55" s="65">
        <v>951</v>
      </c>
      <c r="I55" s="1">
        <v>2699</v>
      </c>
      <c r="J55" s="65">
        <v>318</v>
      </c>
      <c r="K55" s="1">
        <v>1250</v>
      </c>
      <c r="L55" s="1">
        <v>1597</v>
      </c>
      <c r="M55" s="1">
        <v>30941</v>
      </c>
    </row>
    <row r="56" spans="2:13" x14ac:dyDescent="0.2">
      <c r="B56" s="9">
        <v>37742</v>
      </c>
      <c r="C56" s="65">
        <v>52</v>
      </c>
      <c r="D56" s="1">
        <v>2863</v>
      </c>
      <c r="E56" s="1">
        <v>9810</v>
      </c>
      <c r="F56" s="65">
        <v>845</v>
      </c>
      <c r="G56" s="1">
        <v>9673</v>
      </c>
      <c r="H56" s="65">
        <v>916</v>
      </c>
      <c r="I56" s="1">
        <v>2625</v>
      </c>
      <c r="J56" s="65">
        <v>289</v>
      </c>
      <c r="K56" s="1">
        <v>1216</v>
      </c>
      <c r="L56" s="1">
        <v>1480</v>
      </c>
      <c r="M56" s="1">
        <v>29769</v>
      </c>
    </row>
    <row r="57" spans="2:13" x14ac:dyDescent="0.2">
      <c r="B57" s="9">
        <v>37773</v>
      </c>
      <c r="C57" s="65">
        <v>57</v>
      </c>
      <c r="D57" s="1">
        <v>2847</v>
      </c>
      <c r="E57" s="1">
        <v>9645</v>
      </c>
      <c r="F57" s="65">
        <v>836</v>
      </c>
      <c r="G57" s="1">
        <v>9498</v>
      </c>
      <c r="H57" s="65">
        <v>873</v>
      </c>
      <c r="I57" s="1">
        <v>2534</v>
      </c>
      <c r="J57" s="65">
        <v>301</v>
      </c>
      <c r="K57" s="1">
        <v>1188</v>
      </c>
      <c r="L57" s="1">
        <v>1473</v>
      </c>
      <c r="M57" s="1">
        <v>29252</v>
      </c>
    </row>
    <row r="58" spans="2:13" x14ac:dyDescent="0.2">
      <c r="B58" s="9">
        <v>37803</v>
      </c>
      <c r="C58" s="65">
        <v>55</v>
      </c>
      <c r="D58" s="1">
        <v>2786</v>
      </c>
      <c r="E58" s="1">
        <v>9383</v>
      </c>
      <c r="F58" s="65">
        <v>798</v>
      </c>
      <c r="G58" s="1">
        <v>9203</v>
      </c>
      <c r="H58" s="65">
        <v>844</v>
      </c>
      <c r="I58" s="1">
        <v>2431</v>
      </c>
      <c r="J58" s="65">
        <v>308</v>
      </c>
      <c r="K58" s="1">
        <v>1179</v>
      </c>
      <c r="L58" s="1">
        <v>1454</v>
      </c>
      <c r="M58" s="1">
        <v>28441</v>
      </c>
    </row>
    <row r="59" spans="2:13" x14ac:dyDescent="0.2">
      <c r="B59" s="9">
        <v>37834</v>
      </c>
      <c r="C59" s="65">
        <v>55</v>
      </c>
      <c r="D59" s="1">
        <v>2756</v>
      </c>
      <c r="E59" s="1">
        <v>9258</v>
      </c>
      <c r="F59" s="65">
        <v>762</v>
      </c>
      <c r="G59" s="1">
        <v>9046</v>
      </c>
      <c r="H59" s="65">
        <v>826</v>
      </c>
      <c r="I59" s="1">
        <v>2345</v>
      </c>
      <c r="J59" s="65">
        <v>305</v>
      </c>
      <c r="K59" s="1">
        <v>1125</v>
      </c>
      <c r="L59" s="1">
        <v>1377</v>
      </c>
      <c r="M59" s="1">
        <v>27855</v>
      </c>
    </row>
    <row r="60" spans="2:13" x14ac:dyDescent="0.2">
      <c r="B60" s="9">
        <v>37865</v>
      </c>
      <c r="C60" s="65">
        <v>55</v>
      </c>
      <c r="D60" s="1">
        <v>2777</v>
      </c>
      <c r="E60" s="1">
        <v>9374</v>
      </c>
      <c r="F60" s="65">
        <v>779</v>
      </c>
      <c r="G60" s="1">
        <v>9255</v>
      </c>
      <c r="H60" s="65">
        <v>846</v>
      </c>
      <c r="I60" s="1">
        <v>2484</v>
      </c>
      <c r="J60" s="65">
        <v>336</v>
      </c>
      <c r="K60" s="1">
        <v>1265</v>
      </c>
      <c r="L60" s="1">
        <v>1518</v>
      </c>
      <c r="M60" s="1">
        <v>28689</v>
      </c>
    </row>
    <row r="61" spans="2:13" x14ac:dyDescent="0.2">
      <c r="B61" s="9">
        <v>37895</v>
      </c>
      <c r="C61" s="65">
        <v>60</v>
      </c>
      <c r="D61" s="1">
        <v>2844</v>
      </c>
      <c r="E61" s="1">
        <v>9697</v>
      </c>
      <c r="F61" s="65">
        <v>819</v>
      </c>
      <c r="G61" s="1">
        <v>9552</v>
      </c>
      <c r="H61" s="65">
        <v>889</v>
      </c>
      <c r="I61" s="1">
        <v>2554</v>
      </c>
      <c r="J61" s="65">
        <v>327</v>
      </c>
      <c r="K61" s="1">
        <v>1233</v>
      </c>
      <c r="L61" s="1">
        <v>1532</v>
      </c>
      <c r="M61" s="1">
        <v>29507</v>
      </c>
    </row>
    <row r="62" spans="2:13" x14ac:dyDescent="0.2">
      <c r="B62" s="9">
        <v>37926</v>
      </c>
      <c r="C62" s="65">
        <v>61</v>
      </c>
      <c r="D62" s="1">
        <v>2901</v>
      </c>
      <c r="E62" s="1">
        <v>10101</v>
      </c>
      <c r="F62" s="65">
        <v>852</v>
      </c>
      <c r="G62" s="1">
        <v>9874</v>
      </c>
      <c r="H62" s="65">
        <v>909</v>
      </c>
      <c r="I62" s="1">
        <v>2622</v>
      </c>
      <c r="J62" s="65">
        <v>320</v>
      </c>
      <c r="K62" s="1">
        <v>1232</v>
      </c>
      <c r="L62" s="1">
        <v>1501</v>
      </c>
      <c r="M62" s="1">
        <v>30373</v>
      </c>
    </row>
    <row r="63" spans="2:13" x14ac:dyDescent="0.2">
      <c r="B63" s="9">
        <v>37956</v>
      </c>
      <c r="C63" s="65">
        <v>63</v>
      </c>
      <c r="D63" s="1">
        <v>2905</v>
      </c>
      <c r="E63" s="1">
        <v>9991</v>
      </c>
      <c r="F63" s="65">
        <v>811</v>
      </c>
      <c r="G63" s="1">
        <v>9590</v>
      </c>
      <c r="H63" s="65">
        <v>844</v>
      </c>
      <c r="I63" s="1">
        <v>2491</v>
      </c>
      <c r="J63" s="65">
        <v>271</v>
      </c>
      <c r="K63" s="1">
        <v>1120</v>
      </c>
      <c r="L63" s="1">
        <v>1401</v>
      </c>
      <c r="M63" s="1">
        <v>29487</v>
      </c>
    </row>
    <row r="64" spans="2:13" x14ac:dyDescent="0.2">
      <c r="B64" s="9">
        <v>37987</v>
      </c>
      <c r="C64" s="65">
        <v>63</v>
      </c>
      <c r="D64" s="1">
        <v>2904</v>
      </c>
      <c r="E64" s="1">
        <v>9919</v>
      </c>
      <c r="F64" s="65">
        <v>860</v>
      </c>
      <c r="G64" s="1">
        <v>9701</v>
      </c>
      <c r="H64" s="65">
        <v>887</v>
      </c>
      <c r="I64" s="1">
        <v>2594</v>
      </c>
      <c r="J64" s="65">
        <v>325</v>
      </c>
      <c r="K64" s="1">
        <v>1175</v>
      </c>
      <c r="L64" s="1">
        <v>1444</v>
      </c>
      <c r="M64" s="1">
        <v>29872</v>
      </c>
    </row>
    <row r="65" spans="1:14" x14ac:dyDescent="0.2">
      <c r="A65" s="65"/>
      <c r="B65" s="9">
        <v>38018</v>
      </c>
      <c r="C65" s="65">
        <v>70</v>
      </c>
      <c r="D65" s="1">
        <v>2930</v>
      </c>
      <c r="E65" s="1">
        <v>9748</v>
      </c>
      <c r="F65" s="65">
        <v>867</v>
      </c>
      <c r="G65" s="1">
        <v>9507</v>
      </c>
      <c r="H65" s="65">
        <v>883</v>
      </c>
      <c r="I65" s="1">
        <v>2534</v>
      </c>
      <c r="J65" s="65">
        <v>356</v>
      </c>
      <c r="K65" s="1">
        <v>1166</v>
      </c>
      <c r="L65" s="1">
        <v>1427</v>
      </c>
      <c r="M65" s="1">
        <v>29488</v>
      </c>
      <c r="N65" s="65"/>
    </row>
    <row r="66" spans="1:14" x14ac:dyDescent="0.2">
      <c r="A66" s="65"/>
      <c r="B66" s="9">
        <v>38047</v>
      </c>
      <c r="C66" s="65">
        <v>79</v>
      </c>
      <c r="D66" s="1">
        <v>2922</v>
      </c>
      <c r="E66" s="1">
        <v>9690</v>
      </c>
      <c r="F66" s="65">
        <v>838</v>
      </c>
      <c r="G66" s="1">
        <v>9366</v>
      </c>
      <c r="H66" s="65">
        <v>854</v>
      </c>
      <c r="I66" s="1">
        <v>2500</v>
      </c>
      <c r="J66" s="65">
        <v>372</v>
      </c>
      <c r="K66" s="1">
        <v>1163</v>
      </c>
      <c r="L66" s="1">
        <v>1362</v>
      </c>
      <c r="M66" s="1">
        <v>29146</v>
      </c>
      <c r="N66" s="65"/>
    </row>
    <row r="67" spans="1:14" x14ac:dyDescent="0.2">
      <c r="A67" s="65"/>
      <c r="B67" s="9">
        <v>38078</v>
      </c>
      <c r="C67" s="1">
        <v>81</v>
      </c>
      <c r="D67" s="1">
        <v>2957</v>
      </c>
      <c r="E67" s="1">
        <v>9537</v>
      </c>
      <c r="F67" s="1">
        <v>805</v>
      </c>
      <c r="G67" s="1">
        <v>9088</v>
      </c>
      <c r="H67" s="1">
        <v>828</v>
      </c>
      <c r="I67" s="1">
        <v>2396</v>
      </c>
      <c r="J67" s="1">
        <v>377</v>
      </c>
      <c r="K67" s="1">
        <v>1150</v>
      </c>
      <c r="L67" s="1">
        <v>1388</v>
      </c>
      <c r="M67" s="1">
        <v>28607</v>
      </c>
      <c r="N67" s="65"/>
    </row>
    <row r="68" spans="1:14" x14ac:dyDescent="0.2">
      <c r="A68" s="65"/>
      <c r="B68" s="9">
        <v>38108</v>
      </c>
      <c r="C68" s="1">
        <v>83</v>
      </c>
      <c r="D68" s="1">
        <v>2955</v>
      </c>
      <c r="E68" s="1">
        <v>9326</v>
      </c>
      <c r="F68" s="1">
        <v>840</v>
      </c>
      <c r="G68" s="1">
        <v>8855</v>
      </c>
      <c r="H68" s="1">
        <v>782</v>
      </c>
      <c r="I68" s="1">
        <v>2293</v>
      </c>
      <c r="J68" s="1">
        <v>357</v>
      </c>
      <c r="K68" s="1">
        <v>1109</v>
      </c>
      <c r="L68" s="1">
        <v>1343</v>
      </c>
      <c r="M68" s="1">
        <v>27943</v>
      </c>
      <c r="N68" s="65"/>
    </row>
    <row r="69" spans="1:14" x14ac:dyDescent="0.2">
      <c r="A69" s="65"/>
      <c r="B69" s="9">
        <v>38139</v>
      </c>
      <c r="C69" s="1">
        <v>73</v>
      </c>
      <c r="D69" s="1">
        <v>2962</v>
      </c>
      <c r="E69" s="1">
        <v>9052</v>
      </c>
      <c r="F69" s="1">
        <v>824</v>
      </c>
      <c r="G69" s="1">
        <v>8598</v>
      </c>
      <c r="H69" s="1">
        <v>797</v>
      </c>
      <c r="I69" s="1">
        <v>2285</v>
      </c>
      <c r="J69" s="1">
        <v>396</v>
      </c>
      <c r="K69" s="1">
        <v>1082</v>
      </c>
      <c r="L69" s="1">
        <v>1307</v>
      </c>
      <c r="M69" s="1">
        <v>27376</v>
      </c>
      <c r="N69" s="65"/>
    </row>
    <row r="70" spans="1:14" x14ac:dyDescent="0.2">
      <c r="A70" s="65"/>
      <c r="B70" s="9">
        <v>38169</v>
      </c>
      <c r="C70" s="1">
        <v>77</v>
      </c>
      <c r="D70" s="1">
        <v>2929</v>
      </c>
      <c r="E70" s="1">
        <v>8743</v>
      </c>
      <c r="F70" s="1">
        <v>754</v>
      </c>
      <c r="G70" s="1">
        <v>8253</v>
      </c>
      <c r="H70" s="1">
        <v>762</v>
      </c>
      <c r="I70" s="1">
        <v>2188</v>
      </c>
      <c r="J70" s="1">
        <v>404</v>
      </c>
      <c r="K70" s="1">
        <v>1089</v>
      </c>
      <c r="L70" s="1">
        <v>1364</v>
      </c>
      <c r="M70" s="1">
        <v>26563</v>
      </c>
      <c r="N70" s="65"/>
    </row>
    <row r="71" spans="1:14" x14ac:dyDescent="0.2">
      <c r="A71" s="65"/>
      <c r="B71" s="9">
        <v>38200</v>
      </c>
      <c r="C71" s="1">
        <v>83</v>
      </c>
      <c r="D71" s="1">
        <v>2877</v>
      </c>
      <c r="E71" s="1">
        <v>8584</v>
      </c>
      <c r="F71" s="1">
        <v>763</v>
      </c>
      <c r="G71" s="1">
        <v>8237</v>
      </c>
      <c r="H71" s="1">
        <v>761</v>
      </c>
      <c r="I71" s="1">
        <v>2167</v>
      </c>
      <c r="J71" s="1">
        <v>398</v>
      </c>
      <c r="K71" s="1">
        <v>1126</v>
      </c>
      <c r="L71" s="1">
        <v>1356</v>
      </c>
      <c r="M71" s="1">
        <v>26352</v>
      </c>
      <c r="N71" s="65"/>
    </row>
    <row r="72" spans="1:14" x14ac:dyDescent="0.2">
      <c r="A72" s="65"/>
      <c r="B72" s="9">
        <v>38231</v>
      </c>
      <c r="C72" s="1">
        <v>93</v>
      </c>
      <c r="D72" s="1">
        <v>2902</v>
      </c>
      <c r="E72" s="1">
        <v>8582</v>
      </c>
      <c r="F72" s="1">
        <v>755</v>
      </c>
      <c r="G72" s="1">
        <v>8246</v>
      </c>
      <c r="H72" s="1">
        <v>796</v>
      </c>
      <c r="I72" s="1">
        <v>2192</v>
      </c>
      <c r="J72" s="1">
        <v>445</v>
      </c>
      <c r="K72" s="1">
        <v>1098</v>
      </c>
      <c r="L72" s="1">
        <v>1391</v>
      </c>
      <c r="M72" s="1">
        <v>26500</v>
      </c>
      <c r="N72" s="65"/>
    </row>
    <row r="73" spans="1:14" x14ac:dyDescent="0.2">
      <c r="A73" s="65"/>
      <c r="B73" s="9">
        <v>38261</v>
      </c>
      <c r="C73" s="65">
        <v>92</v>
      </c>
      <c r="D73" s="1">
        <v>2946</v>
      </c>
      <c r="E73" s="1">
        <v>8910</v>
      </c>
      <c r="F73" s="65">
        <v>743</v>
      </c>
      <c r="G73" s="1">
        <v>8459</v>
      </c>
      <c r="H73" s="65">
        <v>817</v>
      </c>
      <c r="I73" s="1">
        <v>2247</v>
      </c>
      <c r="J73" s="65">
        <v>438</v>
      </c>
      <c r="K73" s="1">
        <v>1102</v>
      </c>
      <c r="L73" s="1">
        <v>1317</v>
      </c>
      <c r="M73" s="1">
        <v>27071</v>
      </c>
      <c r="N73" s="65"/>
    </row>
    <row r="74" spans="1:14" x14ac:dyDescent="0.2">
      <c r="A74" s="65"/>
      <c r="B74" s="9">
        <v>38292</v>
      </c>
      <c r="C74" s="65">
        <v>95</v>
      </c>
      <c r="D74" s="1">
        <v>2956</v>
      </c>
      <c r="E74" s="1">
        <v>9105</v>
      </c>
      <c r="F74" s="65">
        <v>750</v>
      </c>
      <c r="G74" s="1">
        <v>8737</v>
      </c>
      <c r="H74" s="65">
        <v>815</v>
      </c>
      <c r="I74" s="1">
        <v>2284</v>
      </c>
      <c r="J74" s="65">
        <v>449</v>
      </c>
      <c r="K74" s="1">
        <v>1055</v>
      </c>
      <c r="L74" s="1">
        <v>1293</v>
      </c>
      <c r="M74" s="1">
        <v>27539</v>
      </c>
      <c r="N74" s="65"/>
    </row>
    <row r="75" spans="1:14" x14ac:dyDescent="0.2">
      <c r="A75" s="65"/>
      <c r="B75" s="9">
        <v>38322</v>
      </c>
      <c r="C75" s="65">
        <v>90</v>
      </c>
      <c r="D75" s="1">
        <v>2918</v>
      </c>
      <c r="E75" s="1">
        <v>8973</v>
      </c>
      <c r="F75" s="65">
        <v>709</v>
      </c>
      <c r="G75" s="1">
        <v>8510</v>
      </c>
      <c r="H75" s="65">
        <v>793</v>
      </c>
      <c r="I75" s="1">
        <v>2202</v>
      </c>
      <c r="J75" s="65">
        <v>403</v>
      </c>
      <c r="K75" s="1">
        <v>1017</v>
      </c>
      <c r="L75" s="1">
        <v>1276</v>
      </c>
      <c r="M75" s="1">
        <v>26891</v>
      </c>
      <c r="N75" s="65"/>
    </row>
    <row r="76" spans="1:14" x14ac:dyDescent="0.2">
      <c r="A76" s="65"/>
      <c r="B76" s="79">
        <v>38353</v>
      </c>
      <c r="C76" s="65">
        <v>87</v>
      </c>
      <c r="D76" s="1">
        <v>2944</v>
      </c>
      <c r="E76" s="1">
        <v>9175</v>
      </c>
      <c r="F76" s="65">
        <v>731</v>
      </c>
      <c r="G76" s="1">
        <v>8805</v>
      </c>
      <c r="H76" s="65">
        <v>838</v>
      </c>
      <c r="I76" s="1">
        <v>2237</v>
      </c>
      <c r="J76" s="65">
        <v>437</v>
      </c>
      <c r="K76" s="1">
        <v>1058</v>
      </c>
      <c r="L76" s="1">
        <v>1273</v>
      </c>
      <c r="M76" s="1">
        <v>27585</v>
      </c>
      <c r="N76" s="65">
        <f>SUM(C76:L76)</f>
        <v>27585</v>
      </c>
    </row>
    <row r="77" spans="1:14" x14ac:dyDescent="0.2">
      <c r="A77" s="65"/>
      <c r="B77" s="79">
        <v>38384</v>
      </c>
      <c r="C77" s="65">
        <v>95</v>
      </c>
      <c r="D77" s="1">
        <v>2925</v>
      </c>
      <c r="E77" s="1">
        <v>9161</v>
      </c>
      <c r="F77" s="65">
        <v>720</v>
      </c>
      <c r="G77" s="1">
        <v>8721</v>
      </c>
      <c r="H77" s="65">
        <v>819</v>
      </c>
      <c r="I77" s="1">
        <v>2256</v>
      </c>
      <c r="J77" s="65">
        <v>462</v>
      </c>
      <c r="K77" s="1">
        <v>1039</v>
      </c>
      <c r="L77" s="1">
        <v>1223</v>
      </c>
      <c r="M77" s="1">
        <v>27421</v>
      </c>
      <c r="N77" s="65">
        <f>SUM(C77:L77)</f>
        <v>27421</v>
      </c>
    </row>
    <row r="78" spans="1:14" x14ac:dyDescent="0.2">
      <c r="A78" s="65"/>
      <c r="B78" s="79">
        <v>38412</v>
      </c>
      <c r="C78" s="65">
        <v>96</v>
      </c>
      <c r="D78" s="1">
        <v>2898</v>
      </c>
      <c r="E78" s="1">
        <v>8953</v>
      </c>
      <c r="F78" s="65">
        <v>686</v>
      </c>
      <c r="G78" s="1">
        <v>8390</v>
      </c>
      <c r="H78" s="65">
        <v>760</v>
      </c>
      <c r="I78" s="1">
        <v>2107</v>
      </c>
      <c r="J78" s="65">
        <v>395</v>
      </c>
      <c r="K78" s="1">
        <v>975</v>
      </c>
      <c r="L78" s="1">
        <v>1170</v>
      </c>
      <c r="M78" s="1">
        <v>26430</v>
      </c>
      <c r="N78" s="65">
        <f>SUM(C78:L78)</f>
        <v>26430</v>
      </c>
    </row>
    <row r="79" spans="1:14" x14ac:dyDescent="0.2">
      <c r="A79" s="65"/>
      <c r="B79" s="79"/>
      <c r="C79" s="65"/>
      <c r="D79" s="1"/>
      <c r="E79" s="1"/>
      <c r="F79" s="65"/>
      <c r="G79" s="1"/>
      <c r="H79" s="65"/>
      <c r="I79" s="1"/>
      <c r="J79" s="65"/>
      <c r="K79" s="1"/>
      <c r="L79" s="1"/>
      <c r="M79" s="1"/>
      <c r="N79" s="65"/>
    </row>
    <row r="80" spans="1:14" x14ac:dyDescent="0.2">
      <c r="A80" s="60" t="s">
        <v>24</v>
      </c>
      <c r="B80" s="79"/>
      <c r="C80" s="65"/>
      <c r="D80" s="1"/>
      <c r="E80" s="1"/>
      <c r="F80" s="65"/>
      <c r="G80" s="1"/>
      <c r="H80" s="65"/>
      <c r="I80" s="1"/>
      <c r="J80" s="65"/>
      <c r="K80" s="1"/>
      <c r="L80" s="1"/>
      <c r="M80" s="1"/>
      <c r="N80" s="65"/>
    </row>
    <row r="81" spans="1:23" x14ac:dyDescent="0.2">
      <c r="A81" s="60" t="s">
        <v>79</v>
      </c>
      <c r="B81" s="79"/>
      <c r="C81" s="65"/>
      <c r="D81" s="1"/>
      <c r="E81" s="1"/>
      <c r="F81" s="65"/>
      <c r="G81" s="1"/>
      <c r="H81" s="65"/>
      <c r="I81" s="1"/>
      <c r="J81" s="65"/>
      <c r="K81" s="1"/>
      <c r="L81" s="1"/>
      <c r="M81" s="1"/>
      <c r="N81" s="65"/>
      <c r="O81" s="65"/>
      <c r="P81" s="65"/>
      <c r="Q81" s="65"/>
      <c r="R81" s="65"/>
      <c r="S81" s="65"/>
      <c r="T81" s="65"/>
      <c r="U81" s="65"/>
      <c r="V81" s="65"/>
      <c r="W81" s="65"/>
    </row>
    <row r="82" spans="1:23" x14ac:dyDescent="0.2">
      <c r="A82" s="28" t="s">
        <v>2</v>
      </c>
      <c r="B82" s="79"/>
      <c r="C82" s="65"/>
      <c r="D82" s="1"/>
      <c r="E82" s="1"/>
      <c r="F82" s="65"/>
      <c r="G82" s="1"/>
      <c r="H82" s="65"/>
      <c r="I82" s="1"/>
      <c r="J82" s="65"/>
      <c r="K82" s="1"/>
      <c r="L82" s="1"/>
      <c r="M82" s="1"/>
      <c r="N82" s="65"/>
      <c r="O82" s="65"/>
      <c r="P82" s="65"/>
      <c r="Q82" s="65"/>
      <c r="R82" s="65"/>
      <c r="S82" s="65"/>
      <c r="T82" s="65"/>
      <c r="U82" s="65"/>
      <c r="V82" s="65"/>
      <c r="W82" s="65"/>
    </row>
    <row r="83" spans="1:23" x14ac:dyDescent="0.2">
      <c r="A83" s="65"/>
      <c r="B83" s="79"/>
      <c r="C83" s="65"/>
      <c r="D83" s="1"/>
      <c r="E83" s="1"/>
      <c r="F83" s="65"/>
      <c r="G83" s="1"/>
      <c r="H83" s="65"/>
      <c r="I83" s="1"/>
      <c r="J83" s="65"/>
      <c r="K83" s="1"/>
      <c r="L83" s="1"/>
      <c r="M83" s="1"/>
      <c r="N83" s="65"/>
      <c r="O83" s="65"/>
      <c r="P83" s="65"/>
      <c r="Q83" s="65"/>
      <c r="R83" s="65"/>
      <c r="S83" s="65"/>
      <c r="T83" s="65"/>
      <c r="U83" s="65"/>
      <c r="V83" s="65"/>
      <c r="W83" s="65"/>
    </row>
    <row r="84" spans="1:23" x14ac:dyDescent="0.2">
      <c r="A84" s="65"/>
      <c r="B84" s="79"/>
      <c r="C84" s="65" t="s">
        <v>90</v>
      </c>
      <c r="D84" s="65" t="s">
        <v>91</v>
      </c>
      <c r="E84" s="65" t="s">
        <v>92</v>
      </c>
      <c r="F84" s="65" t="s">
        <v>93</v>
      </c>
      <c r="G84" s="65" t="s">
        <v>94</v>
      </c>
      <c r="H84" s="65" t="s">
        <v>92</v>
      </c>
      <c r="I84" s="65" t="s">
        <v>95</v>
      </c>
      <c r="J84" s="65" t="s">
        <v>96</v>
      </c>
      <c r="K84" s="65" t="s">
        <v>97</v>
      </c>
      <c r="L84" s="65" t="s">
        <v>98</v>
      </c>
      <c r="M84" s="65" t="s">
        <v>99</v>
      </c>
      <c r="N84" s="65" t="s">
        <v>100</v>
      </c>
      <c r="O84" s="65" t="s">
        <v>101</v>
      </c>
      <c r="P84" s="65" t="s">
        <v>102</v>
      </c>
      <c r="Q84" s="65" t="s">
        <v>103</v>
      </c>
      <c r="R84" s="65" t="s">
        <v>104</v>
      </c>
      <c r="S84" s="65" t="s">
        <v>105</v>
      </c>
      <c r="T84" s="65" t="s">
        <v>106</v>
      </c>
      <c r="U84" s="65" t="s">
        <v>107</v>
      </c>
      <c r="V84" s="65" t="s">
        <v>108</v>
      </c>
      <c r="W84" s="65" t="s">
        <v>44</v>
      </c>
    </row>
    <row r="85" spans="1:23" x14ac:dyDescent="0.2">
      <c r="A85" s="65"/>
      <c r="B85" s="79">
        <v>38443</v>
      </c>
      <c r="C85" s="1">
        <v>2872</v>
      </c>
      <c r="D85" s="1"/>
      <c r="E85" s="1"/>
      <c r="F85" s="1">
        <v>8848</v>
      </c>
      <c r="G85" s="1">
        <v>8127</v>
      </c>
      <c r="H85" s="1"/>
      <c r="I85" s="1">
        <v>2080</v>
      </c>
      <c r="J85" s="1">
        <v>656</v>
      </c>
      <c r="K85" s="1"/>
      <c r="L85" s="1"/>
      <c r="M85" s="1">
        <v>745</v>
      </c>
      <c r="N85" s="1"/>
      <c r="O85" s="1"/>
      <c r="P85" s="1">
        <v>928</v>
      </c>
      <c r="Q85" s="1">
        <v>1089</v>
      </c>
      <c r="R85" s="1"/>
      <c r="S85" s="1"/>
      <c r="T85" s="1">
        <v>373</v>
      </c>
      <c r="U85" s="1">
        <v>100</v>
      </c>
      <c r="V85" s="65"/>
      <c r="W85" s="1">
        <v>25818</v>
      </c>
    </row>
    <row r="86" spans="1:23" x14ac:dyDescent="0.2">
      <c r="A86" s="65"/>
      <c r="B86" s="79">
        <v>38473</v>
      </c>
      <c r="C86" s="1">
        <v>2656</v>
      </c>
      <c r="D86" s="1">
        <v>99</v>
      </c>
      <c r="E86" s="1">
        <v>7</v>
      </c>
      <c r="F86" s="1">
        <v>10668</v>
      </c>
      <c r="G86" s="1">
        <v>9924</v>
      </c>
      <c r="H86" s="1">
        <v>2</v>
      </c>
      <c r="I86" s="1">
        <v>2677</v>
      </c>
      <c r="J86" s="1">
        <v>2100</v>
      </c>
      <c r="K86" s="1">
        <v>2</v>
      </c>
      <c r="L86" s="1">
        <v>2</v>
      </c>
      <c r="M86" s="1">
        <v>1807</v>
      </c>
      <c r="N86" s="1">
        <v>1</v>
      </c>
      <c r="O86" s="1">
        <v>1</v>
      </c>
      <c r="P86" s="1">
        <v>1198</v>
      </c>
      <c r="Q86" s="1">
        <v>1432</v>
      </c>
      <c r="R86" s="1">
        <v>2</v>
      </c>
      <c r="S86" s="1">
        <v>4</v>
      </c>
      <c r="T86" s="1"/>
      <c r="U86" s="1">
        <v>154</v>
      </c>
      <c r="V86" s="65"/>
      <c r="W86" s="1">
        <v>32736</v>
      </c>
    </row>
    <row r="87" spans="1:23" x14ac:dyDescent="0.2">
      <c r="A87" s="65"/>
      <c r="B87" s="79">
        <v>38504</v>
      </c>
      <c r="C87" s="1">
        <v>2637</v>
      </c>
      <c r="D87" s="1">
        <v>190</v>
      </c>
      <c r="E87" s="1">
        <v>7</v>
      </c>
      <c r="F87" s="1">
        <v>10451</v>
      </c>
      <c r="G87" s="1">
        <v>9816</v>
      </c>
      <c r="H87" s="1">
        <v>4</v>
      </c>
      <c r="I87" s="1">
        <v>2661</v>
      </c>
      <c r="J87" s="1">
        <v>2031</v>
      </c>
      <c r="K87" s="1">
        <v>1</v>
      </c>
      <c r="L87" s="1">
        <v>4</v>
      </c>
      <c r="M87" s="1">
        <v>1722</v>
      </c>
      <c r="N87" s="1">
        <v>0</v>
      </c>
      <c r="O87" s="1">
        <v>1</v>
      </c>
      <c r="P87" s="1">
        <v>1178</v>
      </c>
      <c r="Q87" s="1">
        <v>1410</v>
      </c>
      <c r="R87" s="1">
        <v>2</v>
      </c>
      <c r="S87" s="1">
        <v>4</v>
      </c>
      <c r="T87" s="1"/>
      <c r="U87" s="1">
        <v>153</v>
      </c>
      <c r="V87" s="65"/>
      <c r="W87" s="1">
        <v>32272</v>
      </c>
    </row>
    <row r="88" spans="1:23" x14ac:dyDescent="0.2">
      <c r="A88" s="65"/>
      <c r="B88" s="79">
        <v>38534</v>
      </c>
      <c r="C88" s="1">
        <v>2685</v>
      </c>
      <c r="D88" s="1">
        <v>246</v>
      </c>
      <c r="E88" s="1">
        <v>11</v>
      </c>
      <c r="F88" s="1">
        <v>10642</v>
      </c>
      <c r="G88" s="1">
        <v>10116</v>
      </c>
      <c r="H88" s="1">
        <v>5</v>
      </c>
      <c r="I88" s="1">
        <v>2812</v>
      </c>
      <c r="J88" s="1">
        <v>1988</v>
      </c>
      <c r="K88" s="1">
        <v>1</v>
      </c>
      <c r="L88" s="1">
        <v>3</v>
      </c>
      <c r="M88" s="1">
        <v>1786</v>
      </c>
      <c r="N88" s="1">
        <v>0</v>
      </c>
      <c r="O88" s="1">
        <v>2</v>
      </c>
      <c r="P88" s="1">
        <v>1301</v>
      </c>
      <c r="Q88" s="1">
        <v>1560</v>
      </c>
      <c r="R88" s="1">
        <v>10</v>
      </c>
      <c r="S88" s="1">
        <v>7</v>
      </c>
      <c r="T88" s="1"/>
      <c r="U88" s="1">
        <v>150</v>
      </c>
      <c r="V88" s="65"/>
      <c r="W88" s="1">
        <v>33325</v>
      </c>
    </row>
    <row r="89" spans="1:23" x14ac:dyDescent="0.2">
      <c r="A89" s="65"/>
      <c r="B89" s="79">
        <v>38565</v>
      </c>
      <c r="C89" s="1">
        <v>2713</v>
      </c>
      <c r="D89" s="1">
        <v>231</v>
      </c>
      <c r="E89" s="1">
        <v>11</v>
      </c>
      <c r="F89" s="1">
        <v>10615</v>
      </c>
      <c r="G89" s="1">
        <v>10050</v>
      </c>
      <c r="H89" s="1">
        <v>6</v>
      </c>
      <c r="I89" s="1">
        <v>2838</v>
      </c>
      <c r="J89" s="1">
        <v>1959</v>
      </c>
      <c r="K89" s="1">
        <v>2</v>
      </c>
      <c r="L89" s="1">
        <v>6</v>
      </c>
      <c r="M89" s="1">
        <v>1798</v>
      </c>
      <c r="N89" s="1">
        <v>0</v>
      </c>
      <c r="O89" s="1">
        <v>1</v>
      </c>
      <c r="P89" s="1">
        <v>1331</v>
      </c>
      <c r="Q89" s="1">
        <v>1635</v>
      </c>
      <c r="R89" s="1">
        <v>9</v>
      </c>
      <c r="S89" s="1">
        <v>9</v>
      </c>
      <c r="T89" s="1"/>
      <c r="U89" s="1">
        <v>148</v>
      </c>
      <c r="V89" s="65"/>
      <c r="W89" s="1">
        <v>33362</v>
      </c>
    </row>
    <row r="90" spans="1:23" x14ac:dyDescent="0.2">
      <c r="A90" s="65"/>
      <c r="B90" s="79">
        <v>38596</v>
      </c>
      <c r="C90" s="1">
        <v>2733</v>
      </c>
      <c r="D90" s="1">
        <v>258</v>
      </c>
      <c r="E90" s="1">
        <v>20</v>
      </c>
      <c r="F90" s="1">
        <v>10626</v>
      </c>
      <c r="G90" s="1">
        <v>10213</v>
      </c>
      <c r="H90" s="1">
        <v>5</v>
      </c>
      <c r="I90" s="1">
        <v>2911</v>
      </c>
      <c r="J90" s="1">
        <v>2001</v>
      </c>
      <c r="K90" s="1">
        <v>0</v>
      </c>
      <c r="L90" s="1">
        <v>9</v>
      </c>
      <c r="M90" s="1">
        <v>1766</v>
      </c>
      <c r="N90" s="1">
        <v>0</v>
      </c>
      <c r="O90" s="1">
        <v>2</v>
      </c>
      <c r="P90" s="1">
        <v>1322</v>
      </c>
      <c r="Q90" s="1">
        <v>1610</v>
      </c>
      <c r="R90" s="1">
        <v>10</v>
      </c>
      <c r="S90" s="1">
        <v>8</v>
      </c>
      <c r="T90" s="1"/>
      <c r="U90" s="1">
        <v>166</v>
      </c>
      <c r="V90" s="65"/>
      <c r="W90" s="1">
        <v>33660</v>
      </c>
    </row>
    <row r="91" spans="1:23" x14ac:dyDescent="0.2">
      <c r="A91" s="65"/>
      <c r="B91" s="79">
        <v>38626</v>
      </c>
      <c r="C91" s="1">
        <v>2786</v>
      </c>
      <c r="D91" s="1">
        <v>310</v>
      </c>
      <c r="E91" s="1">
        <v>24</v>
      </c>
      <c r="F91" s="1">
        <v>11134</v>
      </c>
      <c r="G91" s="1">
        <v>10721</v>
      </c>
      <c r="H91" s="1">
        <v>6</v>
      </c>
      <c r="I91" s="1">
        <v>3123</v>
      </c>
      <c r="J91" s="1">
        <v>2172</v>
      </c>
      <c r="K91" s="1"/>
      <c r="L91" s="1">
        <v>9</v>
      </c>
      <c r="M91" s="1">
        <v>1869</v>
      </c>
      <c r="N91" s="1">
        <v>1</v>
      </c>
      <c r="O91" s="1">
        <v>3</v>
      </c>
      <c r="P91" s="1">
        <v>1382</v>
      </c>
      <c r="Q91" s="1">
        <v>1575</v>
      </c>
      <c r="R91" s="1">
        <v>19</v>
      </c>
      <c r="S91" s="1">
        <v>11</v>
      </c>
      <c r="T91" s="1"/>
      <c r="U91" s="1">
        <v>184</v>
      </c>
      <c r="V91" s="65"/>
      <c r="W91" s="1">
        <v>35329</v>
      </c>
    </row>
    <row r="92" spans="1:23" x14ac:dyDescent="0.2">
      <c r="A92" s="65"/>
      <c r="B92" s="79">
        <v>38657</v>
      </c>
      <c r="C92" s="1">
        <v>2889</v>
      </c>
      <c r="D92" s="1">
        <v>361</v>
      </c>
      <c r="E92" s="1">
        <v>21</v>
      </c>
      <c r="F92" s="1">
        <v>11605</v>
      </c>
      <c r="G92" s="1">
        <v>11115</v>
      </c>
      <c r="H92" s="1">
        <v>5</v>
      </c>
      <c r="I92" s="1">
        <v>3248</v>
      </c>
      <c r="J92" s="1">
        <v>2210</v>
      </c>
      <c r="K92" s="1"/>
      <c r="L92" s="1">
        <v>13</v>
      </c>
      <c r="M92" s="1">
        <v>1877</v>
      </c>
      <c r="N92" s="1">
        <v>1</v>
      </c>
      <c r="O92" s="1">
        <v>3</v>
      </c>
      <c r="P92" s="1">
        <v>1374</v>
      </c>
      <c r="Q92" s="1">
        <v>1575</v>
      </c>
      <c r="R92" s="1">
        <v>24</v>
      </c>
      <c r="S92" s="1">
        <v>11</v>
      </c>
      <c r="T92" s="1"/>
      <c r="U92" s="1">
        <v>199</v>
      </c>
      <c r="V92" s="65"/>
      <c r="W92" s="1">
        <v>36531</v>
      </c>
    </row>
    <row r="93" spans="1:23" x14ac:dyDescent="0.2">
      <c r="A93" s="65"/>
      <c r="B93" s="79">
        <v>38687</v>
      </c>
      <c r="C93" s="1">
        <v>3041</v>
      </c>
      <c r="D93" s="1">
        <v>369</v>
      </c>
      <c r="E93" s="1">
        <v>21</v>
      </c>
      <c r="F93" s="1">
        <v>12276</v>
      </c>
      <c r="G93" s="1">
        <v>11479</v>
      </c>
      <c r="H93" s="1">
        <v>7</v>
      </c>
      <c r="I93" s="1">
        <v>3182</v>
      </c>
      <c r="J93" s="1">
        <v>2104</v>
      </c>
      <c r="K93" s="1"/>
      <c r="L93" s="1">
        <v>14</v>
      </c>
      <c r="M93" s="1">
        <v>1784</v>
      </c>
      <c r="N93" s="1">
        <v>0</v>
      </c>
      <c r="O93" s="1">
        <v>3</v>
      </c>
      <c r="P93" s="1">
        <v>1248</v>
      </c>
      <c r="Q93" s="1">
        <v>1475</v>
      </c>
      <c r="R93" s="1">
        <v>19</v>
      </c>
      <c r="S93" s="1">
        <v>11</v>
      </c>
      <c r="T93" s="1"/>
      <c r="U93" s="1">
        <v>197</v>
      </c>
      <c r="V93" s="65"/>
      <c r="W93" s="1">
        <v>37230</v>
      </c>
    </row>
    <row r="94" spans="1:23" s="10" customFormat="1" x14ac:dyDescent="0.2">
      <c r="A94" s="60"/>
      <c r="B94" s="79">
        <v>38718</v>
      </c>
      <c r="C94" s="27">
        <v>3099</v>
      </c>
      <c r="D94" s="27">
        <v>386</v>
      </c>
      <c r="E94" s="27">
        <v>21</v>
      </c>
      <c r="F94" s="27">
        <v>12314</v>
      </c>
      <c r="G94" s="27">
        <v>11826</v>
      </c>
      <c r="H94" s="27">
        <v>6</v>
      </c>
      <c r="I94" s="27">
        <v>3352</v>
      </c>
      <c r="J94" s="27">
        <v>2312</v>
      </c>
      <c r="K94" s="27">
        <v>2</v>
      </c>
      <c r="L94" s="27">
        <v>20</v>
      </c>
      <c r="M94" s="27">
        <v>1951</v>
      </c>
      <c r="N94" s="27">
        <v>0</v>
      </c>
      <c r="O94" s="27">
        <v>5</v>
      </c>
      <c r="P94" s="27">
        <v>1367</v>
      </c>
      <c r="Q94" s="27">
        <v>1587</v>
      </c>
      <c r="R94" s="27">
        <v>29</v>
      </c>
      <c r="S94" s="27">
        <v>14</v>
      </c>
      <c r="T94" s="27"/>
      <c r="U94" s="27">
        <v>194</v>
      </c>
      <c r="V94" s="60"/>
      <c r="W94" s="27">
        <v>38485</v>
      </c>
    </row>
    <row r="95" spans="1:23" s="10" customFormat="1" x14ac:dyDescent="0.2">
      <c r="A95" s="60"/>
      <c r="B95" s="79">
        <v>38749</v>
      </c>
      <c r="C95" s="27">
        <v>3067</v>
      </c>
      <c r="D95" s="27">
        <v>415</v>
      </c>
      <c r="E95" s="27">
        <v>20</v>
      </c>
      <c r="F95" s="27">
        <v>12307</v>
      </c>
      <c r="G95" s="27">
        <v>11869</v>
      </c>
      <c r="H95" s="27">
        <v>7</v>
      </c>
      <c r="I95" s="27">
        <v>3400</v>
      </c>
      <c r="J95" s="27">
        <v>2300</v>
      </c>
      <c r="K95" s="27">
        <v>3</v>
      </c>
      <c r="L95" s="27">
        <v>16</v>
      </c>
      <c r="M95" s="27">
        <v>1958</v>
      </c>
      <c r="N95" s="27">
        <v>1</v>
      </c>
      <c r="O95" s="27">
        <v>5</v>
      </c>
      <c r="P95" s="27">
        <v>1314</v>
      </c>
      <c r="Q95" s="27">
        <v>1563</v>
      </c>
      <c r="R95" s="27">
        <v>25</v>
      </c>
      <c r="S95" s="27">
        <v>19</v>
      </c>
      <c r="T95" s="27"/>
      <c r="U95" s="27">
        <v>191</v>
      </c>
      <c r="V95" s="60"/>
      <c r="W95" s="27">
        <v>38480</v>
      </c>
    </row>
    <row r="96" spans="1:23" s="10" customFormat="1" ht="13.5" customHeight="1" x14ac:dyDescent="0.2">
      <c r="A96" s="60"/>
      <c r="B96" s="79">
        <v>38777</v>
      </c>
      <c r="C96" s="27">
        <v>3065</v>
      </c>
      <c r="D96" s="27">
        <v>445</v>
      </c>
      <c r="E96" s="27">
        <v>18</v>
      </c>
      <c r="F96" s="27">
        <v>12149</v>
      </c>
      <c r="G96" s="27">
        <v>11807</v>
      </c>
      <c r="H96" s="27">
        <v>7</v>
      </c>
      <c r="I96" s="27">
        <v>3413</v>
      </c>
      <c r="J96" s="27">
        <v>2320</v>
      </c>
      <c r="K96" s="27">
        <v>3</v>
      </c>
      <c r="L96" s="27">
        <v>12</v>
      </c>
      <c r="M96" s="27">
        <v>1896</v>
      </c>
      <c r="N96" s="27">
        <v>0</v>
      </c>
      <c r="O96" s="27">
        <v>3</v>
      </c>
      <c r="P96" s="27">
        <v>1283</v>
      </c>
      <c r="Q96" s="27">
        <v>1548</v>
      </c>
      <c r="R96" s="27">
        <v>24</v>
      </c>
      <c r="S96" s="27">
        <v>15</v>
      </c>
      <c r="T96" s="27"/>
      <c r="U96" s="27">
        <v>197</v>
      </c>
      <c r="V96" s="60"/>
      <c r="W96" s="27">
        <v>38205</v>
      </c>
    </row>
    <row r="97" spans="2:23" s="10" customFormat="1" ht="13.5" customHeight="1" x14ac:dyDescent="0.2">
      <c r="B97" s="79">
        <v>38808</v>
      </c>
      <c r="C97" s="27">
        <v>2986</v>
      </c>
      <c r="D97" s="27">
        <v>451</v>
      </c>
      <c r="E97" s="27">
        <v>18</v>
      </c>
      <c r="F97" s="27">
        <v>11746</v>
      </c>
      <c r="G97" s="27">
        <v>11351</v>
      </c>
      <c r="H97" s="27">
        <v>7</v>
      </c>
      <c r="I97" s="27">
        <v>3219</v>
      </c>
      <c r="J97" s="27">
        <v>2223</v>
      </c>
      <c r="K97" s="27">
        <v>5</v>
      </c>
      <c r="L97" s="27">
        <v>13</v>
      </c>
      <c r="M97" s="27">
        <v>1780</v>
      </c>
      <c r="N97" s="27">
        <v>0</v>
      </c>
      <c r="O97" s="27">
        <v>3</v>
      </c>
      <c r="P97" s="27">
        <v>1235</v>
      </c>
      <c r="Q97" s="27">
        <v>1475</v>
      </c>
      <c r="R97" s="27">
        <v>29</v>
      </c>
      <c r="S97" s="27">
        <v>12</v>
      </c>
      <c r="T97" s="27"/>
      <c r="U97" s="27">
        <v>197</v>
      </c>
      <c r="V97" s="60"/>
      <c r="W97" s="27">
        <v>36750</v>
      </c>
    </row>
    <row r="98" spans="2:23" s="10" customFormat="1" ht="13.5" customHeight="1" x14ac:dyDescent="0.2">
      <c r="B98" s="79">
        <v>38838</v>
      </c>
      <c r="C98" s="27">
        <v>2961</v>
      </c>
      <c r="D98" s="27">
        <v>495</v>
      </c>
      <c r="E98" s="27">
        <v>21</v>
      </c>
      <c r="F98" s="27">
        <v>11423</v>
      </c>
      <c r="G98" s="27">
        <v>11036</v>
      </c>
      <c r="H98" s="27">
        <v>6</v>
      </c>
      <c r="I98" s="27">
        <v>3122</v>
      </c>
      <c r="J98" s="27">
        <v>2175</v>
      </c>
      <c r="K98" s="27">
        <v>5</v>
      </c>
      <c r="L98" s="27">
        <v>14</v>
      </c>
      <c r="M98" s="27">
        <v>1728</v>
      </c>
      <c r="N98" s="27">
        <v>0</v>
      </c>
      <c r="O98" s="27">
        <v>5</v>
      </c>
      <c r="P98" s="27">
        <v>1206</v>
      </c>
      <c r="Q98" s="27">
        <v>1470</v>
      </c>
      <c r="R98" s="27">
        <v>27</v>
      </c>
      <c r="S98" s="27">
        <v>12</v>
      </c>
      <c r="T98" s="27"/>
      <c r="U98" s="27">
        <v>190</v>
      </c>
      <c r="V98" s="60"/>
      <c r="W98" s="27">
        <v>35896</v>
      </c>
    </row>
    <row r="99" spans="2:23" s="10" customFormat="1" x14ac:dyDescent="0.2">
      <c r="B99" s="79">
        <v>38869</v>
      </c>
      <c r="C99" s="27">
        <v>2971</v>
      </c>
      <c r="D99" s="27">
        <v>513</v>
      </c>
      <c r="E99" s="27">
        <v>26</v>
      </c>
      <c r="F99" s="27">
        <v>11347</v>
      </c>
      <c r="G99" s="27">
        <v>10821</v>
      </c>
      <c r="H99" s="27">
        <v>6</v>
      </c>
      <c r="I99" s="27">
        <v>2900</v>
      </c>
      <c r="J99" s="27">
        <v>2093</v>
      </c>
      <c r="K99" s="27">
        <v>4</v>
      </c>
      <c r="L99" s="27">
        <v>14</v>
      </c>
      <c r="M99" s="27">
        <v>1681</v>
      </c>
      <c r="N99" s="27">
        <v>0</v>
      </c>
      <c r="O99" s="27">
        <v>3</v>
      </c>
      <c r="P99" s="27">
        <v>1188</v>
      </c>
      <c r="Q99" s="27">
        <v>1427</v>
      </c>
      <c r="R99" s="27">
        <v>25</v>
      </c>
      <c r="S99" s="27">
        <v>14</v>
      </c>
      <c r="T99" s="27"/>
      <c r="U99" s="27">
        <v>171</v>
      </c>
      <c r="V99" s="60"/>
      <c r="W99" s="27">
        <v>35204</v>
      </c>
    </row>
    <row r="100" spans="2:23" s="10" customFormat="1" x14ac:dyDescent="0.2">
      <c r="B100" s="79">
        <v>38899</v>
      </c>
      <c r="C100" s="27">
        <v>2998</v>
      </c>
      <c r="D100" s="27">
        <v>512</v>
      </c>
      <c r="E100" s="27">
        <v>29</v>
      </c>
      <c r="F100" s="27">
        <v>11265</v>
      </c>
      <c r="G100" s="27">
        <v>10766</v>
      </c>
      <c r="H100" s="27">
        <v>6</v>
      </c>
      <c r="I100" s="27">
        <v>2955</v>
      </c>
      <c r="J100" s="27">
        <v>1979</v>
      </c>
      <c r="K100" s="27">
        <v>8</v>
      </c>
      <c r="L100" s="27">
        <v>11</v>
      </c>
      <c r="M100" s="27">
        <v>1672</v>
      </c>
      <c r="N100" s="27">
        <v>0</v>
      </c>
      <c r="O100" s="27">
        <v>3</v>
      </c>
      <c r="P100" s="27">
        <v>1244</v>
      </c>
      <c r="Q100" s="27">
        <v>1535</v>
      </c>
      <c r="R100" s="27">
        <v>30</v>
      </c>
      <c r="S100" s="27">
        <v>16</v>
      </c>
      <c r="T100" s="27"/>
      <c r="U100" s="27">
        <v>175</v>
      </c>
      <c r="V100" s="60"/>
      <c r="W100" s="27">
        <v>35204</v>
      </c>
    </row>
    <row r="101" spans="2:23" s="10" customFormat="1" x14ac:dyDescent="0.2">
      <c r="B101" s="79">
        <v>38930</v>
      </c>
      <c r="C101" s="27">
        <v>3031</v>
      </c>
      <c r="D101" s="27">
        <v>504</v>
      </c>
      <c r="E101" s="27">
        <v>28</v>
      </c>
      <c r="F101" s="27">
        <v>11321</v>
      </c>
      <c r="G101" s="27">
        <v>11005</v>
      </c>
      <c r="H101" s="27">
        <v>5</v>
      </c>
      <c r="I101" s="27">
        <v>3058</v>
      </c>
      <c r="J101" s="27">
        <v>1995</v>
      </c>
      <c r="K101" s="27">
        <v>8</v>
      </c>
      <c r="L101" s="27">
        <v>15</v>
      </c>
      <c r="M101" s="27">
        <v>1731</v>
      </c>
      <c r="N101" s="27">
        <v>0</v>
      </c>
      <c r="O101" s="27">
        <v>3</v>
      </c>
      <c r="P101" s="27">
        <v>1343</v>
      </c>
      <c r="Q101" s="27">
        <v>1607</v>
      </c>
      <c r="R101" s="27">
        <v>29</v>
      </c>
      <c r="S101" s="27">
        <v>14</v>
      </c>
      <c r="T101" s="27"/>
      <c r="U101" s="27">
        <v>159</v>
      </c>
      <c r="V101" s="60"/>
      <c r="W101" s="27">
        <v>35856</v>
      </c>
    </row>
    <row r="102" spans="2:23" s="10" customFormat="1" x14ac:dyDescent="0.2">
      <c r="B102" s="79">
        <v>38961</v>
      </c>
      <c r="C102" s="27">
        <v>3087</v>
      </c>
      <c r="D102" s="27">
        <v>521</v>
      </c>
      <c r="E102" s="27">
        <v>30</v>
      </c>
      <c r="F102" s="27">
        <v>11370</v>
      </c>
      <c r="G102" s="27">
        <v>10989</v>
      </c>
      <c r="H102" s="27">
        <v>6</v>
      </c>
      <c r="I102" s="27">
        <v>3102</v>
      </c>
      <c r="J102" s="27">
        <v>2045</v>
      </c>
      <c r="K102" s="27">
        <v>9</v>
      </c>
      <c r="L102" s="27">
        <v>19</v>
      </c>
      <c r="M102" s="27">
        <v>1743</v>
      </c>
      <c r="N102" s="27">
        <v>1</v>
      </c>
      <c r="O102" s="27">
        <v>3</v>
      </c>
      <c r="P102" s="27">
        <v>1335</v>
      </c>
      <c r="Q102" s="27">
        <v>1590</v>
      </c>
      <c r="R102" s="27">
        <v>31</v>
      </c>
      <c r="S102" s="27">
        <v>14</v>
      </c>
      <c r="T102" s="27"/>
      <c r="U102" s="27">
        <v>151</v>
      </c>
      <c r="V102" s="60"/>
      <c r="W102" s="27">
        <v>36046</v>
      </c>
    </row>
    <row r="103" spans="2:23" s="10" customFormat="1" x14ac:dyDescent="0.2">
      <c r="B103" s="79">
        <v>38991</v>
      </c>
      <c r="C103" s="27">
        <v>3174</v>
      </c>
      <c r="D103" s="27">
        <v>539</v>
      </c>
      <c r="E103" s="27">
        <v>40</v>
      </c>
      <c r="F103" s="27">
        <v>11844</v>
      </c>
      <c r="G103" s="27">
        <v>11419</v>
      </c>
      <c r="H103" s="27">
        <v>8</v>
      </c>
      <c r="I103" s="27">
        <v>3200</v>
      </c>
      <c r="J103" s="27">
        <v>2268</v>
      </c>
      <c r="K103" s="27">
        <v>5</v>
      </c>
      <c r="L103" s="27">
        <v>16</v>
      </c>
      <c r="M103" s="27">
        <v>1831</v>
      </c>
      <c r="N103" s="27">
        <v>1</v>
      </c>
      <c r="O103" s="27">
        <v>4</v>
      </c>
      <c r="P103" s="27">
        <v>1331</v>
      </c>
      <c r="Q103" s="27">
        <v>1485</v>
      </c>
      <c r="R103" s="27">
        <v>33</v>
      </c>
      <c r="S103" s="27">
        <v>17</v>
      </c>
      <c r="T103" s="60"/>
      <c r="U103" s="27">
        <v>161</v>
      </c>
      <c r="V103" s="60"/>
      <c r="W103" s="27">
        <v>37376</v>
      </c>
    </row>
    <row r="104" spans="2:23" s="10" customFormat="1" x14ac:dyDescent="0.2">
      <c r="B104" s="79">
        <v>39022</v>
      </c>
      <c r="C104" s="27">
        <v>3318</v>
      </c>
      <c r="D104" s="27">
        <v>584</v>
      </c>
      <c r="E104" s="27">
        <v>39</v>
      </c>
      <c r="F104" s="27">
        <v>12261</v>
      </c>
      <c r="G104" s="27">
        <v>11693</v>
      </c>
      <c r="H104" s="27">
        <v>9</v>
      </c>
      <c r="I104" s="27">
        <v>3289</v>
      </c>
      <c r="J104" s="27">
        <v>2266</v>
      </c>
      <c r="K104" s="27">
        <v>4</v>
      </c>
      <c r="L104" s="27">
        <v>18</v>
      </c>
      <c r="M104" s="27">
        <v>1837</v>
      </c>
      <c r="N104" s="27">
        <v>2</v>
      </c>
      <c r="O104" s="27">
        <v>5</v>
      </c>
      <c r="P104" s="27">
        <v>1279</v>
      </c>
      <c r="Q104" s="27">
        <v>1480</v>
      </c>
      <c r="R104" s="27">
        <v>33</v>
      </c>
      <c r="S104" s="27">
        <v>18</v>
      </c>
      <c r="T104" s="60"/>
      <c r="U104" s="27">
        <v>168</v>
      </c>
      <c r="V104" s="60"/>
      <c r="W104" s="27">
        <v>38303</v>
      </c>
    </row>
    <row r="105" spans="2:23" s="10" customFormat="1" x14ac:dyDescent="0.2">
      <c r="B105" s="79">
        <v>39052</v>
      </c>
      <c r="C105" s="27">
        <v>3312</v>
      </c>
      <c r="D105" s="27">
        <v>595</v>
      </c>
      <c r="E105" s="27">
        <v>43</v>
      </c>
      <c r="F105" s="27">
        <v>12187</v>
      </c>
      <c r="G105" s="27">
        <v>11494</v>
      </c>
      <c r="H105" s="27">
        <v>9</v>
      </c>
      <c r="I105" s="27">
        <v>3187</v>
      </c>
      <c r="J105" s="27">
        <v>2105</v>
      </c>
      <c r="K105" s="27">
        <v>4</v>
      </c>
      <c r="L105" s="27">
        <v>17</v>
      </c>
      <c r="M105" s="27">
        <v>1686</v>
      </c>
      <c r="N105" s="27">
        <v>2</v>
      </c>
      <c r="O105" s="27">
        <v>5</v>
      </c>
      <c r="P105" s="27">
        <v>1165</v>
      </c>
      <c r="Q105" s="27">
        <v>1448</v>
      </c>
      <c r="R105" s="27">
        <v>29</v>
      </c>
      <c r="S105" s="27">
        <v>17</v>
      </c>
      <c r="T105" s="60"/>
      <c r="U105" s="27">
        <v>174</v>
      </c>
      <c r="V105" s="60"/>
      <c r="W105" s="27">
        <v>37479</v>
      </c>
    </row>
    <row r="106" spans="2:23" s="10" customFormat="1" x14ac:dyDescent="0.2">
      <c r="B106" s="80">
        <v>39083</v>
      </c>
      <c r="C106" s="27">
        <v>3416</v>
      </c>
      <c r="D106" s="27">
        <v>625</v>
      </c>
      <c r="E106" s="27">
        <v>46</v>
      </c>
      <c r="F106" s="27">
        <v>12637</v>
      </c>
      <c r="G106" s="27">
        <v>12126</v>
      </c>
      <c r="H106" s="27">
        <v>10</v>
      </c>
      <c r="I106" s="27">
        <v>3376</v>
      </c>
      <c r="J106" s="27">
        <v>2305</v>
      </c>
      <c r="K106" s="27">
        <v>6</v>
      </c>
      <c r="L106" s="27">
        <v>20</v>
      </c>
      <c r="M106" s="27">
        <v>1837</v>
      </c>
      <c r="N106" s="27">
        <v>3</v>
      </c>
      <c r="O106" s="27">
        <v>6</v>
      </c>
      <c r="P106" s="27">
        <v>1301</v>
      </c>
      <c r="Q106" s="27">
        <v>1509</v>
      </c>
      <c r="R106" s="27">
        <v>31</v>
      </c>
      <c r="S106" s="27">
        <v>18</v>
      </c>
      <c r="T106" s="60"/>
      <c r="U106" s="60">
        <v>182</v>
      </c>
      <c r="V106" s="60"/>
      <c r="W106" s="27">
        <v>39454</v>
      </c>
    </row>
    <row r="107" spans="2:23" s="10" customFormat="1" x14ac:dyDescent="0.2">
      <c r="B107" s="80">
        <v>39114</v>
      </c>
      <c r="C107" s="27">
        <v>3374</v>
      </c>
      <c r="D107" s="27">
        <v>638</v>
      </c>
      <c r="E107" s="27">
        <v>46</v>
      </c>
      <c r="F107" s="27">
        <v>12649</v>
      </c>
      <c r="G107" s="27">
        <v>11958</v>
      </c>
      <c r="H107" s="27">
        <v>9</v>
      </c>
      <c r="I107" s="27">
        <v>3364</v>
      </c>
      <c r="J107" s="27">
        <v>2319</v>
      </c>
      <c r="K107" s="27">
        <v>5</v>
      </c>
      <c r="L107" s="27">
        <v>21</v>
      </c>
      <c r="M107" s="27">
        <v>1802</v>
      </c>
      <c r="N107" s="27">
        <v>3</v>
      </c>
      <c r="O107" s="27">
        <v>8</v>
      </c>
      <c r="P107" s="27">
        <v>1256</v>
      </c>
      <c r="Q107" s="27">
        <v>1465</v>
      </c>
      <c r="R107" s="27">
        <v>28</v>
      </c>
      <c r="S107" s="27">
        <v>17</v>
      </c>
      <c r="T107" s="60"/>
      <c r="U107" s="60">
        <v>173</v>
      </c>
      <c r="V107" s="60"/>
      <c r="W107" s="27">
        <v>39135</v>
      </c>
    </row>
    <row r="108" spans="2:23" s="10" customFormat="1" x14ac:dyDescent="0.2">
      <c r="B108" s="80">
        <v>39142</v>
      </c>
      <c r="C108" s="27">
        <v>3473</v>
      </c>
      <c r="D108" s="27">
        <v>676</v>
      </c>
      <c r="E108" s="27">
        <v>49</v>
      </c>
      <c r="F108" s="27">
        <v>12848</v>
      </c>
      <c r="G108" s="27">
        <v>11811</v>
      </c>
      <c r="H108" s="27">
        <v>10</v>
      </c>
      <c r="I108" s="27">
        <v>3306</v>
      </c>
      <c r="J108" s="27">
        <v>2281</v>
      </c>
      <c r="K108" s="27">
        <v>6</v>
      </c>
      <c r="L108" s="27">
        <v>20</v>
      </c>
      <c r="M108" s="27">
        <v>1757</v>
      </c>
      <c r="N108" s="27">
        <v>4</v>
      </c>
      <c r="O108" s="27">
        <v>6</v>
      </c>
      <c r="P108" s="27">
        <v>1257</v>
      </c>
      <c r="Q108" s="27">
        <v>1451</v>
      </c>
      <c r="R108" s="27">
        <v>22</v>
      </c>
      <c r="S108" s="27">
        <v>17</v>
      </c>
      <c r="T108" s="60"/>
      <c r="U108" s="60">
        <v>172</v>
      </c>
      <c r="V108" s="60"/>
      <c r="W108" s="27">
        <v>39166</v>
      </c>
    </row>
    <row r="109" spans="2:23" s="10" customFormat="1" x14ac:dyDescent="0.2">
      <c r="B109" s="80">
        <v>39173</v>
      </c>
      <c r="C109" s="27">
        <v>3482</v>
      </c>
      <c r="D109" s="27">
        <v>693</v>
      </c>
      <c r="E109" s="27">
        <v>50</v>
      </c>
      <c r="F109" s="27">
        <v>12907</v>
      </c>
      <c r="G109" s="27">
        <v>11655</v>
      </c>
      <c r="H109" s="27">
        <v>8</v>
      </c>
      <c r="I109" s="27">
        <v>3168</v>
      </c>
      <c r="J109" s="27">
        <v>2215</v>
      </c>
      <c r="K109" s="27">
        <v>4</v>
      </c>
      <c r="L109" s="27">
        <v>24</v>
      </c>
      <c r="M109" s="27">
        <v>1700</v>
      </c>
      <c r="N109" s="27">
        <v>3</v>
      </c>
      <c r="O109" s="27">
        <v>6</v>
      </c>
      <c r="P109" s="27">
        <v>1223</v>
      </c>
      <c r="Q109" s="27">
        <v>1413</v>
      </c>
      <c r="R109" s="27">
        <v>25</v>
      </c>
      <c r="S109" s="27">
        <v>17</v>
      </c>
      <c r="T109" s="60"/>
      <c r="U109" s="60">
        <v>165</v>
      </c>
      <c r="V109" s="60"/>
      <c r="W109" s="27">
        <v>38758</v>
      </c>
    </row>
    <row r="110" spans="2:23" s="10" customFormat="1" x14ac:dyDescent="0.2">
      <c r="B110" s="80">
        <v>39203</v>
      </c>
      <c r="C110" s="27">
        <v>3457</v>
      </c>
      <c r="D110" s="27">
        <v>709</v>
      </c>
      <c r="E110" s="27">
        <v>42</v>
      </c>
      <c r="F110" s="27">
        <v>12861</v>
      </c>
      <c r="G110" s="27">
        <v>11505</v>
      </c>
      <c r="H110" s="27">
        <v>8</v>
      </c>
      <c r="I110" s="27">
        <v>2998</v>
      </c>
      <c r="J110" s="27">
        <v>2167</v>
      </c>
      <c r="K110" s="27">
        <v>4</v>
      </c>
      <c r="L110" s="27">
        <v>22</v>
      </c>
      <c r="M110" s="27">
        <v>1699</v>
      </c>
      <c r="N110" s="27">
        <v>2</v>
      </c>
      <c r="O110" s="27">
        <v>5</v>
      </c>
      <c r="P110" s="27">
        <v>1178</v>
      </c>
      <c r="Q110" s="27">
        <v>1391</v>
      </c>
      <c r="R110" s="27">
        <v>19</v>
      </c>
      <c r="S110" s="27">
        <v>18</v>
      </c>
      <c r="T110" s="60"/>
      <c r="U110" s="60">
        <v>166</v>
      </c>
      <c r="V110" s="60"/>
      <c r="W110" s="27">
        <v>38251</v>
      </c>
    </row>
    <row r="111" spans="2:23" s="10" customFormat="1" x14ac:dyDescent="0.2">
      <c r="B111" s="80">
        <v>39234</v>
      </c>
      <c r="C111" s="27">
        <v>3508</v>
      </c>
      <c r="D111" s="27">
        <v>708</v>
      </c>
      <c r="E111" s="27">
        <v>41</v>
      </c>
      <c r="F111" s="27">
        <v>12738</v>
      </c>
      <c r="G111" s="27">
        <v>11336</v>
      </c>
      <c r="H111" s="27">
        <v>8</v>
      </c>
      <c r="I111" s="27">
        <v>2987</v>
      </c>
      <c r="J111" s="27">
        <v>2103</v>
      </c>
      <c r="K111" s="27">
        <v>4</v>
      </c>
      <c r="L111" s="27">
        <v>20</v>
      </c>
      <c r="M111" s="27">
        <v>1673</v>
      </c>
      <c r="N111" s="27">
        <v>2</v>
      </c>
      <c r="O111" s="27">
        <v>4</v>
      </c>
      <c r="P111" s="27">
        <v>1188</v>
      </c>
      <c r="Q111" s="27">
        <v>1397</v>
      </c>
      <c r="R111" s="27">
        <v>22</v>
      </c>
      <c r="S111" s="27">
        <v>16</v>
      </c>
      <c r="T111" s="60"/>
      <c r="U111" s="60">
        <v>166</v>
      </c>
      <c r="V111" s="60"/>
      <c r="W111" s="27">
        <v>37921</v>
      </c>
    </row>
    <row r="112" spans="2:23" s="10" customFormat="1" x14ac:dyDescent="0.2">
      <c r="B112" s="80">
        <v>39264</v>
      </c>
      <c r="C112" s="27">
        <v>3542</v>
      </c>
      <c r="D112" s="27">
        <v>739</v>
      </c>
      <c r="E112" s="27">
        <v>45</v>
      </c>
      <c r="F112" s="27">
        <v>12731</v>
      </c>
      <c r="G112" s="27">
        <v>11370</v>
      </c>
      <c r="H112" s="27">
        <v>9</v>
      </c>
      <c r="I112" s="27">
        <v>2998</v>
      </c>
      <c r="J112" s="27">
        <v>2029</v>
      </c>
      <c r="K112" s="27">
        <v>4</v>
      </c>
      <c r="L112" s="27">
        <v>18</v>
      </c>
      <c r="M112" s="27">
        <v>1725</v>
      </c>
      <c r="N112" s="27">
        <v>3</v>
      </c>
      <c r="O112" s="27">
        <v>3</v>
      </c>
      <c r="P112" s="27">
        <v>1274</v>
      </c>
      <c r="Q112" s="27">
        <v>1513</v>
      </c>
      <c r="R112" s="27">
        <v>20</v>
      </c>
      <c r="S112" s="27">
        <v>17</v>
      </c>
      <c r="T112" s="60"/>
      <c r="U112" s="60">
        <v>188</v>
      </c>
      <c r="V112" s="60"/>
      <c r="W112" s="27">
        <v>38228</v>
      </c>
    </row>
    <row r="113" spans="2:23" s="10" customFormat="1" x14ac:dyDescent="0.2">
      <c r="B113" s="80">
        <v>39295</v>
      </c>
      <c r="C113" s="27">
        <v>3550</v>
      </c>
      <c r="D113" s="27">
        <v>760</v>
      </c>
      <c r="E113" s="27">
        <v>46</v>
      </c>
      <c r="F113" s="27">
        <v>12672</v>
      </c>
      <c r="G113" s="27">
        <v>11460</v>
      </c>
      <c r="H113" s="27">
        <v>7</v>
      </c>
      <c r="I113" s="27">
        <v>3020</v>
      </c>
      <c r="J113" s="27">
        <v>2008</v>
      </c>
      <c r="K113" s="27">
        <v>6</v>
      </c>
      <c r="L113" s="27">
        <v>13</v>
      </c>
      <c r="M113" s="27">
        <v>1733</v>
      </c>
      <c r="N113" s="27">
        <v>3</v>
      </c>
      <c r="O113" s="27">
        <v>4</v>
      </c>
      <c r="P113" s="27">
        <v>1286</v>
      </c>
      <c r="Q113" s="27">
        <v>1572</v>
      </c>
      <c r="R113" s="27">
        <v>21</v>
      </c>
      <c r="S113" s="27">
        <v>16</v>
      </c>
      <c r="T113" s="60"/>
      <c r="U113" s="60">
        <v>211</v>
      </c>
      <c r="V113" s="60"/>
      <c r="W113" s="27">
        <v>38388</v>
      </c>
    </row>
    <row r="114" spans="2:23" s="10" customFormat="1" x14ac:dyDescent="0.2">
      <c r="B114" s="80">
        <v>39326</v>
      </c>
      <c r="C114" s="27">
        <v>3544</v>
      </c>
      <c r="D114" s="27">
        <v>762</v>
      </c>
      <c r="E114" s="27">
        <v>50</v>
      </c>
      <c r="F114" s="27">
        <v>12675</v>
      </c>
      <c r="G114" s="27">
        <v>11317</v>
      </c>
      <c r="H114" s="27">
        <v>6</v>
      </c>
      <c r="I114" s="27">
        <v>2974</v>
      </c>
      <c r="J114" s="27">
        <v>2045</v>
      </c>
      <c r="K114" s="27">
        <v>8</v>
      </c>
      <c r="L114" s="27">
        <v>18</v>
      </c>
      <c r="M114" s="27">
        <v>1697</v>
      </c>
      <c r="N114" s="27">
        <v>4</v>
      </c>
      <c r="O114" s="27">
        <v>6</v>
      </c>
      <c r="P114" s="27">
        <v>1280</v>
      </c>
      <c r="Q114" s="27">
        <v>1544</v>
      </c>
      <c r="R114" s="27">
        <v>16</v>
      </c>
      <c r="S114" s="27">
        <v>19</v>
      </c>
      <c r="T114" s="60"/>
      <c r="U114" s="60">
        <v>229</v>
      </c>
      <c r="V114" s="60"/>
      <c r="W114" s="27">
        <v>38194</v>
      </c>
    </row>
    <row r="115" spans="2:23" s="10" customFormat="1" x14ac:dyDescent="0.2">
      <c r="B115" s="80">
        <v>39356</v>
      </c>
      <c r="C115" s="27">
        <v>3540</v>
      </c>
      <c r="D115" s="27">
        <v>782</v>
      </c>
      <c r="E115" s="27">
        <v>43</v>
      </c>
      <c r="F115" s="27">
        <v>12933</v>
      </c>
      <c r="G115" s="27">
        <v>11637</v>
      </c>
      <c r="H115" s="27">
        <v>8</v>
      </c>
      <c r="I115" s="27">
        <v>3103</v>
      </c>
      <c r="J115" s="27">
        <v>2245</v>
      </c>
      <c r="K115" s="27">
        <v>6</v>
      </c>
      <c r="L115" s="27">
        <v>18</v>
      </c>
      <c r="M115" s="27">
        <v>1814</v>
      </c>
      <c r="N115" s="27">
        <v>2</v>
      </c>
      <c r="O115" s="27">
        <v>6</v>
      </c>
      <c r="P115" s="27">
        <v>1260</v>
      </c>
      <c r="Q115" s="27">
        <v>1526</v>
      </c>
      <c r="R115" s="27">
        <v>16</v>
      </c>
      <c r="S115" s="27">
        <v>16</v>
      </c>
      <c r="T115" s="60"/>
      <c r="U115" s="27">
        <v>280</v>
      </c>
      <c r="V115" s="60"/>
      <c r="W115" s="27">
        <v>39235</v>
      </c>
    </row>
    <row r="116" spans="2:23" s="10" customFormat="1" x14ac:dyDescent="0.2">
      <c r="B116" s="80">
        <v>39387</v>
      </c>
      <c r="C116" s="27">
        <v>3651</v>
      </c>
      <c r="D116" s="27">
        <v>824</v>
      </c>
      <c r="E116" s="27">
        <v>43</v>
      </c>
      <c r="F116" s="27">
        <v>13490</v>
      </c>
      <c r="G116" s="27">
        <v>12021</v>
      </c>
      <c r="H116" s="27">
        <v>7</v>
      </c>
      <c r="I116" s="27">
        <v>3191</v>
      </c>
      <c r="J116" s="27">
        <v>2299</v>
      </c>
      <c r="K116" s="27">
        <v>6</v>
      </c>
      <c r="L116" s="27">
        <v>14</v>
      </c>
      <c r="M116" s="27">
        <v>1799</v>
      </c>
      <c r="N116" s="27">
        <v>2</v>
      </c>
      <c r="O116" s="27">
        <v>7</v>
      </c>
      <c r="P116" s="27">
        <v>1201</v>
      </c>
      <c r="Q116" s="27">
        <v>1526</v>
      </c>
      <c r="R116" s="27">
        <v>14</v>
      </c>
      <c r="S116" s="27">
        <v>24</v>
      </c>
      <c r="T116" s="60"/>
      <c r="U116" s="27">
        <v>311</v>
      </c>
      <c r="V116" s="60"/>
      <c r="W116" s="27">
        <v>40430</v>
      </c>
    </row>
    <row r="117" spans="2:23" s="10" customFormat="1" x14ac:dyDescent="0.2">
      <c r="B117" s="80">
        <v>39417</v>
      </c>
      <c r="C117" s="27">
        <v>3730</v>
      </c>
      <c r="D117" s="27">
        <v>870</v>
      </c>
      <c r="E117" s="27">
        <v>47</v>
      </c>
      <c r="F117" s="27">
        <v>13628</v>
      </c>
      <c r="G117" s="27">
        <v>12149</v>
      </c>
      <c r="H117" s="27">
        <v>6</v>
      </c>
      <c r="I117" s="27">
        <v>3089</v>
      </c>
      <c r="J117" s="27">
        <v>2173</v>
      </c>
      <c r="K117" s="27">
        <v>6</v>
      </c>
      <c r="L117" s="27">
        <v>15</v>
      </c>
      <c r="M117" s="27">
        <v>1721</v>
      </c>
      <c r="N117" s="27">
        <v>2</v>
      </c>
      <c r="O117" s="27">
        <v>3</v>
      </c>
      <c r="P117" s="27">
        <v>1145</v>
      </c>
      <c r="Q117" s="27">
        <v>1574</v>
      </c>
      <c r="R117" s="27">
        <v>11</v>
      </c>
      <c r="S117" s="27">
        <v>26</v>
      </c>
      <c r="T117" s="60"/>
      <c r="U117" s="27">
        <v>304</v>
      </c>
      <c r="V117" s="60"/>
      <c r="W117" s="27">
        <v>40499</v>
      </c>
    </row>
    <row r="118" spans="2:23" s="10" customFormat="1" x14ac:dyDescent="0.2">
      <c r="B118" s="80">
        <v>39448</v>
      </c>
      <c r="C118" s="27">
        <v>3865</v>
      </c>
      <c r="D118" s="27">
        <v>963</v>
      </c>
      <c r="E118" s="27">
        <v>66</v>
      </c>
      <c r="F118" s="27">
        <v>14100</v>
      </c>
      <c r="G118" s="27">
        <v>12787</v>
      </c>
      <c r="H118" s="27">
        <v>11</v>
      </c>
      <c r="I118" s="27">
        <v>3261</v>
      </c>
      <c r="J118" s="27">
        <v>2360</v>
      </c>
      <c r="K118" s="27">
        <v>4</v>
      </c>
      <c r="L118" s="27">
        <v>19</v>
      </c>
      <c r="M118" s="27">
        <v>1840</v>
      </c>
      <c r="N118" s="27">
        <v>2</v>
      </c>
      <c r="O118" s="27">
        <v>3</v>
      </c>
      <c r="P118" s="27">
        <v>1198</v>
      </c>
      <c r="Q118" s="27">
        <v>1621</v>
      </c>
      <c r="R118" s="27">
        <v>14</v>
      </c>
      <c r="S118" s="27">
        <v>19</v>
      </c>
      <c r="T118" s="60"/>
      <c r="U118" s="60">
        <v>296</v>
      </c>
      <c r="V118" s="60"/>
      <c r="W118" s="27">
        <v>42429</v>
      </c>
    </row>
    <row r="119" spans="2:23" s="10" customFormat="1" x14ac:dyDescent="0.2">
      <c r="B119" s="80">
        <v>39479</v>
      </c>
      <c r="C119" s="27">
        <v>3934</v>
      </c>
      <c r="D119" s="27">
        <v>984</v>
      </c>
      <c r="E119" s="27">
        <v>108</v>
      </c>
      <c r="F119" s="27">
        <v>14228</v>
      </c>
      <c r="G119" s="27">
        <v>12668</v>
      </c>
      <c r="H119" s="27">
        <v>13</v>
      </c>
      <c r="I119" s="27">
        <v>3257</v>
      </c>
      <c r="J119" s="27">
        <v>2338</v>
      </c>
      <c r="K119" s="27">
        <v>5</v>
      </c>
      <c r="L119" s="27">
        <v>20</v>
      </c>
      <c r="M119" s="27">
        <v>1829</v>
      </c>
      <c r="N119" s="27">
        <v>1</v>
      </c>
      <c r="O119" s="27">
        <v>3</v>
      </c>
      <c r="P119" s="27">
        <v>1180</v>
      </c>
      <c r="Q119" s="27">
        <v>1594</v>
      </c>
      <c r="R119" s="27">
        <v>12</v>
      </c>
      <c r="S119" s="27">
        <v>18</v>
      </c>
      <c r="T119" s="60"/>
      <c r="U119" s="60">
        <v>293</v>
      </c>
      <c r="V119" s="60"/>
      <c r="W119" s="27">
        <v>42485</v>
      </c>
    </row>
    <row r="120" spans="2:23" s="10" customFormat="1" x14ac:dyDescent="0.2">
      <c r="B120" s="80">
        <v>39508</v>
      </c>
      <c r="C120" s="27">
        <v>3984</v>
      </c>
      <c r="D120" s="27">
        <v>1025</v>
      </c>
      <c r="E120" s="27">
        <v>127</v>
      </c>
      <c r="F120" s="27">
        <v>14373</v>
      </c>
      <c r="G120" s="27">
        <v>12688</v>
      </c>
      <c r="H120" s="27">
        <v>12</v>
      </c>
      <c r="I120" s="27">
        <v>3218</v>
      </c>
      <c r="J120" s="27">
        <v>2309</v>
      </c>
      <c r="K120" s="27">
        <v>5</v>
      </c>
      <c r="L120" s="27">
        <v>18</v>
      </c>
      <c r="M120" s="27">
        <v>1789</v>
      </c>
      <c r="N120" s="27">
        <v>2</v>
      </c>
      <c r="O120" s="27">
        <v>2</v>
      </c>
      <c r="P120" s="27">
        <v>1192</v>
      </c>
      <c r="Q120" s="27">
        <v>1570</v>
      </c>
      <c r="R120" s="27">
        <v>14</v>
      </c>
      <c r="S120" s="27">
        <v>19</v>
      </c>
      <c r="T120" s="60"/>
      <c r="U120" s="60">
        <v>300</v>
      </c>
      <c r="V120" s="60"/>
      <c r="W120" s="27">
        <v>42647</v>
      </c>
    </row>
    <row r="121" spans="2:23" s="10" customFormat="1" x14ac:dyDescent="0.2">
      <c r="B121" s="80">
        <v>39539</v>
      </c>
      <c r="C121" s="27">
        <v>3989</v>
      </c>
      <c r="D121" s="27">
        <v>1058</v>
      </c>
      <c r="E121" s="27">
        <v>144</v>
      </c>
      <c r="F121" s="27">
        <v>14643</v>
      </c>
      <c r="G121" s="27">
        <v>12986</v>
      </c>
      <c r="H121" s="27">
        <v>11</v>
      </c>
      <c r="I121" s="27">
        <v>3303</v>
      </c>
      <c r="J121" s="27">
        <v>2408</v>
      </c>
      <c r="K121" s="27">
        <v>3</v>
      </c>
      <c r="L121" s="27">
        <v>21</v>
      </c>
      <c r="M121" s="27">
        <v>1907</v>
      </c>
      <c r="N121" s="27">
        <v>2</v>
      </c>
      <c r="O121" s="27">
        <v>3</v>
      </c>
      <c r="P121" s="27">
        <v>1192</v>
      </c>
      <c r="Q121" s="27">
        <v>1591</v>
      </c>
      <c r="R121" s="27">
        <v>15</v>
      </c>
      <c r="S121" s="27">
        <v>19</v>
      </c>
      <c r="T121" s="60"/>
      <c r="U121" s="60">
        <v>291</v>
      </c>
      <c r="V121" s="60"/>
      <c r="W121" s="27">
        <v>43586</v>
      </c>
    </row>
    <row r="122" spans="2:23" s="10" customFormat="1" x14ac:dyDescent="0.2">
      <c r="B122" s="80">
        <v>39569</v>
      </c>
      <c r="C122" s="27">
        <v>4033</v>
      </c>
      <c r="D122" s="27">
        <v>1105</v>
      </c>
      <c r="E122" s="27">
        <v>144</v>
      </c>
      <c r="F122" s="27">
        <v>14557</v>
      </c>
      <c r="G122" s="27">
        <v>12986</v>
      </c>
      <c r="H122" s="27">
        <v>12</v>
      </c>
      <c r="I122" s="27">
        <v>3384</v>
      </c>
      <c r="J122" s="27">
        <v>2361</v>
      </c>
      <c r="K122" s="27">
        <v>3</v>
      </c>
      <c r="L122" s="27">
        <v>21</v>
      </c>
      <c r="M122" s="27">
        <v>1918</v>
      </c>
      <c r="N122" s="27">
        <v>4</v>
      </c>
      <c r="O122" s="27">
        <v>2</v>
      </c>
      <c r="P122" s="27">
        <v>1169</v>
      </c>
      <c r="Q122" s="27">
        <v>1622</v>
      </c>
      <c r="R122" s="27">
        <v>15</v>
      </c>
      <c r="S122" s="27">
        <v>16</v>
      </c>
      <c r="T122" s="60"/>
      <c r="U122" s="60">
        <v>295</v>
      </c>
      <c r="V122" s="60"/>
      <c r="W122" s="27">
        <v>43647</v>
      </c>
    </row>
    <row r="123" spans="2:23" s="10" customFormat="1" x14ac:dyDescent="0.2">
      <c r="B123" s="80">
        <v>39600</v>
      </c>
      <c r="C123" s="27">
        <v>4133</v>
      </c>
      <c r="D123" s="27">
        <v>1166</v>
      </c>
      <c r="E123" s="27">
        <v>168</v>
      </c>
      <c r="F123" s="27">
        <v>14641</v>
      </c>
      <c r="G123" s="27">
        <v>13179</v>
      </c>
      <c r="H123" s="27">
        <v>16</v>
      </c>
      <c r="I123" s="27">
        <v>3395</v>
      </c>
      <c r="J123" s="27">
        <v>2370</v>
      </c>
      <c r="K123" s="27">
        <v>6</v>
      </c>
      <c r="L123" s="27">
        <v>20</v>
      </c>
      <c r="M123" s="27">
        <v>1931</v>
      </c>
      <c r="N123" s="27">
        <v>5</v>
      </c>
      <c r="O123" s="27">
        <v>2</v>
      </c>
      <c r="P123" s="27">
        <v>1204</v>
      </c>
      <c r="Q123" s="27">
        <v>1666</v>
      </c>
      <c r="R123" s="27">
        <v>19</v>
      </c>
      <c r="S123" s="27">
        <v>18</v>
      </c>
      <c r="T123" s="60"/>
      <c r="U123" s="60">
        <v>299</v>
      </c>
      <c r="V123" s="60"/>
      <c r="W123" s="27">
        <v>44238</v>
      </c>
    </row>
    <row r="124" spans="2:23" s="10" customFormat="1" x14ac:dyDescent="0.2">
      <c r="B124" s="80">
        <v>39630</v>
      </c>
      <c r="C124" s="27">
        <v>4253</v>
      </c>
      <c r="D124" s="27">
        <v>1230</v>
      </c>
      <c r="E124" s="27">
        <v>164</v>
      </c>
      <c r="F124" s="27">
        <v>14948</v>
      </c>
      <c r="G124" s="27">
        <v>13547</v>
      </c>
      <c r="H124" s="27">
        <v>18</v>
      </c>
      <c r="I124" s="27">
        <v>3467</v>
      </c>
      <c r="J124" s="27">
        <v>2392</v>
      </c>
      <c r="K124" s="27">
        <v>4</v>
      </c>
      <c r="L124" s="27">
        <v>12</v>
      </c>
      <c r="M124" s="27">
        <v>1982</v>
      </c>
      <c r="N124" s="27">
        <v>4</v>
      </c>
      <c r="O124" s="27">
        <v>3</v>
      </c>
      <c r="P124" s="27">
        <v>1350</v>
      </c>
      <c r="Q124" s="27">
        <v>1834</v>
      </c>
      <c r="R124" s="27">
        <v>25</v>
      </c>
      <c r="S124" s="27">
        <v>15</v>
      </c>
      <c r="T124" s="60"/>
      <c r="U124" s="60">
        <v>317</v>
      </c>
      <c r="V124" s="60"/>
      <c r="W124" s="27">
        <v>45565</v>
      </c>
    </row>
    <row r="125" spans="2:23" s="10" customFormat="1" x14ac:dyDescent="0.2">
      <c r="B125" s="80">
        <v>39661</v>
      </c>
      <c r="C125" s="27">
        <v>4354</v>
      </c>
      <c r="D125" s="27">
        <v>1180</v>
      </c>
      <c r="E125" s="27">
        <v>147</v>
      </c>
      <c r="F125" s="27">
        <v>15227</v>
      </c>
      <c r="G125" s="27">
        <v>13991</v>
      </c>
      <c r="H125" s="27">
        <v>17</v>
      </c>
      <c r="I125" s="27">
        <v>3588</v>
      </c>
      <c r="J125" s="27">
        <v>2465</v>
      </c>
      <c r="K125" s="27">
        <v>6</v>
      </c>
      <c r="L125" s="27">
        <v>12</v>
      </c>
      <c r="M125" s="27">
        <v>2115</v>
      </c>
      <c r="N125" s="27">
        <v>5</v>
      </c>
      <c r="O125" s="27">
        <v>3</v>
      </c>
      <c r="P125" s="27">
        <v>1470</v>
      </c>
      <c r="Q125" s="27">
        <v>1954</v>
      </c>
      <c r="R125" s="27">
        <v>21</v>
      </c>
      <c r="S125" s="27">
        <v>16</v>
      </c>
      <c r="T125" s="60"/>
      <c r="U125" s="60">
        <v>326</v>
      </c>
      <c r="V125" s="60"/>
      <c r="W125" s="27">
        <v>46897</v>
      </c>
    </row>
    <row r="126" spans="2:23" s="10" customFormat="1" x14ac:dyDescent="0.2">
      <c r="B126" s="80">
        <v>39692</v>
      </c>
      <c r="C126" s="27">
        <v>4462</v>
      </c>
      <c r="D126" s="27">
        <v>1242</v>
      </c>
      <c r="E126" s="27">
        <v>139</v>
      </c>
      <c r="F126" s="27">
        <v>15706</v>
      </c>
      <c r="G126" s="27">
        <v>14332</v>
      </c>
      <c r="H126" s="27">
        <v>14</v>
      </c>
      <c r="I126" s="27">
        <v>3671</v>
      </c>
      <c r="J126" s="27">
        <v>2595</v>
      </c>
      <c r="K126" s="27">
        <v>4</v>
      </c>
      <c r="L126" s="27">
        <v>16</v>
      </c>
      <c r="M126" s="27">
        <v>2182</v>
      </c>
      <c r="N126" s="27">
        <v>3</v>
      </c>
      <c r="O126" s="27">
        <v>4</v>
      </c>
      <c r="P126" s="27">
        <v>1434</v>
      </c>
      <c r="Q126" s="27">
        <v>1961</v>
      </c>
      <c r="R126" s="27">
        <v>21</v>
      </c>
      <c r="S126" s="27">
        <v>15</v>
      </c>
      <c r="T126" s="60"/>
      <c r="U126" s="27">
        <v>327</v>
      </c>
      <c r="V126" s="60"/>
      <c r="W126" s="27">
        <v>48128</v>
      </c>
    </row>
    <row r="127" spans="2:23" s="10" customFormat="1" x14ac:dyDescent="0.2">
      <c r="B127" s="80">
        <v>39722</v>
      </c>
      <c r="C127" s="27">
        <v>4699</v>
      </c>
      <c r="D127" s="27">
        <v>1336</v>
      </c>
      <c r="E127" s="27">
        <v>162</v>
      </c>
      <c r="F127" s="27">
        <v>16795</v>
      </c>
      <c r="G127" s="27">
        <v>15379</v>
      </c>
      <c r="H127" s="27">
        <v>20</v>
      </c>
      <c r="I127" s="27">
        <v>3854</v>
      </c>
      <c r="J127" s="27">
        <v>2881</v>
      </c>
      <c r="K127" s="27">
        <v>5</v>
      </c>
      <c r="L127" s="27">
        <v>21</v>
      </c>
      <c r="M127" s="27">
        <v>2333</v>
      </c>
      <c r="N127" s="27">
        <v>4</v>
      </c>
      <c r="O127" s="27">
        <v>2</v>
      </c>
      <c r="P127" s="27">
        <v>1557</v>
      </c>
      <c r="Q127" s="27">
        <v>1855</v>
      </c>
      <c r="R127" s="27">
        <v>22</v>
      </c>
      <c r="S127" s="27">
        <v>19</v>
      </c>
      <c r="T127" s="60"/>
      <c r="U127" s="60">
        <v>334</v>
      </c>
      <c r="V127" s="60"/>
      <c r="W127" s="27">
        <v>51278</v>
      </c>
    </row>
    <row r="128" spans="2:23" s="10" customFormat="1" x14ac:dyDescent="0.2">
      <c r="B128" s="80">
        <v>39753</v>
      </c>
      <c r="C128" s="27">
        <v>4876</v>
      </c>
      <c r="D128" s="27">
        <v>1479</v>
      </c>
      <c r="E128" s="27">
        <v>181</v>
      </c>
      <c r="F128" s="27">
        <v>17651</v>
      </c>
      <c r="G128" s="27">
        <v>16110</v>
      </c>
      <c r="H128" s="27">
        <v>20</v>
      </c>
      <c r="I128" s="27">
        <v>3992</v>
      </c>
      <c r="J128" s="27">
        <v>3017</v>
      </c>
      <c r="K128" s="27">
        <v>4</v>
      </c>
      <c r="L128" s="27">
        <v>22</v>
      </c>
      <c r="M128" s="27">
        <v>2420</v>
      </c>
      <c r="N128" s="27">
        <v>3</v>
      </c>
      <c r="O128" s="27">
        <v>3</v>
      </c>
      <c r="P128" s="27">
        <v>1581</v>
      </c>
      <c r="Q128" s="27">
        <v>1879</v>
      </c>
      <c r="R128" s="27">
        <v>30</v>
      </c>
      <c r="S128" s="27">
        <v>21</v>
      </c>
      <c r="T128" s="60"/>
      <c r="U128" s="60">
        <v>343</v>
      </c>
      <c r="V128" s="60"/>
      <c r="W128" s="27">
        <v>53632</v>
      </c>
    </row>
    <row r="129" spans="2:23" s="10" customFormat="1" x14ac:dyDescent="0.2">
      <c r="B129" s="80">
        <v>39783</v>
      </c>
      <c r="C129" s="27">
        <v>4989</v>
      </c>
      <c r="D129" s="27">
        <v>1546</v>
      </c>
      <c r="E129" s="27">
        <v>182</v>
      </c>
      <c r="F129" s="27">
        <v>18104</v>
      </c>
      <c r="G129" s="27">
        <v>16473</v>
      </c>
      <c r="H129" s="27">
        <v>18</v>
      </c>
      <c r="I129" s="27">
        <v>4068</v>
      </c>
      <c r="J129" s="27">
        <v>2944</v>
      </c>
      <c r="K129" s="27">
        <v>5</v>
      </c>
      <c r="L129" s="27">
        <v>20</v>
      </c>
      <c r="M129" s="27">
        <v>2438</v>
      </c>
      <c r="N129" s="27">
        <v>6</v>
      </c>
      <c r="O129" s="27">
        <v>2</v>
      </c>
      <c r="P129" s="27">
        <v>1556</v>
      </c>
      <c r="Q129" s="27">
        <v>1965</v>
      </c>
      <c r="R129" s="27">
        <v>19</v>
      </c>
      <c r="S129" s="27">
        <v>25</v>
      </c>
      <c r="T129" s="60"/>
      <c r="U129" s="60">
        <v>338</v>
      </c>
      <c r="V129" s="60"/>
      <c r="W129" s="27">
        <v>54698</v>
      </c>
    </row>
    <row r="130" spans="2:23" s="10" customFormat="1" x14ac:dyDescent="0.2">
      <c r="B130" s="80">
        <v>39814</v>
      </c>
      <c r="C130" s="60">
        <v>5149</v>
      </c>
      <c r="D130" s="60">
        <v>1611</v>
      </c>
      <c r="E130" s="60">
        <v>179</v>
      </c>
      <c r="F130" s="60">
        <v>18737</v>
      </c>
      <c r="G130" s="60">
        <v>17334</v>
      </c>
      <c r="H130" s="60">
        <v>17</v>
      </c>
      <c r="I130" s="60">
        <v>4289</v>
      </c>
      <c r="J130" s="60">
        <v>3163</v>
      </c>
      <c r="K130" s="60">
        <v>4</v>
      </c>
      <c r="L130" s="27">
        <v>27</v>
      </c>
      <c r="M130" s="27">
        <v>2640</v>
      </c>
      <c r="N130" s="27">
        <v>6</v>
      </c>
      <c r="O130" s="27">
        <v>2</v>
      </c>
      <c r="P130" s="27">
        <v>1660</v>
      </c>
      <c r="Q130" s="27">
        <v>2079</v>
      </c>
      <c r="R130" s="27">
        <v>25</v>
      </c>
      <c r="S130" s="27">
        <v>23</v>
      </c>
      <c r="T130" s="60"/>
      <c r="U130" s="60">
        <v>365</v>
      </c>
      <c r="V130" s="60"/>
      <c r="W130" s="27">
        <v>57310</v>
      </c>
    </row>
    <row r="131" spans="2:23" s="10" customFormat="1" x14ac:dyDescent="0.2">
      <c r="B131" s="80">
        <v>39845</v>
      </c>
      <c r="C131" s="60">
        <v>5335</v>
      </c>
      <c r="D131" s="60">
        <v>1698</v>
      </c>
      <c r="E131" s="60">
        <v>183</v>
      </c>
      <c r="F131" s="60">
        <v>19260</v>
      </c>
      <c r="G131" s="60">
        <v>17867</v>
      </c>
      <c r="H131" s="60">
        <v>22</v>
      </c>
      <c r="I131" s="60">
        <v>4445</v>
      </c>
      <c r="J131" s="60">
        <v>3374</v>
      </c>
      <c r="K131" s="60">
        <v>4</v>
      </c>
      <c r="L131" s="27">
        <v>29</v>
      </c>
      <c r="M131" s="27">
        <v>2757</v>
      </c>
      <c r="N131" s="27">
        <v>7</v>
      </c>
      <c r="O131" s="27">
        <v>2</v>
      </c>
      <c r="P131" s="27">
        <v>1772</v>
      </c>
      <c r="Q131" s="27">
        <v>2121</v>
      </c>
      <c r="R131" s="27">
        <v>32</v>
      </c>
      <c r="S131" s="27">
        <v>20</v>
      </c>
      <c r="T131" s="60"/>
      <c r="U131" s="60">
        <v>368</v>
      </c>
      <c r="V131" s="60"/>
      <c r="W131" s="27">
        <v>59296</v>
      </c>
    </row>
    <row r="132" spans="2:23" s="10" customFormat="1" x14ac:dyDescent="0.2">
      <c r="B132" s="80">
        <v>39873</v>
      </c>
      <c r="C132" s="60">
        <v>5468</v>
      </c>
      <c r="D132" s="60">
        <v>1739</v>
      </c>
      <c r="E132" s="60">
        <v>191</v>
      </c>
      <c r="F132" s="60">
        <v>19935</v>
      </c>
      <c r="G132" s="60">
        <v>18391</v>
      </c>
      <c r="H132" s="60">
        <v>25</v>
      </c>
      <c r="I132" s="60">
        <v>4563</v>
      </c>
      <c r="J132" s="60">
        <v>3466</v>
      </c>
      <c r="K132" s="60">
        <v>6</v>
      </c>
      <c r="L132" s="27">
        <v>36</v>
      </c>
      <c r="M132" s="27">
        <v>2835</v>
      </c>
      <c r="N132" s="27">
        <v>6</v>
      </c>
      <c r="O132" s="27">
        <v>4</v>
      </c>
      <c r="P132" s="27">
        <v>1816</v>
      </c>
      <c r="Q132" s="27">
        <v>2194</v>
      </c>
      <c r="R132" s="27">
        <v>31</v>
      </c>
      <c r="S132" s="27">
        <v>18</v>
      </c>
      <c r="T132" s="60"/>
      <c r="U132" s="60">
        <v>380</v>
      </c>
      <c r="V132" s="60"/>
      <c r="W132" s="27">
        <v>61104</v>
      </c>
    </row>
    <row r="133" spans="2:23" s="10" customFormat="1" x14ac:dyDescent="0.2">
      <c r="B133" s="80">
        <v>39904</v>
      </c>
      <c r="C133" s="60">
        <v>5668</v>
      </c>
      <c r="D133" s="60">
        <v>1776</v>
      </c>
      <c r="E133" s="60">
        <v>195</v>
      </c>
      <c r="F133" s="60">
        <v>20173</v>
      </c>
      <c r="G133" s="60">
        <v>18508</v>
      </c>
      <c r="H133" s="60">
        <v>28</v>
      </c>
      <c r="I133" s="60">
        <v>4556</v>
      </c>
      <c r="J133" s="60">
        <v>3416</v>
      </c>
      <c r="K133" s="60">
        <v>5</v>
      </c>
      <c r="L133" s="27">
        <v>35</v>
      </c>
      <c r="M133" s="27">
        <v>2860</v>
      </c>
      <c r="N133" s="27">
        <v>5</v>
      </c>
      <c r="O133" s="27">
        <v>5</v>
      </c>
      <c r="P133" s="27">
        <v>1800</v>
      </c>
      <c r="Q133" s="27">
        <v>2269</v>
      </c>
      <c r="R133" s="27">
        <v>30</v>
      </c>
      <c r="S133" s="27">
        <v>22</v>
      </c>
      <c r="T133" s="60"/>
      <c r="U133" s="60">
        <v>386</v>
      </c>
      <c r="V133" s="60"/>
      <c r="W133" s="60">
        <v>61737</v>
      </c>
    </row>
    <row r="134" spans="2:23" s="10" customFormat="1" x14ac:dyDescent="0.2">
      <c r="B134" s="80">
        <v>39934</v>
      </c>
      <c r="C134" s="60">
        <v>5709</v>
      </c>
      <c r="D134" s="60">
        <v>1814</v>
      </c>
      <c r="E134" s="60">
        <v>184</v>
      </c>
      <c r="F134" s="60">
        <v>20147</v>
      </c>
      <c r="G134" s="60">
        <v>18469</v>
      </c>
      <c r="H134" s="60">
        <v>26</v>
      </c>
      <c r="I134" s="60">
        <v>4616</v>
      </c>
      <c r="J134" s="60">
        <v>3470</v>
      </c>
      <c r="K134" s="60">
        <v>8</v>
      </c>
      <c r="L134" s="27">
        <v>35</v>
      </c>
      <c r="M134" s="27">
        <v>2859</v>
      </c>
      <c r="N134" s="27">
        <v>7</v>
      </c>
      <c r="O134" s="27">
        <v>5</v>
      </c>
      <c r="P134" s="27">
        <v>1859</v>
      </c>
      <c r="Q134" s="27">
        <v>2308</v>
      </c>
      <c r="R134" s="27">
        <v>38</v>
      </c>
      <c r="S134" s="27">
        <v>22</v>
      </c>
      <c r="T134" s="60"/>
      <c r="U134" s="60">
        <v>389</v>
      </c>
      <c r="V134" s="60"/>
      <c r="W134" s="60">
        <v>61965</v>
      </c>
    </row>
    <row r="135" spans="2:23" s="10" customFormat="1" x14ac:dyDescent="0.2">
      <c r="B135" s="80">
        <v>39965</v>
      </c>
      <c r="C135" s="60">
        <v>5602</v>
      </c>
      <c r="D135" s="60">
        <v>1804</v>
      </c>
      <c r="E135" s="60">
        <v>172</v>
      </c>
      <c r="F135" s="60">
        <v>19905</v>
      </c>
      <c r="G135" s="60">
        <v>18382</v>
      </c>
      <c r="H135" s="60">
        <v>25</v>
      </c>
      <c r="I135" s="60">
        <v>4653</v>
      </c>
      <c r="J135" s="60">
        <v>3490</v>
      </c>
      <c r="K135" s="60">
        <v>8</v>
      </c>
      <c r="L135" s="27">
        <v>41</v>
      </c>
      <c r="M135" s="27">
        <v>2937</v>
      </c>
      <c r="N135" s="27">
        <v>5</v>
      </c>
      <c r="O135" s="27">
        <v>7</v>
      </c>
      <c r="P135" s="27">
        <v>1856</v>
      </c>
      <c r="Q135" s="27">
        <v>2298</v>
      </c>
      <c r="R135" s="27">
        <v>48</v>
      </c>
      <c r="S135" s="27">
        <v>20</v>
      </c>
      <c r="T135" s="60"/>
      <c r="U135" s="60">
        <v>393</v>
      </c>
      <c r="V135" s="60"/>
      <c r="W135" s="60">
        <v>61646</v>
      </c>
    </row>
    <row r="136" spans="2:23" s="10" customFormat="1" x14ac:dyDescent="0.2">
      <c r="B136" s="80">
        <v>39995</v>
      </c>
      <c r="C136" s="60">
        <v>5681</v>
      </c>
      <c r="D136" s="60">
        <v>1855</v>
      </c>
      <c r="E136" s="60">
        <v>170</v>
      </c>
      <c r="F136" s="60">
        <v>20045</v>
      </c>
      <c r="G136" s="60">
        <v>18086</v>
      </c>
      <c r="H136" s="60">
        <v>27</v>
      </c>
      <c r="I136" s="60">
        <v>4674</v>
      </c>
      <c r="J136" s="60">
        <v>3286</v>
      </c>
      <c r="K136" s="60">
        <v>8</v>
      </c>
      <c r="L136" s="27">
        <v>38</v>
      </c>
      <c r="M136" s="27">
        <v>2828</v>
      </c>
      <c r="N136" s="27">
        <v>4</v>
      </c>
      <c r="O136" s="27">
        <v>7</v>
      </c>
      <c r="P136" s="27">
        <v>1912</v>
      </c>
      <c r="Q136" s="27">
        <v>2373</v>
      </c>
      <c r="R136" s="27">
        <v>39</v>
      </c>
      <c r="S136" s="27">
        <v>21</v>
      </c>
      <c r="T136" s="60"/>
      <c r="U136" s="60">
        <v>421</v>
      </c>
      <c r="V136" s="60"/>
      <c r="W136" s="60">
        <v>61475</v>
      </c>
    </row>
    <row r="137" spans="2:23" s="10" customFormat="1" x14ac:dyDescent="0.2">
      <c r="B137" s="80">
        <v>40026</v>
      </c>
      <c r="C137" s="60">
        <v>5673</v>
      </c>
      <c r="D137" s="60">
        <v>1882</v>
      </c>
      <c r="E137" s="60">
        <v>178</v>
      </c>
      <c r="F137" s="60">
        <v>20268</v>
      </c>
      <c r="G137" s="60">
        <v>18387</v>
      </c>
      <c r="H137" s="60">
        <v>30</v>
      </c>
      <c r="I137" s="60">
        <v>4771</v>
      </c>
      <c r="J137" s="60">
        <v>3310</v>
      </c>
      <c r="K137" s="60">
        <v>6</v>
      </c>
      <c r="L137" s="27">
        <v>37</v>
      </c>
      <c r="M137" s="27">
        <v>2963</v>
      </c>
      <c r="N137" s="27">
        <v>5</v>
      </c>
      <c r="O137" s="27">
        <v>6</v>
      </c>
      <c r="P137" s="27">
        <v>2032</v>
      </c>
      <c r="Q137" s="27">
        <v>2509</v>
      </c>
      <c r="R137" s="27">
        <v>38</v>
      </c>
      <c r="S137" s="27">
        <v>21</v>
      </c>
      <c r="T137" s="60"/>
      <c r="U137" s="60">
        <v>416</v>
      </c>
      <c r="V137" s="60"/>
      <c r="W137" s="60">
        <v>62532</v>
      </c>
    </row>
    <row r="138" spans="2:23" s="10" customFormat="1" x14ac:dyDescent="0.2">
      <c r="B138" s="80">
        <v>40057</v>
      </c>
      <c r="C138" s="60">
        <v>5816</v>
      </c>
      <c r="D138" s="60">
        <v>1920</v>
      </c>
      <c r="E138" s="60">
        <v>183</v>
      </c>
      <c r="F138" s="60">
        <v>20802</v>
      </c>
      <c r="G138" s="60">
        <v>18672</v>
      </c>
      <c r="H138" s="60">
        <v>32</v>
      </c>
      <c r="I138" s="60">
        <v>4879</v>
      </c>
      <c r="J138" s="60">
        <v>3445</v>
      </c>
      <c r="K138" s="60">
        <v>6</v>
      </c>
      <c r="L138" s="27">
        <v>38</v>
      </c>
      <c r="M138" s="27">
        <v>3025</v>
      </c>
      <c r="N138" s="27">
        <v>4</v>
      </c>
      <c r="O138" s="27">
        <v>6</v>
      </c>
      <c r="P138" s="27">
        <v>2050</v>
      </c>
      <c r="Q138" s="27">
        <v>2562</v>
      </c>
      <c r="R138" s="27">
        <v>36</v>
      </c>
      <c r="S138" s="27">
        <v>24</v>
      </c>
      <c r="T138" s="60"/>
      <c r="U138" s="60">
        <v>426</v>
      </c>
      <c r="V138" s="60"/>
      <c r="W138" s="60">
        <v>63926</v>
      </c>
    </row>
    <row r="139" spans="2:23" s="10" customFormat="1" x14ac:dyDescent="0.2">
      <c r="B139" s="80">
        <v>40087</v>
      </c>
      <c r="C139" s="60">
        <v>5992</v>
      </c>
      <c r="D139" s="60">
        <v>1990</v>
      </c>
      <c r="E139" s="60">
        <v>198</v>
      </c>
      <c r="F139" s="60">
        <v>21611</v>
      </c>
      <c r="G139" s="60">
        <v>19414</v>
      </c>
      <c r="H139" s="60">
        <v>30</v>
      </c>
      <c r="I139" s="60">
        <v>4974</v>
      </c>
      <c r="J139" s="60">
        <v>3671</v>
      </c>
      <c r="K139" s="60">
        <v>8</v>
      </c>
      <c r="L139" s="27">
        <v>36</v>
      </c>
      <c r="M139" s="27">
        <v>3123</v>
      </c>
      <c r="N139" s="27">
        <v>6</v>
      </c>
      <c r="O139" s="27">
        <v>4</v>
      </c>
      <c r="P139" s="27">
        <v>2061</v>
      </c>
      <c r="Q139" s="27">
        <v>2507</v>
      </c>
      <c r="R139" s="27">
        <v>35</v>
      </c>
      <c r="S139" s="27">
        <v>24</v>
      </c>
      <c r="T139" s="60"/>
      <c r="U139" s="60">
        <v>444</v>
      </c>
      <c r="V139" s="60"/>
      <c r="W139" s="60">
        <v>66128</v>
      </c>
    </row>
    <row r="140" spans="2:23" s="10" customFormat="1" x14ac:dyDescent="0.2">
      <c r="B140" s="80">
        <v>40118</v>
      </c>
      <c r="C140" s="60">
        <v>6086</v>
      </c>
      <c r="D140" s="60">
        <v>2034</v>
      </c>
      <c r="E140" s="60">
        <v>201</v>
      </c>
      <c r="F140" s="60">
        <v>22024</v>
      </c>
      <c r="G140" s="60">
        <v>19645</v>
      </c>
      <c r="H140" s="60">
        <v>31</v>
      </c>
      <c r="I140" s="60">
        <v>5058</v>
      </c>
      <c r="J140" s="60">
        <v>3707</v>
      </c>
      <c r="K140" s="60">
        <v>8</v>
      </c>
      <c r="L140" s="27">
        <v>35</v>
      </c>
      <c r="M140" s="27">
        <v>3100</v>
      </c>
      <c r="N140" s="27">
        <v>5</v>
      </c>
      <c r="O140" s="27">
        <v>5</v>
      </c>
      <c r="P140" s="27">
        <v>2035</v>
      </c>
      <c r="Q140" s="27">
        <v>2470</v>
      </c>
      <c r="R140" s="27">
        <v>44</v>
      </c>
      <c r="S140" s="27">
        <v>24</v>
      </c>
      <c r="T140" s="60"/>
      <c r="U140" s="60">
        <v>451</v>
      </c>
      <c r="V140" s="60"/>
      <c r="W140" s="27">
        <v>66963</v>
      </c>
    </row>
    <row r="141" spans="2:23" s="10" customFormat="1" x14ac:dyDescent="0.2">
      <c r="B141" s="80">
        <v>40148</v>
      </c>
      <c r="C141" s="60">
        <v>6137</v>
      </c>
      <c r="D141" s="60">
        <v>2062</v>
      </c>
      <c r="E141" s="60">
        <v>206</v>
      </c>
      <c r="F141" s="60">
        <v>22224</v>
      </c>
      <c r="G141" s="60">
        <v>19812</v>
      </c>
      <c r="H141" s="60">
        <v>25</v>
      </c>
      <c r="I141" s="60">
        <v>5016</v>
      </c>
      <c r="J141" s="60">
        <v>3533</v>
      </c>
      <c r="K141" s="60">
        <v>9</v>
      </c>
      <c r="L141" s="27">
        <v>35</v>
      </c>
      <c r="M141" s="27">
        <v>3021</v>
      </c>
      <c r="N141" s="27">
        <v>4</v>
      </c>
      <c r="O141" s="27">
        <v>6</v>
      </c>
      <c r="P141" s="27">
        <v>1903</v>
      </c>
      <c r="Q141" s="27">
        <v>2505</v>
      </c>
      <c r="R141" s="27">
        <v>36</v>
      </c>
      <c r="S141" s="27">
        <v>25</v>
      </c>
      <c r="T141" s="60"/>
      <c r="U141" s="60">
        <v>456</v>
      </c>
      <c r="V141" s="60"/>
      <c r="W141" s="27">
        <v>67015</v>
      </c>
    </row>
    <row r="142" spans="2:23" s="5" customFormat="1" x14ac:dyDescent="0.2">
      <c r="B142" s="80">
        <v>40179</v>
      </c>
      <c r="C142" s="60">
        <v>6683</v>
      </c>
      <c r="D142" s="60">
        <v>2301</v>
      </c>
      <c r="E142" s="60"/>
      <c r="F142" s="60">
        <v>22814</v>
      </c>
      <c r="G142" s="60">
        <v>20565</v>
      </c>
      <c r="H142" s="60"/>
      <c r="I142" s="60">
        <v>5258</v>
      </c>
      <c r="J142" s="60">
        <v>3840</v>
      </c>
      <c r="K142" s="60"/>
      <c r="L142" s="27"/>
      <c r="M142" s="27">
        <v>3225</v>
      </c>
      <c r="N142" s="60"/>
      <c r="O142" s="60"/>
      <c r="P142" s="27">
        <v>2086</v>
      </c>
      <c r="Q142" s="27">
        <v>2546</v>
      </c>
      <c r="R142" s="27"/>
      <c r="S142" s="27"/>
      <c r="T142" s="60">
        <v>76</v>
      </c>
      <c r="U142" s="60"/>
      <c r="W142" s="27">
        <v>69394</v>
      </c>
    </row>
    <row r="143" spans="2:23" x14ac:dyDescent="0.2">
      <c r="B143" s="80">
        <v>40210</v>
      </c>
      <c r="C143" s="60">
        <v>6764</v>
      </c>
      <c r="D143" s="60">
        <v>2316</v>
      </c>
      <c r="E143" s="60"/>
      <c r="F143" s="60">
        <v>22864</v>
      </c>
      <c r="G143" s="60">
        <v>20492</v>
      </c>
      <c r="H143" s="60"/>
      <c r="I143" s="60">
        <v>5275</v>
      </c>
      <c r="J143" s="60">
        <v>3807</v>
      </c>
      <c r="K143" s="60"/>
      <c r="L143" s="27"/>
      <c r="M143" s="27">
        <v>3223</v>
      </c>
      <c r="N143" s="27"/>
      <c r="O143" s="27"/>
      <c r="P143" s="27">
        <v>2142</v>
      </c>
      <c r="Q143" s="27">
        <v>2531</v>
      </c>
      <c r="R143" s="27"/>
      <c r="S143" s="27"/>
      <c r="T143" s="60">
        <v>72</v>
      </c>
      <c r="U143" s="60"/>
      <c r="V143" s="65"/>
      <c r="W143" s="27">
        <v>69486</v>
      </c>
    </row>
    <row r="144" spans="2:23" x14ac:dyDescent="0.2">
      <c r="B144" s="80">
        <v>40238</v>
      </c>
      <c r="C144" s="60">
        <v>6801</v>
      </c>
      <c r="D144" s="60">
        <v>2309</v>
      </c>
      <c r="E144" s="60"/>
      <c r="F144" s="60">
        <v>22849</v>
      </c>
      <c r="G144" s="60">
        <v>20148</v>
      </c>
      <c r="H144" s="60"/>
      <c r="I144" s="60">
        <v>5232</v>
      </c>
      <c r="J144" s="60">
        <v>3686</v>
      </c>
      <c r="K144" s="60"/>
      <c r="L144" s="27"/>
      <c r="M144" s="27">
        <v>3185</v>
      </c>
      <c r="N144" s="27"/>
      <c r="O144" s="27"/>
      <c r="P144" s="27">
        <v>2069</v>
      </c>
      <c r="Q144" s="27">
        <v>2521</v>
      </c>
      <c r="R144" s="27"/>
      <c r="S144" s="27"/>
      <c r="T144" s="60">
        <v>84</v>
      </c>
      <c r="U144" s="60"/>
      <c r="V144" s="65"/>
      <c r="W144" s="27">
        <v>68884</v>
      </c>
    </row>
    <row r="145" spans="2:23" x14ac:dyDescent="0.2">
      <c r="B145" s="80">
        <v>40269</v>
      </c>
      <c r="C145" s="60">
        <v>6438</v>
      </c>
      <c r="D145" s="60">
        <v>2112</v>
      </c>
      <c r="E145" s="60">
        <v>221</v>
      </c>
      <c r="F145" s="60">
        <v>23019</v>
      </c>
      <c r="G145" s="60">
        <v>20212</v>
      </c>
      <c r="H145" s="60">
        <v>21</v>
      </c>
      <c r="I145" s="60">
        <v>5201</v>
      </c>
      <c r="J145" s="60">
        <v>3777</v>
      </c>
      <c r="K145" s="60">
        <v>9</v>
      </c>
      <c r="L145" s="27">
        <v>35</v>
      </c>
      <c r="M145" s="27">
        <v>3161</v>
      </c>
      <c r="N145" s="27">
        <v>5</v>
      </c>
      <c r="O145" s="27">
        <v>8</v>
      </c>
      <c r="P145" s="27">
        <v>2057</v>
      </c>
      <c r="Q145" s="27">
        <v>2536</v>
      </c>
      <c r="R145" s="27">
        <v>42</v>
      </c>
      <c r="S145" s="27">
        <v>26</v>
      </c>
      <c r="T145" s="60"/>
      <c r="U145" s="60">
        <v>477</v>
      </c>
      <c r="V145" s="65"/>
      <c r="W145" s="27">
        <v>69357</v>
      </c>
    </row>
    <row r="146" spans="2:23" x14ac:dyDescent="0.2">
      <c r="B146" s="80">
        <v>40299</v>
      </c>
      <c r="C146" s="60">
        <v>6471</v>
      </c>
      <c r="D146" s="60">
        <v>2106</v>
      </c>
      <c r="E146" s="60">
        <v>228</v>
      </c>
      <c r="F146" s="60">
        <v>22959</v>
      </c>
      <c r="G146" s="60">
        <v>19997</v>
      </c>
      <c r="H146" s="60">
        <v>25</v>
      </c>
      <c r="I146" s="60">
        <v>5168</v>
      </c>
      <c r="J146" s="60">
        <v>3742</v>
      </c>
      <c r="K146" s="60">
        <v>10</v>
      </c>
      <c r="L146" s="27">
        <v>36</v>
      </c>
      <c r="M146" s="27">
        <v>3138</v>
      </c>
      <c r="N146" s="27">
        <v>5</v>
      </c>
      <c r="O146" s="27">
        <v>10</v>
      </c>
      <c r="P146" s="27">
        <v>2029</v>
      </c>
      <c r="Q146" s="27">
        <v>2487</v>
      </c>
      <c r="R146" s="27">
        <v>46</v>
      </c>
      <c r="S146" s="27">
        <v>21</v>
      </c>
      <c r="T146" s="60"/>
      <c r="U146" s="60">
        <v>479</v>
      </c>
      <c r="V146" s="65"/>
      <c r="W146" s="27">
        <v>68957</v>
      </c>
    </row>
    <row r="147" spans="2:23" x14ac:dyDescent="0.2">
      <c r="B147" s="80">
        <v>40330</v>
      </c>
      <c r="C147" s="27">
        <v>6481</v>
      </c>
      <c r="D147" s="27">
        <v>2123</v>
      </c>
      <c r="E147" s="27">
        <v>226</v>
      </c>
      <c r="F147" s="27">
        <v>22621</v>
      </c>
      <c r="G147" s="27">
        <v>19669</v>
      </c>
      <c r="H147" s="27">
        <v>25</v>
      </c>
      <c r="I147" s="27">
        <v>5105</v>
      </c>
      <c r="J147" s="27">
        <v>3692</v>
      </c>
      <c r="K147" s="27">
        <v>13</v>
      </c>
      <c r="L147" s="27">
        <v>45</v>
      </c>
      <c r="M147" s="27">
        <v>3051</v>
      </c>
      <c r="N147" s="27">
        <v>4</v>
      </c>
      <c r="O147" s="27">
        <v>16</v>
      </c>
      <c r="P147" s="27">
        <v>2014</v>
      </c>
      <c r="Q147" s="27">
        <v>2458</v>
      </c>
      <c r="R147" s="27">
        <v>56</v>
      </c>
      <c r="S147" s="27">
        <v>25</v>
      </c>
      <c r="T147" s="27"/>
      <c r="U147" s="27">
        <v>476</v>
      </c>
      <c r="V147" s="65"/>
      <c r="W147" s="27">
        <v>68100</v>
      </c>
    </row>
    <row r="148" spans="2:23" x14ac:dyDescent="0.2">
      <c r="B148" s="80">
        <v>40360</v>
      </c>
      <c r="C148" s="1">
        <v>6447</v>
      </c>
      <c r="D148" s="1">
        <v>2129</v>
      </c>
      <c r="E148" s="1">
        <v>228</v>
      </c>
      <c r="F148" s="1">
        <v>22409</v>
      </c>
      <c r="G148" s="1">
        <v>19312</v>
      </c>
      <c r="H148" s="1">
        <v>31</v>
      </c>
      <c r="I148" s="1">
        <v>5071</v>
      </c>
      <c r="J148" s="1">
        <v>3489</v>
      </c>
      <c r="K148" s="1">
        <v>14</v>
      </c>
      <c r="L148" s="1">
        <v>49</v>
      </c>
      <c r="M148" s="1">
        <v>3008</v>
      </c>
      <c r="N148" s="1">
        <v>4</v>
      </c>
      <c r="O148" s="1">
        <v>15</v>
      </c>
      <c r="P148" s="1">
        <v>2068</v>
      </c>
      <c r="Q148" s="1">
        <v>2566</v>
      </c>
      <c r="R148" s="1">
        <v>49</v>
      </c>
      <c r="S148" s="1">
        <v>27</v>
      </c>
      <c r="T148" s="1"/>
      <c r="U148" s="1">
        <v>488</v>
      </c>
      <c r="V148" s="65"/>
      <c r="W148" s="1">
        <v>67404</v>
      </c>
    </row>
    <row r="149" spans="2:23" x14ac:dyDescent="0.2">
      <c r="B149" s="80">
        <v>40391</v>
      </c>
      <c r="C149" s="1">
        <v>6385</v>
      </c>
      <c r="D149" s="1">
        <v>2129</v>
      </c>
      <c r="E149" s="1">
        <v>230</v>
      </c>
      <c r="F149" s="1">
        <v>22240</v>
      </c>
      <c r="G149" s="1">
        <v>19389</v>
      </c>
      <c r="H149" s="1">
        <v>35</v>
      </c>
      <c r="I149" s="1">
        <v>5116</v>
      </c>
      <c r="J149" s="1">
        <v>3544</v>
      </c>
      <c r="K149" s="1">
        <v>16</v>
      </c>
      <c r="L149" s="1">
        <v>50</v>
      </c>
      <c r="M149" s="1">
        <v>3143</v>
      </c>
      <c r="N149" s="1">
        <v>4</v>
      </c>
      <c r="O149" s="1">
        <v>20</v>
      </c>
      <c r="P149" s="1">
        <v>2205</v>
      </c>
      <c r="Q149" s="1">
        <v>2682</v>
      </c>
      <c r="R149" s="1">
        <v>50</v>
      </c>
      <c r="S149" s="1">
        <v>25</v>
      </c>
      <c r="T149" s="1">
        <v>1</v>
      </c>
      <c r="U149" s="1">
        <v>484</v>
      </c>
      <c r="V149" s="65"/>
      <c r="W149" s="1">
        <v>67748</v>
      </c>
    </row>
    <row r="150" spans="2:23" x14ac:dyDescent="0.2">
      <c r="B150" s="80">
        <v>40422</v>
      </c>
      <c r="C150" s="1">
        <v>6523</v>
      </c>
      <c r="D150" s="1">
        <v>2118</v>
      </c>
      <c r="E150" s="1">
        <v>229</v>
      </c>
      <c r="F150" s="1">
        <v>22682</v>
      </c>
      <c r="G150" s="1">
        <v>19811</v>
      </c>
      <c r="H150" s="1">
        <v>41</v>
      </c>
      <c r="I150" s="1">
        <v>5274</v>
      </c>
      <c r="J150" s="1">
        <v>3653</v>
      </c>
      <c r="K150" s="1">
        <v>13</v>
      </c>
      <c r="L150" s="1">
        <v>53</v>
      </c>
      <c r="M150" s="1">
        <v>3318</v>
      </c>
      <c r="N150" s="1">
        <v>7</v>
      </c>
      <c r="O150" s="1">
        <v>24</v>
      </c>
      <c r="P150" s="1">
        <v>2214</v>
      </c>
      <c r="Q150" s="1">
        <v>2741</v>
      </c>
      <c r="R150" s="1">
        <v>47</v>
      </c>
      <c r="S150" s="1">
        <v>31</v>
      </c>
      <c r="T150" s="1">
        <v>4</v>
      </c>
      <c r="U150" s="1">
        <v>481</v>
      </c>
      <c r="V150" s="65"/>
      <c r="W150" s="1">
        <v>69264</v>
      </c>
    </row>
    <row r="151" spans="2:23" x14ac:dyDescent="0.2">
      <c r="B151" s="80">
        <v>40452</v>
      </c>
      <c r="C151" s="1">
        <v>6663</v>
      </c>
      <c r="D151" s="1">
        <v>2209</v>
      </c>
      <c r="E151" s="1">
        <v>255</v>
      </c>
      <c r="F151" s="1">
        <v>23273</v>
      </c>
      <c r="G151" s="1">
        <v>20355</v>
      </c>
      <c r="H151" s="1">
        <v>41</v>
      </c>
      <c r="I151" s="1">
        <v>5436</v>
      </c>
      <c r="J151" s="1">
        <v>3864</v>
      </c>
      <c r="K151" s="1">
        <v>13</v>
      </c>
      <c r="L151" s="1">
        <v>57</v>
      </c>
      <c r="M151" s="1">
        <v>3357</v>
      </c>
      <c r="N151" s="1">
        <v>7</v>
      </c>
      <c r="O151" s="1">
        <v>21</v>
      </c>
      <c r="P151" s="1">
        <v>2286</v>
      </c>
      <c r="Q151" s="1">
        <v>2644</v>
      </c>
      <c r="R151" s="1">
        <v>50</v>
      </c>
      <c r="S151" s="1">
        <v>28</v>
      </c>
      <c r="T151" s="1">
        <v>4</v>
      </c>
      <c r="U151" s="1">
        <v>496</v>
      </c>
      <c r="V151" s="65"/>
      <c r="W151" s="1">
        <v>71059</v>
      </c>
    </row>
    <row r="152" spans="2:23" x14ac:dyDescent="0.2">
      <c r="B152" s="80">
        <v>40483</v>
      </c>
      <c r="C152" s="1">
        <v>6742</v>
      </c>
      <c r="D152" s="1">
        <v>2230</v>
      </c>
      <c r="E152" s="1">
        <v>261</v>
      </c>
      <c r="F152" s="1">
        <v>23671</v>
      </c>
      <c r="G152" s="1">
        <v>20638</v>
      </c>
      <c r="H152" s="1">
        <v>40</v>
      </c>
      <c r="I152" s="1">
        <v>5423</v>
      </c>
      <c r="J152" s="1">
        <v>3892</v>
      </c>
      <c r="K152" s="1">
        <v>11</v>
      </c>
      <c r="L152" s="1">
        <v>64</v>
      </c>
      <c r="M152" s="1">
        <v>3363</v>
      </c>
      <c r="N152" s="1">
        <v>8</v>
      </c>
      <c r="O152" s="1">
        <v>18</v>
      </c>
      <c r="P152" s="1">
        <v>2303</v>
      </c>
      <c r="Q152" s="1">
        <v>2637</v>
      </c>
      <c r="R152" s="1">
        <v>56</v>
      </c>
      <c r="S152" s="1">
        <v>30</v>
      </c>
      <c r="T152" s="1">
        <v>7</v>
      </c>
      <c r="U152" s="1">
        <v>514</v>
      </c>
      <c r="V152" s="65"/>
      <c r="W152" s="1">
        <v>71908</v>
      </c>
    </row>
    <row r="153" spans="2:23" x14ac:dyDescent="0.2">
      <c r="B153" s="80">
        <v>40513</v>
      </c>
      <c r="C153" s="1">
        <v>6709</v>
      </c>
      <c r="D153" s="1">
        <v>2234</v>
      </c>
      <c r="E153" s="1">
        <v>256</v>
      </c>
      <c r="F153" s="1">
        <v>23500</v>
      </c>
      <c r="G153" s="1">
        <v>20465</v>
      </c>
      <c r="H153" s="1">
        <v>41</v>
      </c>
      <c r="I153" s="1">
        <v>5327</v>
      </c>
      <c r="J153" s="1">
        <v>3733</v>
      </c>
      <c r="K153" s="1">
        <v>14</v>
      </c>
      <c r="L153" s="1">
        <v>66</v>
      </c>
      <c r="M153" s="1">
        <v>3256</v>
      </c>
      <c r="N153" s="1">
        <v>6</v>
      </c>
      <c r="O153" s="1">
        <v>17</v>
      </c>
      <c r="P153" s="1">
        <v>2152</v>
      </c>
      <c r="Q153" s="1">
        <v>2584</v>
      </c>
      <c r="R153" s="1">
        <v>43</v>
      </c>
      <c r="S153" s="1">
        <v>30</v>
      </c>
      <c r="T153" s="1">
        <v>9</v>
      </c>
      <c r="U153" s="1">
        <v>524</v>
      </c>
      <c r="V153" s="65"/>
      <c r="W153" s="1">
        <v>70966</v>
      </c>
    </row>
    <row r="154" spans="2:23" x14ac:dyDescent="0.2">
      <c r="B154" s="80">
        <v>40544</v>
      </c>
      <c r="C154" s="1">
        <v>6774</v>
      </c>
      <c r="D154" s="1">
        <v>2249</v>
      </c>
      <c r="E154" s="1">
        <v>246</v>
      </c>
      <c r="F154" s="1">
        <v>23790</v>
      </c>
      <c r="G154" s="1">
        <v>21127</v>
      </c>
      <c r="H154" s="1">
        <v>47</v>
      </c>
      <c r="I154" s="1">
        <v>5522</v>
      </c>
      <c r="J154" s="1">
        <v>4090</v>
      </c>
      <c r="K154" s="1">
        <v>14</v>
      </c>
      <c r="L154" s="1">
        <v>66</v>
      </c>
      <c r="M154" s="1">
        <v>3512</v>
      </c>
      <c r="N154" s="1">
        <v>6</v>
      </c>
      <c r="O154" s="1">
        <v>15</v>
      </c>
      <c r="P154" s="1">
        <v>2353</v>
      </c>
      <c r="Q154" s="1">
        <v>2711</v>
      </c>
      <c r="R154" s="1">
        <v>56</v>
      </c>
      <c r="S154" s="1">
        <v>32</v>
      </c>
      <c r="T154" s="1">
        <v>12</v>
      </c>
      <c r="U154" s="1">
        <v>535</v>
      </c>
      <c r="V154" s="65"/>
      <c r="W154" s="1">
        <v>73157</v>
      </c>
    </row>
    <row r="155" spans="2:23" x14ac:dyDescent="0.2">
      <c r="B155" s="80">
        <v>40575</v>
      </c>
      <c r="C155" s="1">
        <v>6832</v>
      </c>
      <c r="D155" s="1">
        <v>2286</v>
      </c>
      <c r="E155" s="1">
        <v>256</v>
      </c>
      <c r="F155" s="1">
        <v>23964</v>
      </c>
      <c r="G155" s="1">
        <v>21285</v>
      </c>
      <c r="H155" s="1">
        <v>49</v>
      </c>
      <c r="I155" s="1">
        <v>5619</v>
      </c>
      <c r="J155" s="1">
        <v>4154</v>
      </c>
      <c r="K155" s="1">
        <v>13</v>
      </c>
      <c r="L155" s="1">
        <v>67</v>
      </c>
      <c r="M155" s="1">
        <v>3538</v>
      </c>
      <c r="N155" s="1">
        <v>7</v>
      </c>
      <c r="O155" s="1">
        <v>19</v>
      </c>
      <c r="P155" s="1">
        <v>2406</v>
      </c>
      <c r="Q155" s="1">
        <v>2748</v>
      </c>
      <c r="R155" s="1">
        <v>56</v>
      </c>
      <c r="S155" s="1">
        <v>31</v>
      </c>
      <c r="T155" s="1">
        <v>11</v>
      </c>
      <c r="U155" s="1">
        <v>539</v>
      </c>
      <c r="V155" s="65"/>
      <c r="W155" s="1">
        <v>73880</v>
      </c>
    </row>
    <row r="156" spans="2:23" x14ac:dyDescent="0.2">
      <c r="B156" s="80">
        <v>40603</v>
      </c>
      <c r="C156" s="1">
        <v>6914</v>
      </c>
      <c r="D156" s="1">
        <v>2367</v>
      </c>
      <c r="E156" s="1">
        <v>282</v>
      </c>
      <c r="F156" s="1">
        <v>24035</v>
      </c>
      <c r="G156" s="1">
        <v>21318</v>
      </c>
      <c r="H156" s="1">
        <v>47</v>
      </c>
      <c r="I156" s="1">
        <v>5652</v>
      </c>
      <c r="J156" s="1">
        <v>4148</v>
      </c>
      <c r="K156" s="1">
        <v>16</v>
      </c>
      <c r="L156" s="1">
        <v>69</v>
      </c>
      <c r="M156" s="1">
        <v>3544</v>
      </c>
      <c r="N156" s="1">
        <v>7</v>
      </c>
      <c r="O156" s="1">
        <v>19</v>
      </c>
      <c r="P156" s="1">
        <v>2389</v>
      </c>
      <c r="Q156" s="1">
        <v>2733</v>
      </c>
      <c r="R156" s="1">
        <v>58</v>
      </c>
      <c r="S156" s="1">
        <v>29</v>
      </c>
      <c r="T156" s="1">
        <v>22</v>
      </c>
      <c r="U156" s="1">
        <v>560</v>
      </c>
      <c r="V156" s="65"/>
      <c r="W156" s="1">
        <v>74209</v>
      </c>
    </row>
    <row r="157" spans="2:23" x14ac:dyDescent="0.2">
      <c r="B157" s="80">
        <v>40634</v>
      </c>
      <c r="C157" s="1">
        <v>6920</v>
      </c>
      <c r="D157" s="1">
        <v>2356</v>
      </c>
      <c r="E157" s="1">
        <v>290</v>
      </c>
      <c r="F157" s="1">
        <v>23790</v>
      </c>
      <c r="G157" s="1">
        <v>20787</v>
      </c>
      <c r="H157" s="1">
        <v>43</v>
      </c>
      <c r="I157" s="1">
        <v>5420</v>
      </c>
      <c r="J157" s="1">
        <v>4025</v>
      </c>
      <c r="K157" s="1">
        <v>16</v>
      </c>
      <c r="L157" s="1">
        <v>60</v>
      </c>
      <c r="M157" s="1">
        <v>3406</v>
      </c>
      <c r="N157" s="1">
        <v>4</v>
      </c>
      <c r="O157" s="1">
        <v>16</v>
      </c>
      <c r="P157" s="1">
        <v>2297</v>
      </c>
      <c r="Q157" s="1">
        <v>2657</v>
      </c>
      <c r="R157" s="1">
        <v>53</v>
      </c>
      <c r="S157" s="1">
        <v>29</v>
      </c>
      <c r="T157" s="1">
        <v>20</v>
      </c>
      <c r="U157" s="1">
        <v>556</v>
      </c>
      <c r="V157" s="65"/>
      <c r="W157" s="1">
        <v>72745</v>
      </c>
    </row>
    <row r="158" spans="2:23" x14ac:dyDescent="0.2">
      <c r="B158" s="80">
        <v>40664</v>
      </c>
      <c r="C158" s="1">
        <v>6933</v>
      </c>
      <c r="D158" s="1">
        <v>2304</v>
      </c>
      <c r="E158" s="1">
        <v>283</v>
      </c>
      <c r="F158" s="1">
        <v>23198</v>
      </c>
      <c r="G158" s="1">
        <v>20201</v>
      </c>
      <c r="H158" s="1">
        <v>43</v>
      </c>
      <c r="I158" s="1">
        <v>5263</v>
      </c>
      <c r="J158" s="1">
        <v>3961</v>
      </c>
      <c r="K158" s="1">
        <v>17</v>
      </c>
      <c r="L158" s="1">
        <v>56</v>
      </c>
      <c r="M158" s="1">
        <v>3289</v>
      </c>
      <c r="N158" s="1">
        <v>3</v>
      </c>
      <c r="O158" s="1">
        <v>16</v>
      </c>
      <c r="P158" s="1">
        <v>2270</v>
      </c>
      <c r="Q158" s="1">
        <v>2642</v>
      </c>
      <c r="R158" s="1">
        <v>57</v>
      </c>
      <c r="S158" s="1">
        <v>27</v>
      </c>
      <c r="T158" s="1">
        <v>27</v>
      </c>
      <c r="U158" s="1">
        <v>548</v>
      </c>
      <c r="V158" s="65"/>
      <c r="W158" s="1">
        <v>71138</v>
      </c>
    </row>
    <row r="159" spans="2:23" x14ac:dyDescent="0.2">
      <c r="B159" s="80">
        <v>40695</v>
      </c>
      <c r="C159" s="1">
        <v>6914</v>
      </c>
      <c r="D159" s="1">
        <v>2286</v>
      </c>
      <c r="E159" s="1">
        <v>284</v>
      </c>
      <c r="F159" s="1">
        <v>22798</v>
      </c>
      <c r="G159" s="1">
        <v>19878</v>
      </c>
      <c r="H159" s="1">
        <v>36</v>
      </c>
      <c r="I159" s="1">
        <v>5250</v>
      </c>
      <c r="J159" s="1">
        <v>3877</v>
      </c>
      <c r="K159" s="1">
        <v>17</v>
      </c>
      <c r="L159" s="1">
        <v>56</v>
      </c>
      <c r="M159" s="1">
        <v>3261</v>
      </c>
      <c r="N159" s="1">
        <v>3</v>
      </c>
      <c r="O159" s="1">
        <v>17</v>
      </c>
      <c r="P159" s="1">
        <v>2263</v>
      </c>
      <c r="Q159" s="1">
        <v>2686</v>
      </c>
      <c r="R159" s="1">
        <v>68</v>
      </c>
      <c r="S159" s="1">
        <v>26</v>
      </c>
      <c r="T159" s="1">
        <v>31</v>
      </c>
      <c r="U159" s="1">
        <v>540</v>
      </c>
      <c r="V159" s="65"/>
      <c r="W159" s="1">
        <v>70291</v>
      </c>
    </row>
    <row r="160" spans="2:23" x14ac:dyDescent="0.2">
      <c r="B160" s="80">
        <v>40725</v>
      </c>
      <c r="C160" s="1">
        <v>6840</v>
      </c>
      <c r="D160" s="1">
        <v>2281</v>
      </c>
      <c r="E160" s="1">
        <v>291</v>
      </c>
      <c r="F160" s="1">
        <v>22482</v>
      </c>
      <c r="G160" s="1">
        <v>19536</v>
      </c>
      <c r="H160" s="1">
        <v>34</v>
      </c>
      <c r="I160" s="1">
        <v>5221</v>
      </c>
      <c r="J160" s="1">
        <v>3747</v>
      </c>
      <c r="K160" s="1">
        <v>16</v>
      </c>
      <c r="L160" s="1">
        <v>58</v>
      </c>
      <c r="M160" s="1">
        <v>3244</v>
      </c>
      <c r="N160" s="1">
        <v>4</v>
      </c>
      <c r="O160" s="1">
        <v>16</v>
      </c>
      <c r="P160" s="1">
        <v>2294</v>
      </c>
      <c r="Q160" s="1">
        <v>2773</v>
      </c>
      <c r="R160" s="1">
        <v>50</v>
      </c>
      <c r="S160" s="1">
        <v>29</v>
      </c>
      <c r="T160" s="1">
        <v>32</v>
      </c>
      <c r="U160" s="1">
        <v>544</v>
      </c>
      <c r="V160" s="65"/>
      <c r="W160" s="1">
        <v>69492</v>
      </c>
    </row>
    <row r="161" spans="2:24" x14ac:dyDescent="0.2">
      <c r="B161" s="80">
        <v>40756</v>
      </c>
      <c r="C161" s="1">
        <v>6802</v>
      </c>
      <c r="D161" s="1">
        <v>2260</v>
      </c>
      <c r="E161" s="1">
        <v>280</v>
      </c>
      <c r="F161" s="1">
        <v>22273</v>
      </c>
      <c r="G161" s="1">
        <v>19530</v>
      </c>
      <c r="H161" s="1">
        <v>37</v>
      </c>
      <c r="I161" s="1">
        <v>5286</v>
      </c>
      <c r="J161" s="1">
        <v>3789</v>
      </c>
      <c r="K161" s="1">
        <v>23</v>
      </c>
      <c r="L161" s="1">
        <v>61</v>
      </c>
      <c r="M161" s="1">
        <v>3348</v>
      </c>
      <c r="N161" s="1">
        <v>5</v>
      </c>
      <c r="O161" s="1">
        <v>14</v>
      </c>
      <c r="P161" s="1">
        <v>2424</v>
      </c>
      <c r="Q161" s="1">
        <v>2919</v>
      </c>
      <c r="R161" s="1">
        <v>49</v>
      </c>
      <c r="S161" s="1">
        <v>35</v>
      </c>
      <c r="T161" s="1">
        <v>41</v>
      </c>
      <c r="U161" s="1">
        <v>534</v>
      </c>
      <c r="V161" s="65"/>
      <c r="W161" s="1">
        <v>69710</v>
      </c>
      <c r="X161" s="65"/>
    </row>
    <row r="162" spans="2:24" x14ac:dyDescent="0.2">
      <c r="B162" s="80">
        <v>40787</v>
      </c>
      <c r="C162" s="1">
        <v>6877</v>
      </c>
      <c r="D162" s="1">
        <v>2288</v>
      </c>
      <c r="E162" s="1">
        <v>280</v>
      </c>
      <c r="F162" s="1">
        <v>22752</v>
      </c>
      <c r="G162" s="1">
        <v>20061</v>
      </c>
      <c r="H162" s="1">
        <v>52</v>
      </c>
      <c r="I162" s="1">
        <v>5389</v>
      </c>
      <c r="J162" s="1">
        <v>3946</v>
      </c>
      <c r="K162" s="1">
        <v>19</v>
      </c>
      <c r="L162" s="1">
        <v>69</v>
      </c>
      <c r="M162" s="1">
        <v>3484</v>
      </c>
      <c r="N162" s="1">
        <v>3</v>
      </c>
      <c r="O162" s="1">
        <v>13</v>
      </c>
      <c r="P162" s="1">
        <v>2452</v>
      </c>
      <c r="Q162" s="1">
        <v>2876</v>
      </c>
      <c r="R162" s="1">
        <v>54</v>
      </c>
      <c r="S162" s="1">
        <v>32</v>
      </c>
      <c r="T162" s="1">
        <v>49</v>
      </c>
      <c r="U162" s="1">
        <v>530</v>
      </c>
      <c r="V162" s="65"/>
      <c r="W162" s="1">
        <v>71226</v>
      </c>
      <c r="X162" s="65"/>
    </row>
    <row r="163" spans="2:24" x14ac:dyDescent="0.2">
      <c r="B163" s="80">
        <v>40817</v>
      </c>
      <c r="C163" s="1">
        <v>7014</v>
      </c>
      <c r="D163" s="1">
        <v>2339</v>
      </c>
      <c r="E163" s="1">
        <v>289</v>
      </c>
      <c r="F163" s="1">
        <v>23608</v>
      </c>
      <c r="G163" s="1">
        <v>21034</v>
      </c>
      <c r="H163" s="1">
        <v>50</v>
      </c>
      <c r="I163" s="1">
        <v>5593</v>
      </c>
      <c r="J163" s="1">
        <v>4295</v>
      </c>
      <c r="K163" s="1">
        <v>24</v>
      </c>
      <c r="L163" s="1">
        <v>67</v>
      </c>
      <c r="M163" s="1">
        <v>3694</v>
      </c>
      <c r="N163" s="1">
        <v>3</v>
      </c>
      <c r="O163" s="1">
        <v>20</v>
      </c>
      <c r="P163" s="1">
        <v>2556</v>
      </c>
      <c r="Q163" s="1">
        <v>2952</v>
      </c>
      <c r="R163" s="1">
        <v>63</v>
      </c>
      <c r="S163" s="1">
        <v>39</v>
      </c>
      <c r="T163" s="1">
        <v>49</v>
      </c>
      <c r="U163" s="1">
        <v>534</v>
      </c>
      <c r="V163" s="65"/>
      <c r="W163" s="1">
        <v>74223</v>
      </c>
      <c r="X163" s="1"/>
    </row>
    <row r="164" spans="2:24" x14ac:dyDescent="0.2">
      <c r="B164" s="80">
        <v>40848</v>
      </c>
      <c r="C164" s="1">
        <v>7121</v>
      </c>
      <c r="D164" s="1">
        <v>2430</v>
      </c>
      <c r="E164" s="1">
        <v>273</v>
      </c>
      <c r="F164" s="1">
        <v>24189</v>
      </c>
      <c r="G164" s="1">
        <v>21391</v>
      </c>
      <c r="H164" s="1">
        <v>45</v>
      </c>
      <c r="I164" s="1">
        <v>5688</v>
      </c>
      <c r="J164" s="1">
        <v>4357</v>
      </c>
      <c r="K164" s="1">
        <v>19</v>
      </c>
      <c r="L164" s="1">
        <v>67</v>
      </c>
      <c r="M164" s="1">
        <v>3729</v>
      </c>
      <c r="N164" s="1">
        <v>4</v>
      </c>
      <c r="O164" s="1">
        <v>19</v>
      </c>
      <c r="P164" s="1">
        <v>2552</v>
      </c>
      <c r="Q164" s="1">
        <v>2909</v>
      </c>
      <c r="R164" s="1">
        <v>60</v>
      </c>
      <c r="S164" s="1">
        <v>38</v>
      </c>
      <c r="T164" s="1">
        <v>60</v>
      </c>
      <c r="U164" s="1">
        <v>517</v>
      </c>
      <c r="V164" s="65"/>
      <c r="W164" s="1">
        <v>75468</v>
      </c>
      <c r="X164" s="1"/>
    </row>
    <row r="165" spans="2:24" x14ac:dyDescent="0.2">
      <c r="B165" s="80">
        <v>40878</v>
      </c>
      <c r="C165" s="1">
        <v>7111</v>
      </c>
      <c r="D165" s="1">
        <v>2451</v>
      </c>
      <c r="E165" s="1">
        <v>273</v>
      </c>
      <c r="F165" s="1">
        <v>23983</v>
      </c>
      <c r="G165" s="1">
        <v>21497</v>
      </c>
      <c r="H165" s="1">
        <v>42</v>
      </c>
      <c r="I165" s="1">
        <v>5740</v>
      </c>
      <c r="J165" s="1">
        <v>4234</v>
      </c>
      <c r="K165" s="1">
        <v>26</v>
      </c>
      <c r="L165" s="1">
        <v>66</v>
      </c>
      <c r="M165" s="1">
        <v>3634</v>
      </c>
      <c r="N165" s="1">
        <v>4</v>
      </c>
      <c r="O165" s="1">
        <v>17</v>
      </c>
      <c r="P165" s="1">
        <v>2406</v>
      </c>
      <c r="Q165" s="1">
        <v>2906</v>
      </c>
      <c r="R165" s="1">
        <v>44</v>
      </c>
      <c r="S165" s="1">
        <v>40</v>
      </c>
      <c r="T165" s="1">
        <v>70</v>
      </c>
      <c r="U165" s="1">
        <v>520</v>
      </c>
      <c r="V165" s="65"/>
      <c r="W165" s="1">
        <v>75064</v>
      </c>
      <c r="X165" s="1"/>
    </row>
    <row r="166" spans="2:24" x14ac:dyDescent="0.2">
      <c r="B166" s="80">
        <v>40909</v>
      </c>
      <c r="C166" s="1">
        <v>7165</v>
      </c>
      <c r="D166" s="1">
        <v>2511</v>
      </c>
      <c r="E166" s="65">
        <v>289</v>
      </c>
      <c r="F166" s="1">
        <v>24279</v>
      </c>
      <c r="G166" s="1">
        <v>22298</v>
      </c>
      <c r="H166" s="65">
        <v>36</v>
      </c>
      <c r="I166" s="1">
        <v>5901</v>
      </c>
      <c r="J166" s="1">
        <v>4564</v>
      </c>
      <c r="K166" s="65">
        <v>33</v>
      </c>
      <c r="L166" s="65">
        <v>74</v>
      </c>
      <c r="M166" s="1">
        <v>3845</v>
      </c>
      <c r="N166" s="65">
        <v>4</v>
      </c>
      <c r="O166" s="65">
        <v>22</v>
      </c>
      <c r="P166" s="1">
        <v>2603</v>
      </c>
      <c r="Q166" s="1">
        <v>3043</v>
      </c>
      <c r="R166" s="65">
        <v>67</v>
      </c>
      <c r="S166" s="65">
        <v>46</v>
      </c>
      <c r="T166" s="65">
        <v>57</v>
      </c>
      <c r="U166" s="65">
        <v>533</v>
      </c>
      <c r="V166" s="65">
        <v>13</v>
      </c>
      <c r="W166" s="1">
        <v>77383</v>
      </c>
      <c r="X166" s="65"/>
    </row>
    <row r="167" spans="2:24" x14ac:dyDescent="0.2">
      <c r="B167" s="80">
        <v>40940</v>
      </c>
      <c r="C167" s="1">
        <v>7252</v>
      </c>
      <c r="D167" s="1">
        <v>2555</v>
      </c>
      <c r="E167" s="65">
        <v>289</v>
      </c>
      <c r="F167" s="1">
        <v>24739</v>
      </c>
      <c r="G167" s="1">
        <v>22917</v>
      </c>
      <c r="H167" s="65">
        <v>39</v>
      </c>
      <c r="I167" s="1">
        <v>6068</v>
      </c>
      <c r="J167" s="1">
        <v>4776</v>
      </c>
      <c r="K167" s="65">
        <v>33</v>
      </c>
      <c r="L167" s="65">
        <v>77</v>
      </c>
      <c r="M167" s="1">
        <v>4001</v>
      </c>
      <c r="N167" s="65">
        <v>2</v>
      </c>
      <c r="O167" s="65">
        <v>25</v>
      </c>
      <c r="P167" s="1">
        <v>2720</v>
      </c>
      <c r="Q167" s="1">
        <v>3148</v>
      </c>
      <c r="R167" s="65">
        <v>73</v>
      </c>
      <c r="S167" s="65">
        <v>48</v>
      </c>
      <c r="T167" s="65">
        <v>70</v>
      </c>
      <c r="U167" s="65">
        <v>544</v>
      </c>
      <c r="V167" s="65">
        <v>13</v>
      </c>
      <c r="W167" s="1">
        <v>79389</v>
      </c>
      <c r="X167" s="65"/>
    </row>
    <row r="168" spans="2:24" x14ac:dyDescent="0.2">
      <c r="B168" s="80">
        <v>40969</v>
      </c>
      <c r="C168" s="1">
        <v>7375</v>
      </c>
      <c r="D168" s="1">
        <v>2610</v>
      </c>
      <c r="E168" s="65">
        <v>283</v>
      </c>
      <c r="F168" s="1">
        <v>24913</v>
      </c>
      <c r="G168" s="1">
        <v>23107</v>
      </c>
      <c r="H168" s="65">
        <v>41</v>
      </c>
      <c r="I168" s="1">
        <v>6175</v>
      </c>
      <c r="J168" s="1">
        <v>4855</v>
      </c>
      <c r="K168" s="65">
        <v>35</v>
      </c>
      <c r="L168" s="65">
        <v>75</v>
      </c>
      <c r="M168" s="1">
        <v>4109</v>
      </c>
      <c r="N168" s="65">
        <v>2</v>
      </c>
      <c r="O168" s="65">
        <v>26</v>
      </c>
      <c r="P168" s="1">
        <v>2785</v>
      </c>
      <c r="Q168" s="1">
        <v>3207</v>
      </c>
      <c r="R168" s="65">
        <v>68</v>
      </c>
      <c r="S168" s="65">
        <v>44</v>
      </c>
      <c r="T168" s="65">
        <v>85</v>
      </c>
      <c r="U168" s="65">
        <v>562</v>
      </c>
      <c r="V168" s="65">
        <v>12</v>
      </c>
      <c r="W168" s="1">
        <v>80369</v>
      </c>
      <c r="X168" s="65"/>
    </row>
    <row r="169" spans="2:24" x14ac:dyDescent="0.2">
      <c r="B169" s="80">
        <v>41000</v>
      </c>
      <c r="C169" s="1">
        <v>7976</v>
      </c>
      <c r="D169" s="1">
        <v>2905</v>
      </c>
      <c r="E169" s="1"/>
      <c r="F169" s="1">
        <v>24962</v>
      </c>
      <c r="G169" s="1">
        <v>23011</v>
      </c>
      <c r="H169" s="1"/>
      <c r="I169" s="1">
        <v>6248</v>
      </c>
      <c r="J169" s="1">
        <v>4894</v>
      </c>
      <c r="K169" s="1"/>
      <c r="L169" s="1"/>
      <c r="M169" s="1">
        <v>4168</v>
      </c>
      <c r="N169" s="1"/>
      <c r="O169" s="1"/>
      <c r="P169" s="1">
        <v>2806</v>
      </c>
      <c r="Q169" s="1">
        <v>3254</v>
      </c>
      <c r="R169" s="1"/>
      <c r="S169" s="1">
        <v>98</v>
      </c>
      <c r="T169" s="1">
        <v>117</v>
      </c>
      <c r="U169" s="1"/>
      <c r="V169" s="1"/>
      <c r="W169" s="1">
        <v>80439</v>
      </c>
      <c r="X169" s="65"/>
    </row>
    <row r="170" spans="2:24" x14ac:dyDescent="0.2">
      <c r="B170" s="80">
        <v>41030</v>
      </c>
      <c r="C170" s="1">
        <v>7973</v>
      </c>
      <c r="D170" s="1">
        <v>3030</v>
      </c>
      <c r="E170" s="1"/>
      <c r="F170" s="1">
        <v>24770</v>
      </c>
      <c r="G170" s="1">
        <v>23034</v>
      </c>
      <c r="H170" s="1"/>
      <c r="I170" s="1">
        <v>6363</v>
      </c>
      <c r="J170" s="1">
        <v>4887</v>
      </c>
      <c r="K170" s="1"/>
      <c r="L170" s="1"/>
      <c r="M170" s="1">
        <v>4196</v>
      </c>
      <c r="N170" s="1"/>
      <c r="O170" s="1"/>
      <c r="P170" s="1">
        <v>2854</v>
      </c>
      <c r="Q170" s="1">
        <v>3341</v>
      </c>
      <c r="R170" s="1"/>
      <c r="S170" s="1">
        <v>113</v>
      </c>
      <c r="T170" s="1">
        <v>117</v>
      </c>
      <c r="U170" s="1"/>
      <c r="V170" s="1"/>
      <c r="W170" s="1">
        <v>80678</v>
      </c>
      <c r="X170" s="65"/>
    </row>
    <row r="171" spans="2:24" x14ac:dyDescent="0.2">
      <c r="B171" s="80">
        <v>41061</v>
      </c>
      <c r="C171" s="1">
        <v>7754</v>
      </c>
      <c r="D171" s="1">
        <v>3063</v>
      </c>
      <c r="E171" s="1"/>
      <c r="F171" s="1">
        <v>24084</v>
      </c>
      <c r="G171" s="1">
        <v>22515</v>
      </c>
      <c r="H171" s="1"/>
      <c r="I171" s="1">
        <v>6143</v>
      </c>
      <c r="J171" s="1">
        <v>4826</v>
      </c>
      <c r="K171" s="1"/>
      <c r="L171" s="1"/>
      <c r="M171" s="1">
        <v>4142</v>
      </c>
      <c r="N171" s="1"/>
      <c r="O171" s="1"/>
      <c r="P171" s="1">
        <v>2805</v>
      </c>
      <c r="Q171" s="1">
        <v>3259</v>
      </c>
      <c r="R171" s="1"/>
      <c r="S171" s="1">
        <v>114</v>
      </c>
      <c r="T171" s="1">
        <v>143</v>
      </c>
      <c r="U171" s="1"/>
      <c r="V171" s="1"/>
      <c r="W171" s="1">
        <v>78848</v>
      </c>
      <c r="X171" s="65"/>
    </row>
    <row r="172" spans="2:24" x14ac:dyDescent="0.2">
      <c r="B172" s="80">
        <v>41091</v>
      </c>
      <c r="C172" s="1">
        <v>7544</v>
      </c>
      <c r="D172" s="1">
        <v>3071</v>
      </c>
      <c r="E172" s="1"/>
      <c r="F172" s="1">
        <v>23459</v>
      </c>
      <c r="G172" s="1">
        <v>21867</v>
      </c>
      <c r="H172" s="1"/>
      <c r="I172" s="1">
        <v>6128</v>
      </c>
      <c r="J172" s="1">
        <v>4616</v>
      </c>
      <c r="K172" s="1"/>
      <c r="L172" s="1"/>
      <c r="M172" s="1">
        <v>4158</v>
      </c>
      <c r="N172" s="1"/>
      <c r="O172" s="1"/>
      <c r="P172" s="1">
        <v>2839</v>
      </c>
      <c r="Q172" s="1">
        <v>3385</v>
      </c>
      <c r="R172" s="1"/>
      <c r="S172" s="1">
        <v>126</v>
      </c>
      <c r="T172" s="1">
        <v>118</v>
      </c>
      <c r="U172" s="1"/>
      <c r="V172" s="1"/>
      <c r="W172" s="1">
        <v>77311</v>
      </c>
      <c r="X172" s="65"/>
    </row>
    <row r="173" spans="2:24" x14ac:dyDescent="0.2">
      <c r="B173" s="80">
        <v>41122</v>
      </c>
      <c r="C173" s="1">
        <v>7396</v>
      </c>
      <c r="D173" s="1">
        <v>3034</v>
      </c>
      <c r="E173" s="1"/>
      <c r="F173" s="1">
        <v>23034</v>
      </c>
      <c r="G173" s="1">
        <v>21638</v>
      </c>
      <c r="H173" s="1"/>
      <c r="I173" s="1">
        <v>6109</v>
      </c>
      <c r="J173" s="1">
        <v>4542</v>
      </c>
      <c r="K173" s="1"/>
      <c r="L173" s="1"/>
      <c r="M173" s="1">
        <v>4193</v>
      </c>
      <c r="N173" s="1"/>
      <c r="O173" s="1"/>
      <c r="P173" s="1">
        <v>2977</v>
      </c>
      <c r="Q173" s="1">
        <v>3509</v>
      </c>
      <c r="R173" s="1"/>
      <c r="S173" s="1">
        <v>138</v>
      </c>
      <c r="T173" s="1">
        <v>119</v>
      </c>
      <c r="U173" s="1"/>
      <c r="V173" s="1"/>
      <c r="W173" s="1">
        <v>76689</v>
      </c>
      <c r="X173" s="65"/>
    </row>
    <row r="174" spans="2:24" x14ac:dyDescent="0.2">
      <c r="B174" s="80">
        <v>41153</v>
      </c>
      <c r="C174" s="1">
        <v>7420</v>
      </c>
      <c r="D174" s="1">
        <v>3114</v>
      </c>
      <c r="E174" s="1"/>
      <c r="F174" s="1">
        <v>23325</v>
      </c>
      <c r="G174" s="1">
        <v>21955</v>
      </c>
      <c r="H174" s="1"/>
      <c r="I174" s="1">
        <v>6231</v>
      </c>
      <c r="J174" s="1">
        <v>4728</v>
      </c>
      <c r="K174" s="1"/>
      <c r="L174" s="1"/>
      <c r="M174" s="1">
        <v>4293</v>
      </c>
      <c r="N174" s="1"/>
      <c r="O174" s="1"/>
      <c r="P174" s="1">
        <v>3104</v>
      </c>
      <c r="Q174" s="1">
        <v>3706</v>
      </c>
      <c r="R174" s="1"/>
      <c r="S174" s="1">
        <v>169</v>
      </c>
      <c r="T174" s="1">
        <v>125</v>
      </c>
      <c r="U174" s="1"/>
      <c r="V174" s="1"/>
      <c r="W174" s="1">
        <v>78170</v>
      </c>
      <c r="X174" s="65"/>
    </row>
    <row r="175" spans="2:24" x14ac:dyDescent="0.2">
      <c r="B175" s="80">
        <v>41183</v>
      </c>
      <c r="C175" s="1">
        <v>7603</v>
      </c>
      <c r="D175" s="1">
        <v>3272</v>
      </c>
      <c r="E175" s="1"/>
      <c r="F175" s="1">
        <v>24316</v>
      </c>
      <c r="G175" s="1">
        <v>22900</v>
      </c>
      <c r="H175" s="1"/>
      <c r="I175" s="1">
        <v>6587</v>
      </c>
      <c r="J175" s="1">
        <v>5091</v>
      </c>
      <c r="K175" s="1"/>
      <c r="L175" s="1"/>
      <c r="M175" s="1">
        <v>4572</v>
      </c>
      <c r="N175" s="1"/>
      <c r="O175" s="1"/>
      <c r="P175" s="1">
        <v>3299</v>
      </c>
      <c r="Q175" s="1">
        <v>3705</v>
      </c>
      <c r="R175" s="1"/>
      <c r="S175" s="1">
        <v>180</v>
      </c>
      <c r="T175" s="1">
        <v>142</v>
      </c>
      <c r="U175" s="1"/>
      <c r="V175" s="1"/>
      <c r="W175" s="1">
        <v>81667</v>
      </c>
      <c r="X175" s="65"/>
    </row>
    <row r="176" spans="2:24" x14ac:dyDescent="0.2">
      <c r="B176" s="80">
        <v>41214</v>
      </c>
      <c r="C176" s="1">
        <v>7846</v>
      </c>
      <c r="D176" s="1">
        <v>3436</v>
      </c>
      <c r="E176" s="1"/>
      <c r="F176" s="1">
        <v>25290</v>
      </c>
      <c r="G176" s="1">
        <v>23749</v>
      </c>
      <c r="H176" s="1"/>
      <c r="I176" s="1">
        <v>6799</v>
      </c>
      <c r="J176" s="1">
        <v>5319</v>
      </c>
      <c r="K176" s="1"/>
      <c r="L176" s="1"/>
      <c r="M176" s="1">
        <v>4712</v>
      </c>
      <c r="N176" s="1"/>
      <c r="O176" s="1"/>
      <c r="P176" s="1">
        <v>3365</v>
      </c>
      <c r="Q176" s="1">
        <v>3741</v>
      </c>
      <c r="R176" s="1"/>
      <c r="S176" s="1">
        <v>185</v>
      </c>
      <c r="T176" s="1">
        <v>147</v>
      </c>
      <c r="U176" s="1"/>
      <c r="V176" s="1"/>
      <c r="W176" s="1">
        <v>84589</v>
      </c>
      <c r="X176" s="65"/>
    </row>
    <row r="177" spans="2:23" x14ac:dyDescent="0.2">
      <c r="B177" s="80">
        <v>41244</v>
      </c>
      <c r="C177" s="1">
        <v>7724</v>
      </c>
      <c r="D177" s="1">
        <v>3393</v>
      </c>
      <c r="E177" s="1"/>
      <c r="F177" s="1">
        <v>24872</v>
      </c>
      <c r="G177" s="1">
        <v>23390</v>
      </c>
      <c r="H177" s="1"/>
      <c r="I177" s="1">
        <v>6704</v>
      </c>
      <c r="J177" s="1">
        <v>5120</v>
      </c>
      <c r="K177" s="1"/>
      <c r="L177" s="1"/>
      <c r="M177" s="1">
        <v>4581</v>
      </c>
      <c r="N177" s="1"/>
      <c r="O177" s="1"/>
      <c r="P177" s="1">
        <v>3189</v>
      </c>
      <c r="Q177" s="1">
        <v>3707</v>
      </c>
      <c r="R177" s="1"/>
      <c r="S177" s="1">
        <v>190</v>
      </c>
      <c r="T177" s="1">
        <v>130</v>
      </c>
      <c r="U177" s="1"/>
      <c r="V177" s="1"/>
      <c r="W177" s="1">
        <v>83000</v>
      </c>
    </row>
    <row r="178" spans="2:23" x14ac:dyDescent="0.2">
      <c r="B178" s="80">
        <v>41275</v>
      </c>
      <c r="C178" s="1">
        <v>7667</v>
      </c>
      <c r="D178" s="1">
        <v>3325</v>
      </c>
      <c r="E178" s="1"/>
      <c r="F178" s="1">
        <v>24901</v>
      </c>
      <c r="G178" s="1">
        <v>23895</v>
      </c>
      <c r="H178" s="1"/>
      <c r="I178" s="1">
        <v>6795</v>
      </c>
      <c r="J178" s="1">
        <v>5269</v>
      </c>
      <c r="K178" s="1"/>
      <c r="L178" s="1"/>
      <c r="M178" s="1">
        <v>4737</v>
      </c>
      <c r="N178" s="1"/>
      <c r="O178" s="1"/>
      <c r="P178" s="1">
        <v>3367</v>
      </c>
      <c r="Q178" s="1">
        <v>3755</v>
      </c>
      <c r="R178" s="1"/>
      <c r="S178" s="1">
        <v>208</v>
      </c>
      <c r="T178" s="1">
        <v>141</v>
      </c>
      <c r="U178" s="1"/>
      <c r="V178" s="1"/>
      <c r="W178" s="1">
        <v>84060</v>
      </c>
    </row>
    <row r="179" spans="2:23" x14ac:dyDescent="0.2">
      <c r="B179" s="80">
        <v>41306</v>
      </c>
      <c r="C179" s="1">
        <v>7850</v>
      </c>
      <c r="D179" s="1">
        <v>3407</v>
      </c>
      <c r="E179" s="1"/>
      <c r="F179" s="1">
        <v>25360</v>
      </c>
      <c r="G179" s="1">
        <v>24444</v>
      </c>
      <c r="H179" s="1"/>
      <c r="I179" s="1">
        <v>6929</v>
      </c>
      <c r="J179" s="1">
        <v>5455</v>
      </c>
      <c r="K179" s="1"/>
      <c r="L179" s="1"/>
      <c r="M179" s="1">
        <v>4789</v>
      </c>
      <c r="N179" s="1"/>
      <c r="O179" s="1"/>
      <c r="P179" s="1">
        <v>3414</v>
      </c>
      <c r="Q179" s="1">
        <v>3756</v>
      </c>
      <c r="R179" s="1"/>
      <c r="S179" s="1">
        <v>221</v>
      </c>
      <c r="T179" s="1">
        <v>155</v>
      </c>
      <c r="U179" s="1"/>
      <c r="V179" s="1"/>
      <c r="W179" s="1">
        <v>85780</v>
      </c>
    </row>
    <row r="180" spans="2:23" x14ac:dyDescent="0.2">
      <c r="B180" s="80">
        <v>41334</v>
      </c>
      <c r="C180" s="1">
        <v>7874</v>
      </c>
      <c r="D180" s="1">
        <v>3441</v>
      </c>
      <c r="E180" s="1"/>
      <c r="F180" s="1">
        <v>25329</v>
      </c>
      <c r="G180" s="1">
        <v>24341</v>
      </c>
      <c r="H180" s="1"/>
      <c r="I180" s="1">
        <v>6908</v>
      </c>
      <c r="J180" s="1">
        <v>5392</v>
      </c>
      <c r="K180" s="1"/>
      <c r="L180" s="1"/>
      <c r="M180" s="1">
        <v>4753</v>
      </c>
      <c r="N180" s="1"/>
      <c r="O180" s="1"/>
      <c r="P180" s="1">
        <v>3359</v>
      </c>
      <c r="Q180" s="1">
        <v>3737</v>
      </c>
      <c r="R180" s="1"/>
      <c r="S180" s="1">
        <v>214</v>
      </c>
      <c r="T180" s="1">
        <v>142</v>
      </c>
      <c r="U180" s="1"/>
      <c r="V180" s="1"/>
      <c r="W180" s="1">
        <v>85490</v>
      </c>
    </row>
    <row r="181" spans="2:23" x14ac:dyDescent="0.2">
      <c r="B181" s="80">
        <v>41365</v>
      </c>
      <c r="C181" s="1">
        <v>7849</v>
      </c>
      <c r="D181" s="1">
        <v>3456</v>
      </c>
      <c r="E181" s="1"/>
      <c r="F181" s="1">
        <v>25357</v>
      </c>
      <c r="G181" s="1">
        <v>24234</v>
      </c>
      <c r="H181" s="1"/>
      <c r="I181" s="1">
        <v>6860</v>
      </c>
      <c r="J181" s="1">
        <v>5409</v>
      </c>
      <c r="K181" s="1"/>
      <c r="L181" s="1"/>
      <c r="M181" s="1">
        <v>4783</v>
      </c>
      <c r="N181" s="1"/>
      <c r="O181" s="1"/>
      <c r="P181" s="1">
        <v>3322</v>
      </c>
      <c r="Q181" s="1">
        <v>3707</v>
      </c>
      <c r="R181" s="1"/>
      <c r="S181" s="1">
        <v>212</v>
      </c>
      <c r="T181" s="1">
        <v>142</v>
      </c>
      <c r="U181" s="1"/>
      <c r="V181" s="1"/>
      <c r="W181" s="1">
        <v>85331</v>
      </c>
    </row>
    <row r="182" spans="2:23" x14ac:dyDescent="0.2">
      <c r="B182" s="80">
        <v>41395</v>
      </c>
      <c r="C182" s="1">
        <v>7772</v>
      </c>
      <c r="D182" s="1">
        <v>3376</v>
      </c>
      <c r="E182" s="1"/>
      <c r="F182" s="1">
        <v>24849</v>
      </c>
      <c r="G182" s="1">
        <v>23719</v>
      </c>
      <c r="H182" s="1"/>
      <c r="I182" s="1">
        <v>6764</v>
      </c>
      <c r="J182" s="1">
        <v>5293</v>
      </c>
      <c r="K182" s="1"/>
      <c r="L182" s="1"/>
      <c r="M182" s="1">
        <v>4683</v>
      </c>
      <c r="N182" s="1"/>
      <c r="O182" s="1"/>
      <c r="P182" s="1">
        <v>3247</v>
      </c>
      <c r="Q182" s="1">
        <v>3684</v>
      </c>
      <c r="R182" s="1"/>
      <c r="S182" s="1">
        <v>223</v>
      </c>
      <c r="T182" s="1">
        <v>163</v>
      </c>
      <c r="U182" s="1"/>
      <c r="V182" s="1"/>
      <c r="W182" s="1">
        <v>83773</v>
      </c>
    </row>
    <row r="183" spans="2:23" x14ac:dyDescent="0.2">
      <c r="B183" s="80">
        <v>41426</v>
      </c>
      <c r="C183" s="1">
        <v>7620</v>
      </c>
      <c r="D183" s="1">
        <v>3287</v>
      </c>
      <c r="E183" s="1"/>
      <c r="F183" s="1">
        <v>24118</v>
      </c>
      <c r="G183" s="1">
        <v>23163</v>
      </c>
      <c r="H183" s="1"/>
      <c r="I183" s="1">
        <v>6400</v>
      </c>
      <c r="J183" s="1">
        <v>5161</v>
      </c>
      <c r="K183" s="1"/>
      <c r="L183" s="1"/>
      <c r="M183" s="1">
        <v>4607</v>
      </c>
      <c r="N183" s="1"/>
      <c r="O183" s="1"/>
      <c r="P183" s="1">
        <v>3095</v>
      </c>
      <c r="Q183" s="1">
        <v>3522</v>
      </c>
      <c r="R183" s="1"/>
      <c r="S183" s="1">
        <v>237</v>
      </c>
      <c r="T183" s="1">
        <v>165</v>
      </c>
      <c r="U183" s="1"/>
      <c r="V183" s="1"/>
      <c r="W183" s="1">
        <v>81375</v>
      </c>
    </row>
    <row r="184" spans="2:23" x14ac:dyDescent="0.2">
      <c r="B184" s="80">
        <v>41456</v>
      </c>
      <c r="C184" s="1">
        <v>7441</v>
      </c>
      <c r="D184" s="1">
        <v>3224</v>
      </c>
      <c r="E184" s="1"/>
      <c r="F184" s="1">
        <v>23575</v>
      </c>
      <c r="G184" s="1">
        <v>22514</v>
      </c>
      <c r="H184" s="1"/>
      <c r="I184" s="1">
        <v>6338</v>
      </c>
      <c r="J184" s="1">
        <v>4880</v>
      </c>
      <c r="K184" s="1"/>
      <c r="L184" s="1"/>
      <c r="M184" s="1">
        <v>4487</v>
      </c>
      <c r="N184" s="1"/>
      <c r="O184" s="1"/>
      <c r="P184" s="1">
        <v>2963</v>
      </c>
      <c r="Q184" s="1">
        <v>3630</v>
      </c>
      <c r="R184" s="1"/>
      <c r="S184" s="1">
        <v>250</v>
      </c>
      <c r="T184" s="1">
        <v>127</v>
      </c>
      <c r="U184" s="1"/>
      <c r="V184" s="1"/>
      <c r="W184" s="1">
        <v>79429</v>
      </c>
    </row>
    <row r="185" spans="2:23" x14ac:dyDescent="0.2">
      <c r="B185" s="80">
        <v>41487</v>
      </c>
      <c r="C185" s="1">
        <v>7264</v>
      </c>
      <c r="D185" s="1">
        <v>3159</v>
      </c>
      <c r="E185" s="1"/>
      <c r="F185" s="1">
        <v>22920</v>
      </c>
      <c r="G185" s="1">
        <v>22055</v>
      </c>
      <c r="H185" s="1"/>
      <c r="I185" s="1">
        <v>6158</v>
      </c>
      <c r="J185" s="1">
        <v>4752</v>
      </c>
      <c r="K185" s="1"/>
      <c r="L185" s="1"/>
      <c r="M185" s="1">
        <v>4447</v>
      </c>
      <c r="N185" s="1"/>
      <c r="O185" s="1"/>
      <c r="P185" s="1">
        <v>2980</v>
      </c>
      <c r="Q185" s="1">
        <v>3672</v>
      </c>
      <c r="R185" s="1"/>
      <c r="S185" s="1">
        <v>271</v>
      </c>
      <c r="T185" s="1">
        <v>127</v>
      </c>
      <c r="U185" s="1"/>
      <c r="V185" s="1"/>
      <c r="W185" s="1">
        <v>77805</v>
      </c>
    </row>
    <row r="186" spans="2:23" x14ac:dyDescent="0.2">
      <c r="B186" s="80">
        <v>41518</v>
      </c>
      <c r="C186" s="1">
        <v>7333</v>
      </c>
      <c r="D186" s="1">
        <v>3187</v>
      </c>
      <c r="E186" s="1"/>
      <c r="F186" s="1">
        <v>23267</v>
      </c>
      <c r="G186" s="1">
        <v>22397</v>
      </c>
      <c r="H186" s="1"/>
      <c r="I186" s="1">
        <v>6225</v>
      </c>
      <c r="J186" s="1">
        <v>4877</v>
      </c>
      <c r="K186" s="1"/>
      <c r="L186" s="1"/>
      <c r="M186" s="1">
        <v>4480</v>
      </c>
      <c r="N186" s="1"/>
      <c r="O186" s="1"/>
      <c r="P186" s="1">
        <v>2965</v>
      </c>
      <c r="Q186" s="1">
        <v>3565</v>
      </c>
      <c r="R186" s="1"/>
      <c r="S186" s="1">
        <v>283</v>
      </c>
      <c r="T186" s="1">
        <v>132</v>
      </c>
      <c r="U186" s="1"/>
      <c r="V186" s="1"/>
      <c r="W186" s="1">
        <v>78711</v>
      </c>
    </row>
    <row r="187" spans="2:23" x14ac:dyDescent="0.2">
      <c r="B187" s="80">
        <v>41548</v>
      </c>
      <c r="C187" s="1">
        <v>7571</v>
      </c>
      <c r="D187" s="1">
        <v>3333</v>
      </c>
      <c r="E187" s="1"/>
      <c r="F187" s="1">
        <v>24192</v>
      </c>
      <c r="G187" s="1">
        <v>23394</v>
      </c>
      <c r="H187" s="1"/>
      <c r="I187" s="1">
        <v>6608</v>
      </c>
      <c r="J187" s="1">
        <v>5281</v>
      </c>
      <c r="K187" s="1"/>
      <c r="L187" s="1"/>
      <c r="M187" s="1">
        <v>4717</v>
      </c>
      <c r="N187" s="1"/>
      <c r="O187" s="1"/>
      <c r="P187" s="1">
        <v>3064</v>
      </c>
      <c r="Q187" s="1">
        <v>3588</v>
      </c>
      <c r="R187" s="1"/>
      <c r="S187" s="1">
        <v>303</v>
      </c>
      <c r="T187" s="1">
        <v>145</v>
      </c>
      <c r="U187" s="1"/>
      <c r="V187" s="1"/>
      <c r="W187" s="1">
        <v>82196</v>
      </c>
    </row>
    <row r="188" spans="2:23" x14ac:dyDescent="0.2">
      <c r="B188" s="80">
        <v>41579</v>
      </c>
      <c r="C188" s="1">
        <v>7590</v>
      </c>
      <c r="D188" s="1">
        <v>3364</v>
      </c>
      <c r="E188" s="1"/>
      <c r="F188" s="1">
        <v>24007</v>
      </c>
      <c r="G188" s="1">
        <v>23385</v>
      </c>
      <c r="H188" s="1"/>
      <c r="I188" s="1">
        <v>6626</v>
      </c>
      <c r="J188" s="1">
        <v>5258</v>
      </c>
      <c r="K188" s="1"/>
      <c r="L188" s="1"/>
      <c r="M188" s="1">
        <v>4704</v>
      </c>
      <c r="N188" s="1"/>
      <c r="O188" s="1"/>
      <c r="P188" s="1">
        <v>3021</v>
      </c>
      <c r="Q188" s="1">
        <v>3529</v>
      </c>
      <c r="R188" s="1"/>
      <c r="S188" s="1">
        <v>315</v>
      </c>
      <c r="T188" s="1">
        <v>139</v>
      </c>
      <c r="U188" s="1"/>
      <c r="V188" s="1"/>
      <c r="W188" s="1">
        <v>81938</v>
      </c>
    </row>
    <row r="189" spans="2:23" x14ac:dyDescent="0.2">
      <c r="B189" s="80">
        <v>41609</v>
      </c>
      <c r="C189" s="1">
        <v>7560</v>
      </c>
      <c r="D189" s="1">
        <v>3317</v>
      </c>
      <c r="E189" s="1"/>
      <c r="F189" s="1">
        <v>23742</v>
      </c>
      <c r="G189" s="1">
        <v>23014</v>
      </c>
      <c r="H189" s="1"/>
      <c r="I189" s="1">
        <v>6514</v>
      </c>
      <c r="J189" s="1">
        <v>5021</v>
      </c>
      <c r="K189" s="1"/>
      <c r="L189" s="1"/>
      <c r="M189" s="1">
        <v>4556</v>
      </c>
      <c r="N189" s="1"/>
      <c r="O189" s="1"/>
      <c r="P189" s="1">
        <v>2863</v>
      </c>
      <c r="Q189" s="1">
        <v>3442</v>
      </c>
      <c r="R189" s="1"/>
      <c r="S189" s="1">
        <v>314</v>
      </c>
      <c r="T189" s="1">
        <v>128</v>
      </c>
      <c r="U189" s="1"/>
      <c r="V189" s="1"/>
      <c r="W189" s="1">
        <v>80471</v>
      </c>
    </row>
    <row r="190" spans="2:23" x14ac:dyDescent="0.2">
      <c r="B190" s="80">
        <v>41640</v>
      </c>
      <c r="C190" s="1">
        <v>7804</v>
      </c>
      <c r="D190" s="1">
        <v>3350</v>
      </c>
      <c r="E190" s="65"/>
      <c r="F190" s="1">
        <v>24112</v>
      </c>
      <c r="G190" s="1">
        <v>23540</v>
      </c>
      <c r="H190" s="65"/>
      <c r="I190" s="1">
        <v>6676</v>
      </c>
      <c r="J190" s="1">
        <v>5317</v>
      </c>
      <c r="K190" s="65"/>
      <c r="L190" s="65"/>
      <c r="M190" s="1">
        <v>4881</v>
      </c>
      <c r="N190" s="65"/>
      <c r="O190" s="65"/>
      <c r="P190" s="1">
        <v>3009</v>
      </c>
      <c r="Q190" s="1">
        <v>3564</v>
      </c>
      <c r="R190" s="65"/>
      <c r="S190" s="1">
        <v>335</v>
      </c>
      <c r="T190" s="1">
        <v>136</v>
      </c>
      <c r="U190" s="65"/>
      <c r="V190" s="65"/>
      <c r="W190" s="65">
        <v>82724</v>
      </c>
    </row>
    <row r="191" spans="2:23" x14ac:dyDescent="0.2">
      <c r="B191" s="80">
        <v>41671</v>
      </c>
      <c r="C191" s="1">
        <v>8218</v>
      </c>
      <c r="D191" s="1">
        <v>3444</v>
      </c>
      <c r="E191" s="1"/>
      <c r="F191" s="1">
        <v>24542</v>
      </c>
      <c r="G191" s="1">
        <v>23856</v>
      </c>
      <c r="H191" s="1"/>
      <c r="I191" s="1">
        <v>6713</v>
      </c>
      <c r="J191" s="1">
        <v>5397</v>
      </c>
      <c r="K191" s="1"/>
      <c r="L191" s="1"/>
      <c r="M191" s="1">
        <v>4899</v>
      </c>
      <c r="N191" s="1"/>
      <c r="O191" s="1"/>
      <c r="P191" s="1">
        <v>3025</v>
      </c>
      <c r="Q191" s="1">
        <v>3505</v>
      </c>
      <c r="R191" s="1"/>
      <c r="S191" s="1">
        <v>340</v>
      </c>
      <c r="T191" s="1">
        <v>126</v>
      </c>
      <c r="U191" s="1"/>
      <c r="V191" s="1"/>
      <c r="W191" s="1">
        <v>84065</v>
      </c>
    </row>
    <row r="192" spans="2:23" x14ac:dyDescent="0.2">
      <c r="B192" s="80">
        <v>41699</v>
      </c>
      <c r="C192" s="1">
        <v>8502</v>
      </c>
      <c r="D192" s="1">
        <v>3460</v>
      </c>
      <c r="E192" s="1"/>
      <c r="F192" s="1">
        <v>24531</v>
      </c>
      <c r="G192" s="1">
        <v>23858</v>
      </c>
      <c r="H192" s="1"/>
      <c r="I192" s="1">
        <v>6743</v>
      </c>
      <c r="J192" s="1">
        <v>5423</v>
      </c>
      <c r="K192" s="1"/>
      <c r="L192" s="1"/>
      <c r="M192" s="1">
        <v>4846</v>
      </c>
      <c r="N192" s="1"/>
      <c r="O192" s="1"/>
      <c r="P192" s="1">
        <v>2983</v>
      </c>
      <c r="Q192" s="1">
        <v>3405</v>
      </c>
      <c r="R192" s="1"/>
      <c r="S192" s="1">
        <v>360</v>
      </c>
      <c r="T192" s="1">
        <v>120</v>
      </c>
      <c r="U192" s="1"/>
      <c r="V192" s="1"/>
      <c r="W192" s="1">
        <v>84231</v>
      </c>
    </row>
    <row r="193" spans="2:25" x14ac:dyDescent="0.2">
      <c r="B193" s="80">
        <v>41730</v>
      </c>
      <c r="C193" s="1">
        <v>8478</v>
      </c>
      <c r="D193" s="1">
        <v>3381</v>
      </c>
      <c r="E193" s="1"/>
      <c r="F193" s="1">
        <v>23866</v>
      </c>
      <c r="G193" s="1">
        <v>23136</v>
      </c>
      <c r="H193" s="1"/>
      <c r="I193" s="1">
        <v>6519</v>
      </c>
      <c r="J193" s="1">
        <v>5223</v>
      </c>
      <c r="K193" s="1"/>
      <c r="L193" s="1"/>
      <c r="M193" s="1">
        <v>4673</v>
      </c>
      <c r="N193" s="1"/>
      <c r="O193" s="1"/>
      <c r="P193" s="1">
        <v>2837</v>
      </c>
      <c r="Q193" s="1">
        <v>3343</v>
      </c>
      <c r="R193" s="1"/>
      <c r="S193" s="65">
        <v>339</v>
      </c>
      <c r="T193" s="65">
        <v>119</v>
      </c>
      <c r="U193" s="1"/>
      <c r="V193" s="1"/>
      <c r="W193" s="1">
        <v>81914</v>
      </c>
      <c r="X193" s="65"/>
      <c r="Y193" s="65"/>
    </row>
    <row r="194" spans="2:25" x14ac:dyDescent="0.2">
      <c r="B194" s="80">
        <v>41760</v>
      </c>
      <c r="C194" s="1">
        <v>8437</v>
      </c>
      <c r="D194" s="1">
        <v>3297</v>
      </c>
      <c r="E194" s="1"/>
      <c r="F194" s="1">
        <v>23411</v>
      </c>
      <c r="G194" s="1">
        <v>22561</v>
      </c>
      <c r="H194" s="1"/>
      <c r="I194" s="1">
        <v>6386</v>
      </c>
      <c r="J194" s="1">
        <v>5097</v>
      </c>
      <c r="K194" s="1"/>
      <c r="L194" s="1"/>
      <c r="M194" s="1">
        <v>4515</v>
      </c>
      <c r="N194" s="1"/>
      <c r="O194" s="1"/>
      <c r="P194" s="1">
        <v>2799</v>
      </c>
      <c r="Q194" s="1">
        <v>3326</v>
      </c>
      <c r="R194" s="1"/>
      <c r="S194" s="65">
        <v>355</v>
      </c>
      <c r="T194" s="65">
        <v>129</v>
      </c>
      <c r="U194" s="1"/>
      <c r="V194" s="1"/>
      <c r="W194" s="1">
        <v>80313</v>
      </c>
      <c r="X194" s="65"/>
      <c r="Y194" s="65"/>
    </row>
    <row r="195" spans="2:25" x14ac:dyDescent="0.2">
      <c r="B195" s="80">
        <v>41791</v>
      </c>
      <c r="C195" s="1">
        <v>8208</v>
      </c>
      <c r="D195" s="1">
        <v>3224</v>
      </c>
      <c r="E195" s="1"/>
      <c r="F195" s="1">
        <v>22748</v>
      </c>
      <c r="G195" s="1">
        <v>21920</v>
      </c>
      <c r="H195" s="1"/>
      <c r="I195" s="1">
        <v>6006</v>
      </c>
      <c r="J195" s="1">
        <v>5009</v>
      </c>
      <c r="K195" s="1"/>
      <c r="L195" s="1"/>
      <c r="M195" s="1">
        <v>4424</v>
      </c>
      <c r="N195" s="1"/>
      <c r="O195" s="1"/>
      <c r="P195" s="1">
        <v>2712</v>
      </c>
      <c r="Q195" s="1">
        <v>3280</v>
      </c>
      <c r="R195" s="1"/>
      <c r="S195" s="65">
        <v>348</v>
      </c>
      <c r="T195" s="65">
        <v>135</v>
      </c>
      <c r="U195" s="1"/>
      <c r="V195" s="1"/>
      <c r="W195" s="1">
        <v>78014</v>
      </c>
      <c r="X195" s="65"/>
      <c r="Y195" s="65"/>
    </row>
    <row r="196" spans="2:25" x14ac:dyDescent="0.2">
      <c r="B196" s="80">
        <v>41821</v>
      </c>
      <c r="C196" s="1">
        <v>8108</v>
      </c>
      <c r="D196" s="1">
        <v>3115</v>
      </c>
      <c r="E196" s="1"/>
      <c r="F196" s="1">
        <v>22212</v>
      </c>
      <c r="G196" s="1">
        <v>21507</v>
      </c>
      <c r="H196" s="1"/>
      <c r="I196" s="1">
        <v>5980</v>
      </c>
      <c r="J196" s="1">
        <v>4725</v>
      </c>
      <c r="K196" s="1"/>
      <c r="L196" s="1"/>
      <c r="M196" s="1">
        <v>4277</v>
      </c>
      <c r="N196" s="1"/>
      <c r="O196" s="1"/>
      <c r="P196" s="1">
        <v>2648</v>
      </c>
      <c r="Q196" s="1">
        <v>3343</v>
      </c>
      <c r="R196" s="1"/>
      <c r="S196" s="1">
        <v>386</v>
      </c>
      <c r="T196" s="1">
        <v>120</v>
      </c>
      <c r="U196" s="1"/>
      <c r="V196" s="1"/>
      <c r="W196" s="1">
        <v>76421</v>
      </c>
      <c r="X196" s="65"/>
      <c r="Y196" s="65"/>
    </row>
    <row r="197" spans="2:25" x14ac:dyDescent="0.2">
      <c r="B197" s="80">
        <v>41852</v>
      </c>
      <c r="C197" s="1">
        <v>7917</v>
      </c>
      <c r="D197" s="1">
        <v>2993</v>
      </c>
      <c r="E197" s="1"/>
      <c r="F197" s="1">
        <v>21736</v>
      </c>
      <c r="G197" s="1">
        <v>21116</v>
      </c>
      <c r="H197" s="1"/>
      <c r="I197" s="1">
        <v>5993</v>
      </c>
      <c r="J197" s="1">
        <v>4628</v>
      </c>
      <c r="K197" s="1"/>
      <c r="L197" s="1"/>
      <c r="M197" s="1">
        <v>4288</v>
      </c>
      <c r="N197" s="1"/>
      <c r="O197" s="1"/>
      <c r="P197" s="1">
        <v>2708</v>
      </c>
      <c r="Q197" s="1">
        <v>3452</v>
      </c>
      <c r="R197" s="1"/>
      <c r="S197" s="1">
        <v>431</v>
      </c>
      <c r="T197" s="1">
        <v>128</v>
      </c>
      <c r="U197" s="1"/>
      <c r="V197" s="1"/>
      <c r="W197" s="1">
        <v>75390</v>
      </c>
      <c r="X197" s="65"/>
      <c r="Y197" s="65"/>
    </row>
    <row r="198" spans="2:25" x14ac:dyDescent="0.2">
      <c r="B198" s="80">
        <v>41883</v>
      </c>
      <c r="C198" s="1">
        <v>7968</v>
      </c>
      <c r="D198" s="1">
        <v>3017</v>
      </c>
      <c r="E198" s="1"/>
      <c r="F198" s="1">
        <v>21818</v>
      </c>
      <c r="G198" s="1">
        <v>21498</v>
      </c>
      <c r="H198" s="1"/>
      <c r="I198" s="1">
        <v>6080</v>
      </c>
      <c r="J198" s="1">
        <v>4829</v>
      </c>
      <c r="K198" s="1"/>
      <c r="L198" s="1"/>
      <c r="M198" s="1">
        <v>4347</v>
      </c>
      <c r="N198" s="1"/>
      <c r="O198" s="1"/>
      <c r="P198" s="1">
        <v>2647</v>
      </c>
      <c r="Q198" s="1">
        <v>3363</v>
      </c>
      <c r="R198" s="1"/>
      <c r="S198" s="1">
        <v>461</v>
      </c>
      <c r="T198" s="1">
        <v>132</v>
      </c>
      <c r="U198" s="1"/>
      <c r="V198" s="1"/>
      <c r="W198" s="1">
        <v>76160</v>
      </c>
      <c r="X198" s="65"/>
      <c r="Y198" s="65"/>
    </row>
    <row r="199" spans="2:25" x14ac:dyDescent="0.2">
      <c r="B199" s="80">
        <v>41913</v>
      </c>
      <c r="C199" s="1">
        <v>8334</v>
      </c>
      <c r="D199" s="1">
        <v>3142</v>
      </c>
      <c r="E199" s="1"/>
      <c r="F199" s="1">
        <v>22644</v>
      </c>
      <c r="G199" s="1">
        <v>22379</v>
      </c>
      <c r="H199" s="1"/>
      <c r="I199" s="1">
        <v>6264</v>
      </c>
      <c r="J199" s="1">
        <v>5075</v>
      </c>
      <c r="K199" s="1"/>
      <c r="L199" s="1"/>
      <c r="M199" s="1">
        <v>4563</v>
      </c>
      <c r="N199" s="1"/>
      <c r="O199" s="1"/>
      <c r="P199" s="1">
        <v>2702</v>
      </c>
      <c r="Q199" s="1">
        <v>3275</v>
      </c>
      <c r="R199" s="1"/>
      <c r="S199" s="1">
        <v>498</v>
      </c>
      <c r="T199" s="1">
        <v>136</v>
      </c>
      <c r="U199" s="1"/>
      <c r="V199" s="1"/>
      <c r="W199" s="1">
        <v>79012</v>
      </c>
      <c r="X199" s="65"/>
      <c r="Y199" s="65"/>
    </row>
    <row r="200" spans="2:25" x14ac:dyDescent="0.2">
      <c r="B200" s="80">
        <v>41944</v>
      </c>
      <c r="C200" s="1">
        <v>8480</v>
      </c>
      <c r="D200" s="1">
        <v>3173</v>
      </c>
      <c r="E200" s="1"/>
      <c r="F200" s="1">
        <v>22666</v>
      </c>
      <c r="G200" s="1">
        <v>22551</v>
      </c>
      <c r="H200" s="1"/>
      <c r="I200" s="1">
        <v>6275</v>
      </c>
      <c r="J200" s="1">
        <v>5074</v>
      </c>
      <c r="K200" s="1"/>
      <c r="L200" s="1"/>
      <c r="M200" s="1">
        <v>4545</v>
      </c>
      <c r="N200" s="1"/>
      <c r="O200" s="1"/>
      <c r="P200" s="1">
        <v>2648</v>
      </c>
      <c r="Q200" s="1">
        <v>3193</v>
      </c>
      <c r="R200" s="1"/>
      <c r="S200" s="1">
        <v>489</v>
      </c>
      <c r="T200" s="1">
        <v>126</v>
      </c>
      <c r="U200" s="1"/>
      <c r="V200" s="1"/>
      <c r="W200" s="1">
        <v>79220</v>
      </c>
      <c r="X200" s="65"/>
      <c r="Y200" s="65"/>
    </row>
    <row r="201" spans="2:25" x14ac:dyDescent="0.2">
      <c r="B201" s="80">
        <v>41974</v>
      </c>
      <c r="C201" s="1">
        <v>8420</v>
      </c>
      <c r="D201" s="1">
        <v>3112</v>
      </c>
      <c r="E201" s="1"/>
      <c r="F201" s="1">
        <v>22357</v>
      </c>
      <c r="G201" s="1">
        <v>22161</v>
      </c>
      <c r="H201" s="1"/>
      <c r="I201" s="1">
        <v>6147</v>
      </c>
      <c r="J201" s="1">
        <v>4772</v>
      </c>
      <c r="K201" s="1"/>
      <c r="L201" s="1"/>
      <c r="M201" s="1">
        <v>4322</v>
      </c>
      <c r="N201" s="1"/>
      <c r="O201" s="1"/>
      <c r="P201" s="1">
        <v>2469</v>
      </c>
      <c r="Q201" s="1">
        <v>3120</v>
      </c>
      <c r="R201" s="1"/>
      <c r="S201" s="1">
        <v>476</v>
      </c>
      <c r="T201" s="1">
        <v>103</v>
      </c>
      <c r="U201" s="1"/>
      <c r="V201" s="1"/>
      <c r="W201" s="1">
        <v>77459</v>
      </c>
      <c r="X201" s="65"/>
      <c r="Y201" s="65"/>
    </row>
    <row r="202" spans="2:25" x14ac:dyDescent="0.2">
      <c r="B202" s="80">
        <v>42005</v>
      </c>
      <c r="C202" s="1">
        <v>8495</v>
      </c>
      <c r="D202" s="1">
        <v>3143</v>
      </c>
      <c r="E202" s="1"/>
      <c r="F202" s="1">
        <v>22476</v>
      </c>
      <c r="G202" s="1">
        <v>22463</v>
      </c>
      <c r="H202" s="1"/>
      <c r="I202" s="1">
        <v>6090</v>
      </c>
      <c r="J202" s="1">
        <v>4988</v>
      </c>
      <c r="K202" s="1"/>
      <c r="L202" s="1"/>
      <c r="M202" s="1">
        <v>4520</v>
      </c>
      <c r="N202" s="1"/>
      <c r="O202" s="1"/>
      <c r="P202" s="1">
        <v>2545</v>
      </c>
      <c r="Q202" s="1">
        <v>3153</v>
      </c>
      <c r="R202" s="1"/>
      <c r="S202" s="1">
        <v>508</v>
      </c>
      <c r="T202" s="1">
        <v>106</v>
      </c>
      <c r="U202" s="1"/>
      <c r="V202" s="1"/>
      <c r="W202" s="1">
        <v>78487</v>
      </c>
      <c r="X202" s="1"/>
      <c r="Y202" s="1"/>
    </row>
    <row r="203" spans="2:25" x14ac:dyDescent="0.2">
      <c r="B203" s="80">
        <v>42036</v>
      </c>
      <c r="C203" s="1">
        <v>8504</v>
      </c>
      <c r="D203" s="1">
        <v>3131</v>
      </c>
      <c r="E203" s="1"/>
      <c r="F203" s="1">
        <v>22208</v>
      </c>
      <c r="G203" s="1">
        <v>22320</v>
      </c>
      <c r="H203" s="1"/>
      <c r="I203" s="1">
        <v>6153</v>
      </c>
      <c r="J203" s="1">
        <v>5048</v>
      </c>
      <c r="K203" s="1"/>
      <c r="L203" s="1"/>
      <c r="M203" s="1">
        <v>4470</v>
      </c>
      <c r="N203" s="1"/>
      <c r="O203" s="1"/>
      <c r="P203" s="1">
        <v>2563</v>
      </c>
      <c r="Q203" s="1">
        <v>3121</v>
      </c>
      <c r="R203" s="1"/>
      <c r="S203" s="1">
        <v>525</v>
      </c>
      <c r="T203" s="1">
        <v>114</v>
      </c>
      <c r="U203" s="1"/>
      <c r="V203" s="1"/>
      <c r="W203" s="1">
        <v>78157</v>
      </c>
      <c r="X203" s="1"/>
      <c r="Y203" s="1"/>
    </row>
    <row r="204" spans="2:25" x14ac:dyDescent="0.2">
      <c r="B204" s="80">
        <v>42064</v>
      </c>
      <c r="C204" s="1">
        <v>8459</v>
      </c>
      <c r="D204" s="1">
        <v>3093</v>
      </c>
      <c r="E204" s="1"/>
      <c r="F204" s="1">
        <v>21588</v>
      </c>
      <c r="G204" s="1">
        <v>21735</v>
      </c>
      <c r="H204" s="1"/>
      <c r="I204" s="1">
        <v>5996</v>
      </c>
      <c r="J204" s="1">
        <v>4950</v>
      </c>
      <c r="K204" s="1"/>
      <c r="L204" s="1"/>
      <c r="M204" s="1">
        <v>4425</v>
      </c>
      <c r="N204" s="1"/>
      <c r="O204" s="1"/>
      <c r="P204" s="1">
        <v>2519</v>
      </c>
      <c r="Q204" s="1">
        <v>3067</v>
      </c>
      <c r="R204" s="1"/>
      <c r="S204" s="1">
        <v>512</v>
      </c>
      <c r="T204" s="1">
        <v>108</v>
      </c>
      <c r="U204" s="1"/>
      <c r="V204" s="1"/>
      <c r="W204" s="1">
        <v>76452</v>
      </c>
      <c r="X204" s="1"/>
      <c r="Y204" s="1"/>
    </row>
    <row r="205" spans="2:25" x14ac:dyDescent="0.2">
      <c r="B205" s="80">
        <v>42095</v>
      </c>
      <c r="C205" s="1">
        <v>8449</v>
      </c>
      <c r="D205" s="1">
        <v>3117</v>
      </c>
      <c r="E205" s="1"/>
      <c r="F205" s="1">
        <v>21409</v>
      </c>
      <c r="G205" s="1">
        <v>21465</v>
      </c>
      <c r="H205" s="1"/>
      <c r="I205" s="1">
        <v>5985</v>
      </c>
      <c r="J205" s="1">
        <v>4889</v>
      </c>
      <c r="K205" s="1"/>
      <c r="L205" s="1"/>
      <c r="M205" s="1">
        <v>4333</v>
      </c>
      <c r="N205" s="1"/>
      <c r="O205" s="1"/>
      <c r="P205" s="1">
        <v>2448</v>
      </c>
      <c r="Q205" s="1">
        <v>2994</v>
      </c>
      <c r="R205" s="1"/>
      <c r="S205" s="1">
        <v>534</v>
      </c>
      <c r="T205" s="1">
        <v>109</v>
      </c>
      <c r="U205" s="1"/>
      <c r="V205" s="1">
        <v>2</v>
      </c>
      <c r="W205" s="1">
        <v>75734</v>
      </c>
      <c r="X205" s="1"/>
      <c r="Y205" s="1"/>
    </row>
    <row r="206" spans="2:25" x14ac:dyDescent="0.2">
      <c r="B206" s="80">
        <v>42125</v>
      </c>
      <c r="C206" s="1">
        <v>8278</v>
      </c>
      <c r="D206" s="1">
        <v>3053</v>
      </c>
      <c r="E206" s="1"/>
      <c r="F206" s="1">
        <v>20885</v>
      </c>
      <c r="G206" s="1">
        <v>21057</v>
      </c>
      <c r="H206" s="1"/>
      <c r="I206" s="1">
        <v>5935</v>
      </c>
      <c r="J206" s="1">
        <v>4799</v>
      </c>
      <c r="K206" s="1"/>
      <c r="L206" s="1"/>
      <c r="M206" s="1">
        <v>4266</v>
      </c>
      <c r="N206" s="1"/>
      <c r="O206" s="1"/>
      <c r="P206" s="1">
        <v>2456</v>
      </c>
      <c r="Q206" s="1">
        <v>3123</v>
      </c>
      <c r="R206" s="1"/>
      <c r="S206" s="1">
        <v>602</v>
      </c>
      <c r="T206" s="1">
        <v>137</v>
      </c>
      <c r="U206" s="1"/>
      <c r="V206" s="1"/>
      <c r="W206" s="1">
        <v>74591</v>
      </c>
      <c r="X206" s="1"/>
      <c r="Y206" s="1"/>
    </row>
    <row r="207" spans="2:25" x14ac:dyDescent="0.2">
      <c r="B207" s="80">
        <v>42156</v>
      </c>
      <c r="C207" s="1">
        <v>8247</v>
      </c>
      <c r="D207" s="1">
        <v>3027</v>
      </c>
      <c r="E207" s="1"/>
      <c r="F207" s="1">
        <v>20893</v>
      </c>
      <c r="G207" s="1">
        <v>20773</v>
      </c>
      <c r="H207" s="1"/>
      <c r="I207" s="1">
        <v>5562</v>
      </c>
      <c r="J207" s="1">
        <v>4654</v>
      </c>
      <c r="K207" s="1"/>
      <c r="L207" s="1"/>
      <c r="M207" s="1">
        <v>4005</v>
      </c>
      <c r="N207" s="1"/>
      <c r="O207" s="1"/>
      <c r="P207" s="1">
        <v>2413</v>
      </c>
      <c r="Q207" s="1">
        <v>3048</v>
      </c>
      <c r="R207" s="1"/>
      <c r="S207" s="1">
        <v>546</v>
      </c>
      <c r="T207" s="1">
        <v>129</v>
      </c>
      <c r="U207" s="1"/>
      <c r="V207" s="1"/>
      <c r="W207" s="1">
        <v>73297</v>
      </c>
      <c r="X207" s="1"/>
      <c r="Y207" s="1"/>
    </row>
    <row r="208" spans="2:25" x14ac:dyDescent="0.2">
      <c r="B208" s="80">
        <v>42186</v>
      </c>
      <c r="C208" s="1">
        <v>8027</v>
      </c>
      <c r="D208" s="1">
        <v>2966</v>
      </c>
      <c r="E208" s="1"/>
      <c r="F208" s="1">
        <v>20212</v>
      </c>
      <c r="G208" s="1">
        <v>20052</v>
      </c>
      <c r="H208" s="1"/>
      <c r="I208" s="1">
        <v>5433</v>
      </c>
      <c r="J208" s="1">
        <v>4381</v>
      </c>
      <c r="K208" s="1"/>
      <c r="L208" s="1"/>
      <c r="M208" s="1">
        <v>3846</v>
      </c>
      <c r="N208" s="1"/>
      <c r="O208" s="1"/>
      <c r="P208" s="1">
        <v>2365</v>
      </c>
      <c r="Q208" s="1">
        <v>3118</v>
      </c>
      <c r="R208" s="1"/>
      <c r="S208" s="1">
        <v>582</v>
      </c>
      <c r="T208" s="1">
        <v>117</v>
      </c>
      <c r="U208" s="1"/>
      <c r="V208" s="1"/>
      <c r="W208" s="1">
        <v>71099</v>
      </c>
      <c r="X208" s="1"/>
      <c r="Y208" s="1"/>
    </row>
    <row r="209" spans="2:25" x14ac:dyDescent="0.2">
      <c r="B209" s="80">
        <v>42217</v>
      </c>
      <c r="C209" s="1">
        <v>7883</v>
      </c>
      <c r="D209" s="1">
        <v>2895</v>
      </c>
      <c r="E209" s="1"/>
      <c r="F209" s="1">
        <v>19723</v>
      </c>
      <c r="G209" s="1">
        <v>19656</v>
      </c>
      <c r="H209" s="1"/>
      <c r="I209" s="1">
        <v>5373</v>
      </c>
      <c r="J209" s="1">
        <v>4249</v>
      </c>
      <c r="K209" s="1"/>
      <c r="L209" s="1"/>
      <c r="M209" s="1">
        <v>3883</v>
      </c>
      <c r="N209" s="1"/>
      <c r="O209" s="1"/>
      <c r="P209" s="1">
        <v>2409</v>
      </c>
      <c r="Q209" s="1">
        <v>3203</v>
      </c>
      <c r="R209" s="1"/>
      <c r="S209" s="1">
        <v>630</v>
      </c>
      <c r="T209" s="1">
        <v>111</v>
      </c>
      <c r="U209" s="1"/>
      <c r="V209" s="1"/>
      <c r="W209" s="1">
        <v>70015</v>
      </c>
      <c r="X209" s="1"/>
      <c r="Y209" s="1"/>
    </row>
    <row r="210" spans="2:25" x14ac:dyDescent="0.2">
      <c r="B210" s="80">
        <v>42248</v>
      </c>
      <c r="C210" s="1">
        <v>8027</v>
      </c>
      <c r="D210" s="1">
        <v>2970</v>
      </c>
      <c r="E210" s="1"/>
      <c r="F210" s="1">
        <v>20172</v>
      </c>
      <c r="G210" s="1">
        <v>20267</v>
      </c>
      <c r="H210" s="1"/>
      <c r="I210" s="1">
        <v>5540</v>
      </c>
      <c r="J210" s="1">
        <v>4441</v>
      </c>
      <c r="K210" s="1"/>
      <c r="L210" s="1"/>
      <c r="M210" s="1">
        <v>3967</v>
      </c>
      <c r="N210" s="1"/>
      <c r="O210" s="1"/>
      <c r="P210" s="1">
        <v>2359</v>
      </c>
      <c r="Q210" s="1">
        <v>3139</v>
      </c>
      <c r="R210" s="1"/>
      <c r="S210" s="1">
        <v>707</v>
      </c>
      <c r="T210" s="1">
        <v>120</v>
      </c>
      <c r="U210" s="1"/>
      <c r="V210" s="1"/>
      <c r="W210" s="1">
        <v>71709</v>
      </c>
      <c r="X210" s="1"/>
      <c r="Y210" s="1"/>
    </row>
    <row r="211" spans="2:25" x14ac:dyDescent="0.2">
      <c r="B211" s="80">
        <v>42278</v>
      </c>
      <c r="C211" s="1">
        <v>8182</v>
      </c>
      <c r="D211" s="1">
        <v>3042</v>
      </c>
      <c r="E211" s="65"/>
      <c r="F211" s="1">
        <v>20496</v>
      </c>
      <c r="G211" s="1">
        <v>20859</v>
      </c>
      <c r="H211" s="65"/>
      <c r="I211" s="1">
        <v>5668</v>
      </c>
      <c r="J211" s="1">
        <v>4601</v>
      </c>
      <c r="K211" s="65"/>
      <c r="L211" s="65"/>
      <c r="M211" s="1">
        <v>4091</v>
      </c>
      <c r="N211" s="65"/>
      <c r="O211" s="65"/>
      <c r="P211" s="1">
        <v>2387</v>
      </c>
      <c r="Q211" s="1">
        <v>3056</v>
      </c>
      <c r="R211" s="65"/>
      <c r="S211" s="1">
        <v>728</v>
      </c>
      <c r="T211" s="1">
        <v>129</v>
      </c>
      <c r="U211" s="65"/>
      <c r="V211" s="65"/>
      <c r="W211" s="1">
        <v>73239</v>
      </c>
      <c r="X211" s="1"/>
      <c r="Y211" s="1"/>
    </row>
    <row r="212" spans="2:25" x14ac:dyDescent="0.2">
      <c r="B212" s="80">
        <v>42309</v>
      </c>
      <c r="C212" s="1">
        <v>8295</v>
      </c>
      <c r="D212" s="1">
        <v>3128</v>
      </c>
      <c r="E212" s="65"/>
      <c r="F212" s="1">
        <v>20659</v>
      </c>
      <c r="G212" s="1">
        <v>21182</v>
      </c>
      <c r="H212" s="65"/>
      <c r="I212" s="1">
        <v>5734</v>
      </c>
      <c r="J212" s="1">
        <v>4671</v>
      </c>
      <c r="K212" s="65"/>
      <c r="L212" s="65"/>
      <c r="M212" s="1">
        <v>4104</v>
      </c>
      <c r="N212" s="65"/>
      <c r="O212" s="65"/>
      <c r="P212" s="1">
        <v>2349</v>
      </c>
      <c r="Q212" s="1">
        <v>3013</v>
      </c>
      <c r="R212" s="65"/>
      <c r="S212" s="1">
        <v>739</v>
      </c>
      <c r="T212" s="1">
        <v>123</v>
      </c>
      <c r="U212" s="65"/>
      <c r="V212" s="65"/>
      <c r="W212" s="1">
        <v>73997</v>
      </c>
      <c r="X212" s="1"/>
      <c r="Y212" s="1"/>
    </row>
    <row r="213" spans="2:25" x14ac:dyDescent="0.2">
      <c r="B213" s="80">
        <v>42339</v>
      </c>
      <c r="C213" s="1">
        <v>8045</v>
      </c>
      <c r="D213" s="1">
        <v>3060</v>
      </c>
      <c r="E213" s="65"/>
      <c r="F213" s="1">
        <v>20003</v>
      </c>
      <c r="G213" s="1">
        <v>20477</v>
      </c>
      <c r="H213" s="65"/>
      <c r="I213" s="1">
        <v>5570</v>
      </c>
      <c r="J213" s="1">
        <v>4455</v>
      </c>
      <c r="K213" s="65"/>
      <c r="L213" s="65"/>
      <c r="M213" s="1">
        <v>3904</v>
      </c>
      <c r="N213" s="65"/>
      <c r="O213" s="65"/>
      <c r="P213" s="1">
        <v>2290</v>
      </c>
      <c r="Q213" s="1">
        <v>2945</v>
      </c>
      <c r="R213" s="65"/>
      <c r="S213" s="1">
        <v>693</v>
      </c>
      <c r="T213" s="1">
        <v>108</v>
      </c>
      <c r="U213" s="65"/>
      <c r="V213" s="65"/>
      <c r="W213" s="1">
        <v>71550</v>
      </c>
      <c r="X213" s="1"/>
      <c r="Y213" s="1"/>
    </row>
    <row r="214" spans="2:25" x14ac:dyDescent="0.2">
      <c r="B214" s="80">
        <v>42370</v>
      </c>
      <c r="C214" s="1">
        <v>8015</v>
      </c>
      <c r="D214" s="1">
        <v>3002</v>
      </c>
      <c r="E214" s="1"/>
      <c r="F214" s="1">
        <v>19885</v>
      </c>
      <c r="G214" s="1">
        <v>20615</v>
      </c>
      <c r="H214" s="1"/>
      <c r="I214" s="1">
        <v>5535</v>
      </c>
      <c r="J214" s="1">
        <v>4589</v>
      </c>
      <c r="K214" s="1"/>
      <c r="L214" s="1"/>
      <c r="M214" s="1">
        <v>3988</v>
      </c>
      <c r="N214" s="1"/>
      <c r="O214" s="1"/>
      <c r="P214" s="1">
        <v>2375</v>
      </c>
      <c r="Q214" s="1">
        <v>3018</v>
      </c>
      <c r="R214" s="1"/>
      <c r="S214" s="1">
        <v>689</v>
      </c>
      <c r="T214" s="1">
        <v>119</v>
      </c>
      <c r="U214" s="1"/>
      <c r="V214" s="1"/>
      <c r="W214" s="1">
        <v>71830</v>
      </c>
      <c r="X214" s="1"/>
      <c r="Y214" s="1"/>
    </row>
    <row r="215" spans="2:25" x14ac:dyDescent="0.2">
      <c r="B215" s="80">
        <v>42401</v>
      </c>
      <c r="C215" s="1">
        <v>8141</v>
      </c>
      <c r="D215" s="1">
        <v>2982</v>
      </c>
      <c r="E215" s="1"/>
      <c r="F215" s="1">
        <v>19960</v>
      </c>
      <c r="G215" s="1">
        <v>20622</v>
      </c>
      <c r="H215" s="1"/>
      <c r="I215" s="1">
        <v>5562</v>
      </c>
      <c r="J215" s="1">
        <v>4616</v>
      </c>
      <c r="K215" s="1"/>
      <c r="L215" s="1"/>
      <c r="M215" s="1">
        <v>4056</v>
      </c>
      <c r="N215" s="1"/>
      <c r="O215" s="1"/>
      <c r="P215" s="1">
        <v>2391</v>
      </c>
      <c r="Q215" s="1">
        <v>2975</v>
      </c>
      <c r="R215" s="1"/>
      <c r="S215" s="1">
        <v>717</v>
      </c>
      <c r="T215" s="1">
        <v>115</v>
      </c>
      <c r="U215" s="1"/>
      <c r="V215" s="1"/>
      <c r="W215" s="1">
        <v>72137</v>
      </c>
      <c r="X215" s="1"/>
      <c r="Y215" s="1"/>
    </row>
    <row r="216" spans="2:25" x14ac:dyDescent="0.2">
      <c r="B216" s="80">
        <v>42430</v>
      </c>
      <c r="C216" s="1">
        <v>8292</v>
      </c>
      <c r="D216" s="1">
        <v>2983</v>
      </c>
      <c r="E216" s="1"/>
      <c r="F216" s="1">
        <v>19980</v>
      </c>
      <c r="G216" s="1">
        <v>20295</v>
      </c>
      <c r="H216" s="1"/>
      <c r="I216" s="1">
        <v>5490</v>
      </c>
      <c r="J216" s="1">
        <v>4525</v>
      </c>
      <c r="K216" s="1"/>
      <c r="L216" s="1"/>
      <c r="M216" s="1">
        <v>3949</v>
      </c>
      <c r="N216" s="1"/>
      <c r="O216" s="1"/>
      <c r="P216" s="1">
        <v>2310</v>
      </c>
      <c r="Q216" s="1">
        <v>2909</v>
      </c>
      <c r="R216" s="1"/>
      <c r="S216" s="1">
        <v>710</v>
      </c>
      <c r="T216" s="1">
        <v>116</v>
      </c>
      <c r="U216" s="1"/>
      <c r="V216" s="1"/>
      <c r="W216" s="1">
        <v>71559</v>
      </c>
      <c r="X216" s="1"/>
      <c r="Y216" s="1"/>
    </row>
    <row r="217" spans="2:25" x14ac:dyDescent="0.2">
      <c r="B217" s="80">
        <v>42461</v>
      </c>
      <c r="C217" s="1">
        <v>8374</v>
      </c>
      <c r="D217" s="1">
        <v>2995</v>
      </c>
      <c r="E217" s="1"/>
      <c r="F217" s="1">
        <v>19885</v>
      </c>
      <c r="G217" s="1">
        <v>20081</v>
      </c>
      <c r="H217" s="1"/>
      <c r="I217" s="1">
        <v>5459</v>
      </c>
      <c r="J217" s="1">
        <v>4469</v>
      </c>
      <c r="K217" s="1"/>
      <c r="L217" s="1"/>
      <c r="M217" s="1">
        <v>3913</v>
      </c>
      <c r="N217" s="1"/>
      <c r="O217" s="1"/>
      <c r="P217" s="1">
        <v>2267</v>
      </c>
      <c r="Q217" s="1">
        <v>2833</v>
      </c>
      <c r="R217" s="1"/>
      <c r="S217" s="1">
        <v>715</v>
      </c>
      <c r="T217" s="1">
        <v>112</v>
      </c>
      <c r="U217" s="1"/>
      <c r="V217" s="1"/>
      <c r="W217" s="1">
        <v>71103</v>
      </c>
      <c r="X217" s="1"/>
      <c r="Y217" s="1"/>
    </row>
    <row r="218" spans="2:25" x14ac:dyDescent="0.2">
      <c r="B218" s="80">
        <v>42491</v>
      </c>
      <c r="C218" s="1">
        <v>8388</v>
      </c>
      <c r="D218" s="1">
        <v>2961</v>
      </c>
      <c r="E218" s="1"/>
      <c r="F218" s="1">
        <v>19357</v>
      </c>
      <c r="G218" s="1">
        <v>19566</v>
      </c>
      <c r="H218" s="1"/>
      <c r="I218" s="1">
        <v>5329</v>
      </c>
      <c r="J218" s="1">
        <v>4424</v>
      </c>
      <c r="K218" s="1"/>
      <c r="L218" s="1"/>
      <c r="M218" s="1">
        <v>3807</v>
      </c>
      <c r="N218" s="1"/>
      <c r="O218" s="1"/>
      <c r="P218" s="1">
        <v>2194</v>
      </c>
      <c r="Q218" s="1">
        <v>2838</v>
      </c>
      <c r="R218" s="1"/>
      <c r="S218" s="1">
        <v>712</v>
      </c>
      <c r="T218" s="1">
        <v>144</v>
      </c>
      <c r="U218" s="1"/>
      <c r="V218" s="1"/>
      <c r="W218" s="1">
        <v>69720</v>
      </c>
      <c r="X218" s="1"/>
      <c r="Y218" s="1"/>
    </row>
    <row r="219" spans="2:25" x14ac:dyDescent="0.2">
      <c r="B219" s="80">
        <v>42522</v>
      </c>
      <c r="C219" s="1">
        <v>8453</v>
      </c>
      <c r="D219" s="1">
        <v>2872</v>
      </c>
      <c r="E219" s="1"/>
      <c r="F219" s="1">
        <v>18661</v>
      </c>
      <c r="G219" s="1">
        <v>18883</v>
      </c>
      <c r="H219" s="1"/>
      <c r="I219" s="1">
        <v>5012</v>
      </c>
      <c r="J219" s="1">
        <v>4203</v>
      </c>
      <c r="K219" s="1"/>
      <c r="L219" s="1"/>
      <c r="M219" s="1">
        <v>3578</v>
      </c>
      <c r="N219" s="1"/>
      <c r="O219" s="1"/>
      <c r="P219" s="1">
        <v>2151</v>
      </c>
      <c r="Q219" s="1">
        <v>2772</v>
      </c>
      <c r="R219" s="1"/>
      <c r="S219" s="1">
        <v>654</v>
      </c>
      <c r="T219" s="1">
        <v>128</v>
      </c>
      <c r="U219" s="1"/>
      <c r="V219" s="1"/>
      <c r="W219" s="1">
        <v>67367</v>
      </c>
      <c r="X219" s="1"/>
      <c r="Y219" s="1"/>
    </row>
    <row r="220" spans="2:25" x14ac:dyDescent="0.2">
      <c r="B220" s="80">
        <v>42552</v>
      </c>
      <c r="C220" s="1">
        <v>8394</v>
      </c>
      <c r="D220" s="1">
        <v>2840</v>
      </c>
      <c r="E220" s="1"/>
      <c r="F220" s="1">
        <v>18028</v>
      </c>
      <c r="G220" s="1">
        <v>18100</v>
      </c>
      <c r="H220" s="1"/>
      <c r="I220" s="1">
        <v>4937</v>
      </c>
      <c r="J220" s="1">
        <v>3942</v>
      </c>
      <c r="K220" s="1"/>
      <c r="L220" s="1"/>
      <c r="M220" s="1">
        <v>3469</v>
      </c>
      <c r="N220" s="1"/>
      <c r="O220" s="1"/>
      <c r="P220" s="1">
        <v>2126</v>
      </c>
      <c r="Q220" s="1">
        <v>2843</v>
      </c>
      <c r="R220" s="1"/>
      <c r="S220" s="1">
        <v>702</v>
      </c>
      <c r="T220" s="1">
        <v>110</v>
      </c>
      <c r="U220" s="1"/>
      <c r="V220" s="1"/>
      <c r="W220" s="1">
        <v>65491</v>
      </c>
      <c r="X220" s="1"/>
      <c r="Y220" s="1"/>
    </row>
    <row r="221" spans="2:25" x14ac:dyDescent="0.2">
      <c r="B221" s="80">
        <v>42583</v>
      </c>
      <c r="C221" s="1">
        <v>8258</v>
      </c>
      <c r="D221" s="1">
        <v>2808</v>
      </c>
      <c r="E221" s="1"/>
      <c r="F221" s="1">
        <v>17648</v>
      </c>
      <c r="G221" s="1">
        <v>17855</v>
      </c>
      <c r="H221" s="1"/>
      <c r="I221" s="1">
        <v>4899</v>
      </c>
      <c r="J221" s="1">
        <v>3918</v>
      </c>
      <c r="K221" s="1"/>
      <c r="L221" s="1"/>
      <c r="M221" s="1">
        <v>3549</v>
      </c>
      <c r="N221" s="1"/>
      <c r="O221" s="1"/>
      <c r="P221" s="1">
        <v>2212</v>
      </c>
      <c r="Q221" s="1">
        <v>2855</v>
      </c>
      <c r="R221" s="1"/>
      <c r="S221" s="1">
        <v>760</v>
      </c>
      <c r="T221" s="1">
        <v>124</v>
      </c>
      <c r="U221" s="1"/>
      <c r="V221" s="1"/>
      <c r="W221" s="1">
        <v>64886</v>
      </c>
      <c r="X221" s="1"/>
      <c r="Y221" s="1"/>
    </row>
    <row r="222" spans="2:25" x14ac:dyDescent="0.2">
      <c r="B222" s="80">
        <v>42614</v>
      </c>
      <c r="C222" s="1">
        <v>8390</v>
      </c>
      <c r="D222" s="1">
        <v>2869</v>
      </c>
      <c r="E222" s="1"/>
      <c r="F222" s="1">
        <v>17881</v>
      </c>
      <c r="G222" s="1">
        <v>18154</v>
      </c>
      <c r="H222" s="1"/>
      <c r="I222" s="1">
        <v>5047</v>
      </c>
      <c r="J222" s="1">
        <v>4076</v>
      </c>
      <c r="K222" s="1"/>
      <c r="L222" s="1"/>
      <c r="M222" s="1">
        <v>3581</v>
      </c>
      <c r="N222" s="1"/>
      <c r="O222" s="1"/>
      <c r="P222" s="1">
        <v>2197</v>
      </c>
      <c r="Q222" s="1">
        <v>2812</v>
      </c>
      <c r="R222" s="1"/>
      <c r="S222" s="1">
        <v>805</v>
      </c>
      <c r="T222" s="1">
        <v>124</v>
      </c>
      <c r="U222" s="1"/>
      <c r="V222" s="1"/>
      <c r="W222" s="1">
        <v>65936</v>
      </c>
      <c r="X222" s="1"/>
      <c r="Y222" s="1"/>
    </row>
    <row r="223" spans="2:25" x14ac:dyDescent="0.2">
      <c r="B223" s="80">
        <v>42644</v>
      </c>
      <c r="C223" s="1">
        <v>8614</v>
      </c>
      <c r="D223" s="1">
        <v>2923</v>
      </c>
      <c r="E223" s="1"/>
      <c r="F223" s="1">
        <v>18326</v>
      </c>
      <c r="G223" s="1">
        <v>18629</v>
      </c>
      <c r="H223" s="1"/>
      <c r="I223" s="1">
        <v>5199</v>
      </c>
      <c r="J223" s="1">
        <v>4210</v>
      </c>
      <c r="K223" s="1"/>
      <c r="L223" s="1"/>
      <c r="M223" s="1">
        <v>3641</v>
      </c>
      <c r="N223" s="1"/>
      <c r="O223" s="1"/>
      <c r="P223" s="1">
        <v>2187</v>
      </c>
      <c r="Q223" s="1">
        <v>2712</v>
      </c>
      <c r="R223" s="1"/>
      <c r="S223" s="1">
        <v>792</v>
      </c>
      <c r="T223" s="1">
        <v>114</v>
      </c>
      <c r="U223" s="1"/>
      <c r="V223" s="1"/>
      <c r="W223" s="1">
        <v>67347</v>
      </c>
      <c r="X223" s="1"/>
      <c r="Y223" s="1"/>
    </row>
    <row r="224" spans="2:25" x14ac:dyDescent="0.2">
      <c r="B224" s="80">
        <v>42675</v>
      </c>
      <c r="C224" s="1">
        <v>8773</v>
      </c>
      <c r="D224" s="1">
        <v>2994</v>
      </c>
      <c r="E224" s="1"/>
      <c r="F224" s="1">
        <v>18474</v>
      </c>
      <c r="G224" s="1">
        <v>18791</v>
      </c>
      <c r="H224" s="1"/>
      <c r="I224" s="1">
        <v>5262</v>
      </c>
      <c r="J224" s="1">
        <v>4282</v>
      </c>
      <c r="K224" s="1"/>
      <c r="L224" s="1"/>
      <c r="M224" s="1">
        <v>3658</v>
      </c>
      <c r="N224" s="1"/>
      <c r="O224" s="1"/>
      <c r="P224" s="1">
        <v>2157</v>
      </c>
      <c r="Q224" s="1">
        <v>2730</v>
      </c>
      <c r="R224" s="1"/>
      <c r="S224" s="1">
        <v>783</v>
      </c>
      <c r="T224" s="1">
        <v>114</v>
      </c>
      <c r="U224" s="1"/>
      <c r="V224" s="1"/>
      <c r="W224" s="1">
        <v>68018</v>
      </c>
      <c r="X224" s="1"/>
      <c r="Y224" s="1"/>
    </row>
    <row r="225" spans="2:25" x14ac:dyDescent="0.2">
      <c r="B225" s="80">
        <v>42705</v>
      </c>
      <c r="C225" s="1">
        <v>8614</v>
      </c>
      <c r="D225" s="1">
        <v>2948</v>
      </c>
      <c r="E225" s="1"/>
      <c r="F225" s="1">
        <v>18087</v>
      </c>
      <c r="G225" s="1">
        <v>18367</v>
      </c>
      <c r="H225" s="1"/>
      <c r="I225" s="1">
        <v>5108</v>
      </c>
      <c r="J225" s="1">
        <v>4123</v>
      </c>
      <c r="K225" s="1"/>
      <c r="L225" s="1"/>
      <c r="M225" s="1">
        <v>3490</v>
      </c>
      <c r="N225" s="1"/>
      <c r="O225" s="1"/>
      <c r="P225" s="1">
        <v>2024</v>
      </c>
      <c r="Q225" s="1">
        <v>2674</v>
      </c>
      <c r="R225" s="1"/>
      <c r="S225" s="1">
        <v>741</v>
      </c>
      <c r="T225" s="1">
        <v>100</v>
      </c>
      <c r="U225" s="1"/>
      <c r="V225" s="1"/>
      <c r="W225" s="1">
        <v>66276</v>
      </c>
      <c r="X225" s="1"/>
      <c r="Y225" s="1"/>
    </row>
    <row r="226" spans="2:25" x14ac:dyDescent="0.2">
      <c r="B226" s="80">
        <v>42736</v>
      </c>
      <c r="C226" s="1">
        <v>8550</v>
      </c>
      <c r="D226" s="1">
        <v>2958</v>
      </c>
      <c r="E226" s="1"/>
      <c r="F226" s="1">
        <v>17983</v>
      </c>
      <c r="G226" s="1">
        <v>18611</v>
      </c>
      <c r="H226" s="1"/>
      <c r="I226" s="1">
        <v>5101</v>
      </c>
      <c r="J226" s="1">
        <v>4234</v>
      </c>
      <c r="K226" s="1"/>
      <c r="L226" s="1"/>
      <c r="M226" s="1">
        <v>3611</v>
      </c>
      <c r="N226" s="1"/>
      <c r="O226" s="1"/>
      <c r="P226" s="1">
        <v>2122</v>
      </c>
      <c r="Q226" s="1">
        <v>2703</v>
      </c>
      <c r="R226" s="1"/>
      <c r="S226" s="1">
        <v>773</v>
      </c>
      <c r="T226" s="1">
        <v>101</v>
      </c>
      <c r="U226" s="1"/>
      <c r="V226" s="1"/>
      <c r="W226" s="1">
        <v>66747</v>
      </c>
      <c r="X226" s="1"/>
      <c r="Y226" s="1"/>
    </row>
    <row r="227" spans="2:25" x14ac:dyDescent="0.2">
      <c r="B227" s="80">
        <v>42767</v>
      </c>
      <c r="C227" s="1">
        <v>8631</v>
      </c>
      <c r="D227" s="1">
        <v>2973</v>
      </c>
      <c r="E227" s="1"/>
      <c r="F227" s="1">
        <v>18000</v>
      </c>
      <c r="G227" s="1">
        <v>18423</v>
      </c>
      <c r="H227" s="1"/>
      <c r="I227" s="1">
        <v>5167</v>
      </c>
      <c r="J227" s="1">
        <v>4195</v>
      </c>
      <c r="K227" s="1"/>
      <c r="L227" s="1"/>
      <c r="M227" s="1">
        <v>3626</v>
      </c>
      <c r="N227" s="1"/>
      <c r="O227" s="1"/>
      <c r="P227" s="1">
        <v>2076</v>
      </c>
      <c r="Q227" s="1">
        <v>2614</v>
      </c>
      <c r="R227" s="1"/>
      <c r="S227" s="1">
        <v>787</v>
      </c>
      <c r="T227" s="1">
        <v>98</v>
      </c>
      <c r="U227" s="1"/>
      <c r="V227" s="1"/>
      <c r="W227" s="1">
        <v>66590</v>
      </c>
      <c r="X227" s="1"/>
      <c r="Y227" s="1"/>
    </row>
    <row r="228" spans="2:25" x14ac:dyDescent="0.2">
      <c r="B228" s="80">
        <v>42795</v>
      </c>
      <c r="C228" s="1">
        <v>8655</v>
      </c>
      <c r="D228" s="1">
        <v>2933</v>
      </c>
      <c r="E228" s="1"/>
      <c r="F228" s="1">
        <v>17694</v>
      </c>
      <c r="G228" s="1">
        <v>18126</v>
      </c>
      <c r="H228" s="1"/>
      <c r="I228" s="1">
        <v>5197</v>
      </c>
      <c r="J228" s="1">
        <v>4090</v>
      </c>
      <c r="K228" s="1"/>
      <c r="L228" s="1"/>
      <c r="M228" s="1">
        <v>3585</v>
      </c>
      <c r="N228" s="1"/>
      <c r="O228" s="1"/>
      <c r="P228" s="1">
        <v>2089</v>
      </c>
      <c r="Q228" s="1">
        <v>2548</v>
      </c>
      <c r="R228" s="1"/>
      <c r="S228" s="1">
        <v>795</v>
      </c>
      <c r="T228" s="1">
        <v>88</v>
      </c>
      <c r="U228" s="1"/>
      <c r="V228" s="1"/>
      <c r="W228" s="1">
        <v>65800</v>
      </c>
      <c r="X228" s="1"/>
      <c r="Y228" s="1"/>
    </row>
    <row r="229" spans="2:25" x14ac:dyDescent="0.2">
      <c r="B229" s="80">
        <v>42826</v>
      </c>
      <c r="C229" s="1">
        <v>8552</v>
      </c>
      <c r="D229" s="1">
        <v>2810</v>
      </c>
      <c r="E229" s="65"/>
      <c r="F229" s="1">
        <v>17309</v>
      </c>
      <c r="G229" s="1">
        <v>17428</v>
      </c>
      <c r="H229" s="65"/>
      <c r="I229" s="1">
        <v>4998</v>
      </c>
      <c r="J229" s="1">
        <v>3893</v>
      </c>
      <c r="K229" s="65"/>
      <c r="L229" s="65"/>
      <c r="M229" s="1">
        <v>3456</v>
      </c>
      <c r="N229" s="65"/>
      <c r="O229" s="65"/>
      <c r="P229" s="1">
        <v>1986</v>
      </c>
      <c r="Q229" s="1">
        <v>2480</v>
      </c>
      <c r="R229" s="65"/>
      <c r="S229" s="1">
        <v>829</v>
      </c>
      <c r="T229" s="1">
        <v>85</v>
      </c>
      <c r="U229" s="65"/>
      <c r="V229" s="1"/>
      <c r="W229" s="1">
        <v>63826</v>
      </c>
      <c r="X229" s="1"/>
      <c r="Y229" s="1"/>
    </row>
    <row r="230" spans="2:25" x14ac:dyDescent="0.2">
      <c r="B230" s="80">
        <v>42856</v>
      </c>
      <c r="C230" s="1">
        <v>8411</v>
      </c>
      <c r="D230" s="1">
        <v>2752</v>
      </c>
      <c r="E230" s="65"/>
      <c r="F230" s="1">
        <v>16839</v>
      </c>
      <c r="G230" s="1">
        <v>16906</v>
      </c>
      <c r="H230" s="65"/>
      <c r="I230" s="1">
        <v>4902</v>
      </c>
      <c r="J230" s="1">
        <v>3774</v>
      </c>
      <c r="K230" s="65"/>
      <c r="L230" s="65"/>
      <c r="M230" s="1">
        <v>3315</v>
      </c>
      <c r="N230" s="65"/>
      <c r="O230" s="65"/>
      <c r="P230" s="1">
        <v>1957</v>
      </c>
      <c r="Q230" s="1">
        <v>2472</v>
      </c>
      <c r="R230" s="65"/>
      <c r="S230" s="1">
        <v>798</v>
      </c>
      <c r="T230" s="1">
        <v>93</v>
      </c>
      <c r="U230" s="65"/>
      <c r="V230" s="1"/>
      <c r="W230" s="1">
        <v>62219</v>
      </c>
      <c r="X230" s="1"/>
      <c r="Y230" s="1"/>
    </row>
    <row r="231" spans="2:25" x14ac:dyDescent="0.2">
      <c r="B231" s="80">
        <v>42887</v>
      </c>
      <c r="C231" s="1">
        <v>8351</v>
      </c>
      <c r="D231" s="1">
        <v>2686</v>
      </c>
      <c r="E231" s="65"/>
      <c r="F231" s="1">
        <v>16422</v>
      </c>
      <c r="G231" s="1">
        <v>16316</v>
      </c>
      <c r="H231" s="65"/>
      <c r="I231" s="1">
        <v>4586</v>
      </c>
      <c r="J231" s="1">
        <v>3583</v>
      </c>
      <c r="K231" s="65"/>
      <c r="L231" s="65"/>
      <c r="M231" s="1">
        <v>3158</v>
      </c>
      <c r="N231" s="65"/>
      <c r="O231" s="65"/>
      <c r="P231" s="1">
        <v>1934</v>
      </c>
      <c r="Q231" s="1">
        <v>2407</v>
      </c>
      <c r="R231" s="65"/>
      <c r="S231" s="1">
        <v>699</v>
      </c>
      <c r="T231" s="1">
        <v>98</v>
      </c>
      <c r="U231" s="65"/>
      <c r="V231" s="1"/>
      <c r="W231" s="1">
        <v>60240</v>
      </c>
      <c r="X231" s="1"/>
      <c r="Y231" s="1"/>
    </row>
    <row r="232" spans="2:25" x14ac:dyDescent="0.2">
      <c r="B232" s="80">
        <v>42917</v>
      </c>
      <c r="C232" s="1">
        <v>8239</v>
      </c>
      <c r="D232" s="1">
        <v>2700</v>
      </c>
      <c r="E232" s="1"/>
      <c r="F232" s="1">
        <v>16189</v>
      </c>
      <c r="G232" s="1">
        <v>15881</v>
      </c>
      <c r="H232" s="1"/>
      <c r="I232" s="1">
        <v>4548</v>
      </c>
      <c r="J232" s="1">
        <v>3428</v>
      </c>
      <c r="K232" s="1"/>
      <c r="L232" s="1"/>
      <c r="M232" s="1">
        <v>2997</v>
      </c>
      <c r="N232" s="1"/>
      <c r="O232" s="1"/>
      <c r="P232" s="1">
        <v>1911</v>
      </c>
      <c r="Q232" s="1">
        <v>2458</v>
      </c>
      <c r="R232" s="1"/>
      <c r="S232" s="1">
        <v>699</v>
      </c>
      <c r="T232" s="1">
        <v>86</v>
      </c>
      <c r="U232" s="1"/>
      <c r="V232" s="1"/>
      <c r="W232" s="1">
        <v>59136</v>
      </c>
      <c r="X232" s="1"/>
      <c r="Y232" s="1"/>
    </row>
    <row r="233" spans="2:25" x14ac:dyDescent="0.2">
      <c r="B233" s="80">
        <v>42948</v>
      </c>
      <c r="C233" s="1">
        <v>8189</v>
      </c>
      <c r="D233" s="1">
        <v>2724</v>
      </c>
      <c r="E233" s="1"/>
      <c r="F233" s="1">
        <v>16325</v>
      </c>
      <c r="G233" s="1">
        <v>16094</v>
      </c>
      <c r="H233" s="1"/>
      <c r="I233" s="1">
        <v>4667</v>
      </c>
      <c r="J233" s="1">
        <v>3487</v>
      </c>
      <c r="K233" s="1"/>
      <c r="L233" s="1"/>
      <c r="M233" s="1">
        <v>3097</v>
      </c>
      <c r="N233" s="1"/>
      <c r="O233" s="1"/>
      <c r="P233" s="1">
        <v>2034</v>
      </c>
      <c r="Q233" s="1">
        <v>2562</v>
      </c>
      <c r="R233" s="1"/>
      <c r="S233" s="1">
        <v>835</v>
      </c>
      <c r="T233" s="1">
        <v>90</v>
      </c>
      <c r="U233" s="1"/>
      <c r="V233" s="1"/>
      <c r="W233" s="1">
        <v>60104</v>
      </c>
      <c r="X233" s="1"/>
      <c r="Y233" s="1"/>
    </row>
    <row r="234" spans="2:25" x14ac:dyDescent="0.2">
      <c r="B234" s="80">
        <v>42979</v>
      </c>
      <c r="C234" s="1">
        <v>8288</v>
      </c>
      <c r="D234" s="1">
        <v>2746</v>
      </c>
      <c r="E234" s="1"/>
      <c r="F234" s="1">
        <v>16434</v>
      </c>
      <c r="G234" s="1">
        <v>16339</v>
      </c>
      <c r="H234" s="1"/>
      <c r="I234" s="1">
        <v>4743</v>
      </c>
      <c r="J234" s="1">
        <v>3565</v>
      </c>
      <c r="K234" s="1"/>
      <c r="L234" s="1"/>
      <c r="M234" s="1">
        <v>3166</v>
      </c>
      <c r="N234" s="1"/>
      <c r="O234" s="1"/>
      <c r="P234" s="1">
        <v>1933</v>
      </c>
      <c r="Q234" s="1">
        <v>2477</v>
      </c>
      <c r="R234" s="1"/>
      <c r="S234" s="1">
        <v>833</v>
      </c>
      <c r="T234" s="1">
        <v>88</v>
      </c>
      <c r="U234" s="1"/>
      <c r="V234" s="1"/>
      <c r="W234" s="1">
        <v>60612</v>
      </c>
      <c r="X234" s="1"/>
      <c r="Y234" s="1"/>
    </row>
    <row r="235" spans="2:25" x14ac:dyDescent="0.2">
      <c r="B235" s="80">
        <v>43009</v>
      </c>
      <c r="C235" s="1">
        <v>8546</v>
      </c>
      <c r="D235" s="1">
        <v>2811</v>
      </c>
      <c r="E235" s="1"/>
      <c r="F235" s="1">
        <v>16761</v>
      </c>
      <c r="G235" s="1">
        <v>16727</v>
      </c>
      <c r="H235" s="1"/>
      <c r="I235" s="1">
        <v>4945</v>
      </c>
      <c r="J235" s="1">
        <v>3691</v>
      </c>
      <c r="K235" s="1"/>
      <c r="L235" s="1"/>
      <c r="M235" s="1">
        <v>3312</v>
      </c>
      <c r="N235" s="1"/>
      <c r="O235" s="1"/>
      <c r="P235" s="1">
        <v>1902</v>
      </c>
      <c r="Q235" s="1">
        <v>2417</v>
      </c>
      <c r="R235" s="1"/>
      <c r="S235" s="1">
        <v>830</v>
      </c>
      <c r="T235" s="1">
        <v>85</v>
      </c>
      <c r="U235" s="1"/>
      <c r="V235" s="1"/>
      <c r="W235" s="1">
        <v>62027</v>
      </c>
      <c r="X235" s="1"/>
      <c r="Y235" s="65"/>
    </row>
    <row r="236" spans="2:25" x14ac:dyDescent="0.2">
      <c r="B236" s="80">
        <v>43040</v>
      </c>
      <c r="C236" s="1">
        <v>8756</v>
      </c>
      <c r="D236" s="1">
        <v>2841</v>
      </c>
      <c r="E236" s="1"/>
      <c r="F236" s="1">
        <v>16710</v>
      </c>
      <c r="G236" s="1">
        <v>17002</v>
      </c>
      <c r="H236" s="1"/>
      <c r="I236" s="1">
        <v>4947</v>
      </c>
      <c r="J236" s="1">
        <v>3764</v>
      </c>
      <c r="K236" s="1"/>
      <c r="L236" s="1"/>
      <c r="M236" s="1">
        <v>3322</v>
      </c>
      <c r="N236" s="1"/>
      <c r="O236" s="1"/>
      <c r="P236" s="1">
        <v>1860</v>
      </c>
      <c r="Q236" s="1">
        <v>2382</v>
      </c>
      <c r="R236" s="1"/>
      <c r="S236" s="1">
        <v>854</v>
      </c>
      <c r="T236" s="1">
        <v>90</v>
      </c>
      <c r="U236" s="1"/>
      <c r="V236" s="1"/>
      <c r="W236" s="1">
        <v>62528</v>
      </c>
      <c r="X236" s="1"/>
      <c r="Y236" s="65"/>
    </row>
    <row r="237" spans="2:25" x14ac:dyDescent="0.2">
      <c r="B237" s="80">
        <v>43070</v>
      </c>
      <c r="C237" s="1">
        <v>8678</v>
      </c>
      <c r="D237" s="1">
        <v>2816</v>
      </c>
      <c r="E237" s="1"/>
      <c r="F237" s="1">
        <v>16680</v>
      </c>
      <c r="G237" s="1">
        <v>16761</v>
      </c>
      <c r="H237" s="1"/>
      <c r="I237" s="1">
        <v>4825</v>
      </c>
      <c r="J237" s="1">
        <v>3690</v>
      </c>
      <c r="K237" s="1"/>
      <c r="L237" s="1"/>
      <c r="M237" s="1">
        <v>3251</v>
      </c>
      <c r="N237" s="1"/>
      <c r="O237" s="1"/>
      <c r="P237" s="1">
        <v>1781</v>
      </c>
      <c r="Q237" s="1">
        <v>2315</v>
      </c>
      <c r="R237" s="1"/>
      <c r="S237" s="1">
        <v>825</v>
      </c>
      <c r="T237" s="1">
        <v>87</v>
      </c>
      <c r="U237" s="1"/>
      <c r="V237" s="1"/>
      <c r="W237" s="1">
        <v>61709</v>
      </c>
      <c r="X237" s="1"/>
      <c r="Y237" s="65"/>
    </row>
    <row r="238" spans="2:25" x14ac:dyDescent="0.2">
      <c r="B238" s="80">
        <v>43101</v>
      </c>
      <c r="C238" s="1">
        <v>8633</v>
      </c>
      <c r="D238" s="1">
        <v>2805</v>
      </c>
      <c r="E238" s="1"/>
      <c r="F238" s="1">
        <v>16678</v>
      </c>
      <c r="G238" s="1">
        <v>17021</v>
      </c>
      <c r="H238" s="1"/>
      <c r="I238" s="1">
        <v>4860</v>
      </c>
      <c r="J238" s="1">
        <v>3839</v>
      </c>
      <c r="K238" s="1"/>
      <c r="L238" s="1"/>
      <c r="M238" s="1">
        <v>3374</v>
      </c>
      <c r="N238" s="1"/>
      <c r="O238" s="1"/>
      <c r="P238" s="1">
        <v>1867</v>
      </c>
      <c r="Q238" s="1">
        <v>2341</v>
      </c>
      <c r="R238" s="1"/>
      <c r="S238" s="1">
        <v>852</v>
      </c>
      <c r="T238" s="1">
        <v>95</v>
      </c>
      <c r="U238" s="1"/>
      <c r="V238" s="1"/>
      <c r="W238" s="1">
        <v>62365</v>
      </c>
      <c r="X238" s="1"/>
      <c r="Y238" s="65"/>
    </row>
    <row r="239" spans="2:25" x14ac:dyDescent="0.2">
      <c r="B239" s="80">
        <v>43132</v>
      </c>
      <c r="C239" s="1">
        <v>8927</v>
      </c>
      <c r="D239" s="1">
        <v>2886</v>
      </c>
      <c r="E239" s="1"/>
      <c r="F239" s="1">
        <v>16774</v>
      </c>
      <c r="G239" s="1">
        <v>17030</v>
      </c>
      <c r="H239" s="1"/>
      <c r="I239" s="1">
        <v>4883</v>
      </c>
      <c r="J239" s="1">
        <v>3863</v>
      </c>
      <c r="K239" s="1"/>
      <c r="L239" s="1"/>
      <c r="M239" s="1">
        <v>3399</v>
      </c>
      <c r="N239" s="1"/>
      <c r="O239" s="1"/>
      <c r="P239" s="1">
        <v>1857</v>
      </c>
      <c r="Q239" s="1">
        <v>2359</v>
      </c>
      <c r="R239" s="1"/>
      <c r="S239" s="1">
        <v>881</v>
      </c>
      <c r="T239" s="1">
        <v>98</v>
      </c>
      <c r="U239" s="1"/>
      <c r="V239" s="1"/>
      <c r="W239" s="1">
        <v>62957</v>
      </c>
      <c r="X239" s="1"/>
      <c r="Y239" s="65"/>
    </row>
    <row r="240" spans="2:25" x14ac:dyDescent="0.2">
      <c r="B240" s="80">
        <v>43160</v>
      </c>
      <c r="C240" s="1">
        <v>8913</v>
      </c>
      <c r="D240" s="1">
        <v>2868</v>
      </c>
      <c r="E240" s="1"/>
      <c r="F240" s="1">
        <v>16631</v>
      </c>
      <c r="G240" s="1">
        <v>16681</v>
      </c>
      <c r="H240" s="1"/>
      <c r="I240" s="1">
        <v>4852</v>
      </c>
      <c r="J240" s="1">
        <v>3789</v>
      </c>
      <c r="K240" s="1"/>
      <c r="L240" s="1"/>
      <c r="M240" s="1">
        <v>3322</v>
      </c>
      <c r="N240" s="1"/>
      <c r="O240" s="1"/>
      <c r="P240" s="1">
        <v>1814</v>
      </c>
      <c r="Q240" s="1">
        <v>2383</v>
      </c>
      <c r="R240" s="1"/>
      <c r="S240" s="1">
        <v>872</v>
      </c>
      <c r="T240" s="1">
        <v>93</v>
      </c>
      <c r="U240" s="1"/>
      <c r="V240" s="1"/>
      <c r="W240" s="1">
        <v>62218</v>
      </c>
      <c r="X240" s="1"/>
      <c r="Y240" s="65"/>
    </row>
    <row r="241" spans="2:23" x14ac:dyDescent="0.2">
      <c r="B241" s="80">
        <v>43191</v>
      </c>
      <c r="C241" s="1">
        <v>8919</v>
      </c>
      <c r="D241" s="1">
        <v>2899</v>
      </c>
      <c r="E241" s="1"/>
      <c r="F241" s="1">
        <v>16363</v>
      </c>
      <c r="G241" s="1">
        <v>16271</v>
      </c>
      <c r="H241" s="1"/>
      <c r="I241" s="1">
        <v>4838</v>
      </c>
      <c r="J241" s="1">
        <v>3749</v>
      </c>
      <c r="K241" s="1"/>
      <c r="L241" s="1"/>
      <c r="M241" s="1">
        <v>3269</v>
      </c>
      <c r="N241" s="1"/>
      <c r="O241" s="1"/>
      <c r="P241" s="1">
        <v>1757</v>
      </c>
      <c r="Q241" s="1">
        <v>2297</v>
      </c>
      <c r="R241" s="1"/>
      <c r="S241" s="1">
        <v>875</v>
      </c>
      <c r="T241" s="1">
        <v>91</v>
      </c>
      <c r="U241" s="1"/>
      <c r="V241" s="1"/>
      <c r="W241" s="1">
        <v>61328</v>
      </c>
    </row>
    <row r="242" spans="2:23" x14ac:dyDescent="0.2">
      <c r="B242" s="80">
        <v>43221</v>
      </c>
      <c r="C242" s="1">
        <v>8685</v>
      </c>
      <c r="D242" s="1">
        <v>2826</v>
      </c>
      <c r="E242" s="1"/>
      <c r="F242" s="1">
        <v>15652</v>
      </c>
      <c r="G242" s="1">
        <v>15822</v>
      </c>
      <c r="H242" s="1"/>
      <c r="I242" s="1">
        <v>4746</v>
      </c>
      <c r="J242" s="1">
        <v>3664</v>
      </c>
      <c r="K242" s="1"/>
      <c r="L242" s="1"/>
      <c r="M242" s="1">
        <v>3205</v>
      </c>
      <c r="N242" s="1"/>
      <c r="O242" s="1"/>
      <c r="P242" s="1">
        <v>1726</v>
      </c>
      <c r="Q242" s="1">
        <v>2290</v>
      </c>
      <c r="R242" s="1"/>
      <c r="S242" s="1">
        <v>864</v>
      </c>
      <c r="T242" s="1">
        <v>98</v>
      </c>
      <c r="U242" s="1"/>
      <c r="V242" s="1"/>
      <c r="W242" s="1">
        <v>59578</v>
      </c>
    </row>
    <row r="243" spans="2:23" x14ac:dyDescent="0.2">
      <c r="B243" s="80">
        <v>43252</v>
      </c>
      <c r="C243" s="1">
        <v>8558</v>
      </c>
      <c r="D243" s="1">
        <v>2761</v>
      </c>
      <c r="E243" s="1"/>
      <c r="F243" s="1">
        <v>15106</v>
      </c>
      <c r="G243" s="1">
        <v>15193</v>
      </c>
      <c r="H243" s="1"/>
      <c r="I243" s="1">
        <v>4482</v>
      </c>
      <c r="J243" s="1">
        <v>3507</v>
      </c>
      <c r="K243" s="1"/>
      <c r="L243" s="1"/>
      <c r="M243" s="1">
        <v>3112</v>
      </c>
      <c r="N243" s="1"/>
      <c r="O243" s="1"/>
      <c r="P243" s="1">
        <v>1731</v>
      </c>
      <c r="Q243" s="1">
        <v>2242</v>
      </c>
      <c r="R243" s="1"/>
      <c r="S243" s="1">
        <v>806</v>
      </c>
      <c r="T243" s="1">
        <v>112</v>
      </c>
      <c r="U243" s="1"/>
      <c r="V243" s="1"/>
      <c r="W243" s="1">
        <v>57610</v>
      </c>
    </row>
    <row r="244" spans="2:23" x14ac:dyDescent="0.2">
      <c r="B244" s="80">
        <v>43282</v>
      </c>
      <c r="C244" s="1">
        <v>8380</v>
      </c>
      <c r="D244" s="1">
        <v>2713</v>
      </c>
      <c r="E244" s="65"/>
      <c r="F244" s="1">
        <v>14916</v>
      </c>
      <c r="G244" s="1">
        <v>14949</v>
      </c>
      <c r="H244" s="65"/>
      <c r="I244" s="1">
        <v>4470</v>
      </c>
      <c r="J244" s="1">
        <v>3404</v>
      </c>
      <c r="K244" s="65"/>
      <c r="L244" s="65"/>
      <c r="M244" s="1">
        <v>3046</v>
      </c>
      <c r="N244" s="65"/>
      <c r="O244" s="65"/>
      <c r="P244" s="1">
        <v>1761</v>
      </c>
      <c r="Q244" s="1">
        <v>2356</v>
      </c>
      <c r="R244" s="65"/>
      <c r="S244" s="1">
        <v>969</v>
      </c>
      <c r="T244" s="1">
        <v>95</v>
      </c>
      <c r="U244" s="1"/>
      <c r="V244" s="1"/>
      <c r="W244" s="1">
        <v>57059</v>
      </c>
    </row>
    <row r="245" spans="2:23" x14ac:dyDescent="0.2">
      <c r="B245" s="80">
        <v>43313</v>
      </c>
      <c r="C245" s="1">
        <v>8450</v>
      </c>
      <c r="D245" s="1">
        <v>2738</v>
      </c>
      <c r="E245" s="65"/>
      <c r="F245" s="1">
        <v>15056</v>
      </c>
      <c r="G245" s="1">
        <v>15114</v>
      </c>
      <c r="H245" s="65"/>
      <c r="I245" s="1">
        <v>4586</v>
      </c>
      <c r="J245" s="1">
        <v>3427</v>
      </c>
      <c r="K245" s="65"/>
      <c r="L245" s="65"/>
      <c r="M245" s="1">
        <v>3124</v>
      </c>
      <c r="N245" s="65"/>
      <c r="O245" s="65"/>
      <c r="P245" s="1">
        <v>1820</v>
      </c>
      <c r="Q245" s="1">
        <v>2450</v>
      </c>
      <c r="R245" s="65"/>
      <c r="S245" s="1">
        <v>1070</v>
      </c>
      <c r="T245" s="1">
        <v>97</v>
      </c>
      <c r="U245" s="1"/>
      <c r="V245" s="1"/>
      <c r="W245" s="1">
        <v>57932</v>
      </c>
    </row>
    <row r="246" spans="2:23" x14ac:dyDescent="0.2">
      <c r="B246" s="80">
        <v>43344</v>
      </c>
      <c r="C246" s="1">
        <v>8750</v>
      </c>
      <c r="D246" s="1">
        <v>2776</v>
      </c>
      <c r="E246" s="65"/>
      <c r="F246" s="1">
        <v>15175</v>
      </c>
      <c r="G246" s="1">
        <v>15380</v>
      </c>
      <c r="H246" s="65"/>
      <c r="I246" s="1">
        <v>4634</v>
      </c>
      <c r="J246" s="1">
        <v>3531</v>
      </c>
      <c r="K246" s="65"/>
      <c r="L246" s="65"/>
      <c r="M246" s="1">
        <v>3179</v>
      </c>
      <c r="N246" s="65"/>
      <c r="O246" s="65"/>
      <c r="P246" s="1">
        <v>1760</v>
      </c>
      <c r="Q246" s="1">
        <v>2390</v>
      </c>
      <c r="R246" s="65"/>
      <c r="S246" s="1">
        <v>1041</v>
      </c>
      <c r="T246" s="1">
        <v>94</v>
      </c>
      <c r="U246" s="1"/>
      <c r="V246" s="1"/>
      <c r="W246" s="1">
        <v>58710</v>
      </c>
    </row>
    <row r="247" spans="2:23" x14ac:dyDescent="0.2">
      <c r="B247" s="80">
        <v>43374</v>
      </c>
      <c r="C247" s="1">
        <v>9234</v>
      </c>
      <c r="D247" s="1">
        <v>2870</v>
      </c>
      <c r="E247" s="1"/>
      <c r="F247" s="1">
        <v>15542</v>
      </c>
      <c r="G247" s="1">
        <v>15947</v>
      </c>
      <c r="H247" s="1"/>
      <c r="I247" s="1">
        <v>4853</v>
      </c>
      <c r="J247" s="1">
        <v>3766</v>
      </c>
      <c r="K247" s="1"/>
      <c r="L247" s="1"/>
      <c r="M247" s="1">
        <v>3331</v>
      </c>
      <c r="N247" s="1"/>
      <c r="O247" s="1"/>
      <c r="P247" s="1">
        <v>1769</v>
      </c>
      <c r="Q247" s="1">
        <v>2289</v>
      </c>
      <c r="R247" s="1"/>
      <c r="S247" s="1">
        <v>1050</v>
      </c>
      <c r="T247" s="1">
        <v>95</v>
      </c>
      <c r="U247" s="1"/>
      <c r="V247" s="1"/>
      <c r="W247" s="1">
        <v>60746</v>
      </c>
    </row>
    <row r="248" spans="2:23" x14ac:dyDescent="0.2">
      <c r="B248" s="80">
        <v>43405</v>
      </c>
      <c r="C248" s="1">
        <v>9375</v>
      </c>
      <c r="D248" s="1">
        <v>2857</v>
      </c>
      <c r="E248" s="1"/>
      <c r="F248" s="1">
        <v>15512</v>
      </c>
      <c r="G248" s="1">
        <v>15985</v>
      </c>
      <c r="H248" s="1"/>
      <c r="I248" s="1">
        <v>4771</v>
      </c>
      <c r="J248" s="1">
        <v>3723</v>
      </c>
      <c r="K248" s="1"/>
      <c r="L248" s="1"/>
      <c r="M248" s="1">
        <v>3333</v>
      </c>
      <c r="N248" s="1"/>
      <c r="O248" s="1"/>
      <c r="P248" s="1">
        <v>1692</v>
      </c>
      <c r="Q248" s="1">
        <v>2266</v>
      </c>
      <c r="R248" s="1"/>
      <c r="S248" s="1">
        <v>1034</v>
      </c>
      <c r="T248" s="1">
        <v>90</v>
      </c>
      <c r="U248" s="1"/>
      <c r="V248" s="1"/>
      <c r="W248" s="1">
        <v>60638</v>
      </c>
    </row>
    <row r="249" spans="2:23" x14ac:dyDescent="0.2">
      <c r="B249" s="80">
        <v>43435</v>
      </c>
      <c r="C249" s="1">
        <v>9320</v>
      </c>
      <c r="D249" s="1">
        <v>2870</v>
      </c>
      <c r="E249" s="1"/>
      <c r="F249" s="1">
        <v>15405</v>
      </c>
      <c r="G249" s="1">
        <v>15740</v>
      </c>
      <c r="H249" s="1"/>
      <c r="I249" s="1">
        <v>4654</v>
      </c>
      <c r="J249" s="1">
        <v>3610</v>
      </c>
      <c r="K249" s="1"/>
      <c r="L249" s="1"/>
      <c r="M249" s="1">
        <v>3239</v>
      </c>
      <c r="N249" s="1"/>
      <c r="O249" s="1"/>
      <c r="P249" s="1">
        <v>1653</v>
      </c>
      <c r="Q249" s="1">
        <v>2251</v>
      </c>
      <c r="R249" s="1"/>
      <c r="S249" s="1">
        <v>1027</v>
      </c>
      <c r="T249" s="1">
        <v>89</v>
      </c>
      <c r="U249" s="1"/>
      <c r="V249" s="1"/>
      <c r="W249" s="1">
        <v>59858</v>
      </c>
    </row>
    <row r="250" spans="2:23" x14ac:dyDescent="0.2">
      <c r="B250" s="80">
        <v>43466</v>
      </c>
      <c r="C250" s="1">
        <v>9631</v>
      </c>
      <c r="D250" s="1">
        <v>2883</v>
      </c>
      <c r="E250" s="1"/>
      <c r="F250" s="1">
        <v>15493</v>
      </c>
      <c r="G250" s="1">
        <v>16365</v>
      </c>
      <c r="H250" s="1"/>
      <c r="I250" s="1">
        <v>4790</v>
      </c>
      <c r="J250" s="1">
        <v>3786</v>
      </c>
      <c r="K250" s="1"/>
      <c r="L250" s="1"/>
      <c r="M250" s="1">
        <v>3403</v>
      </c>
      <c r="N250" s="1"/>
      <c r="O250" s="1"/>
      <c r="P250" s="1">
        <v>1767</v>
      </c>
      <c r="Q250" s="1">
        <v>2305</v>
      </c>
      <c r="R250" s="1"/>
      <c r="S250" s="1">
        <v>1078</v>
      </c>
      <c r="T250" s="1">
        <v>87</v>
      </c>
      <c r="U250" s="1"/>
      <c r="V250" s="1"/>
      <c r="W250" s="1">
        <v>61588</v>
      </c>
    </row>
    <row r="251" spans="2:23" x14ac:dyDescent="0.2">
      <c r="B251" s="80">
        <v>43497</v>
      </c>
      <c r="C251" s="1">
        <v>9889</v>
      </c>
      <c r="D251" s="1">
        <v>2885</v>
      </c>
      <c r="E251" s="1"/>
      <c r="F251" s="1">
        <v>15340</v>
      </c>
      <c r="G251" s="1">
        <v>16238</v>
      </c>
      <c r="H251" s="1"/>
      <c r="I251" s="1">
        <v>4770</v>
      </c>
      <c r="J251" s="1">
        <v>3796</v>
      </c>
      <c r="K251" s="1"/>
      <c r="L251" s="1"/>
      <c r="M251" s="1">
        <v>3414</v>
      </c>
      <c r="N251" s="1"/>
      <c r="O251" s="1"/>
      <c r="P251" s="1">
        <v>1730</v>
      </c>
      <c r="Q251" s="1">
        <v>2253</v>
      </c>
      <c r="R251" s="1"/>
      <c r="S251" s="1">
        <v>1092</v>
      </c>
      <c r="T251" s="1">
        <v>85</v>
      </c>
      <c r="U251" s="65"/>
      <c r="V251" s="65"/>
      <c r="W251" s="1">
        <v>61492</v>
      </c>
    </row>
    <row r="252" spans="2:23" x14ac:dyDescent="0.2">
      <c r="B252" s="80">
        <v>43525</v>
      </c>
      <c r="C252" s="1">
        <v>9923</v>
      </c>
      <c r="D252" s="1">
        <v>2884</v>
      </c>
      <c r="E252" s="1"/>
      <c r="F252" s="1">
        <v>15154</v>
      </c>
      <c r="G252" s="1">
        <v>16058</v>
      </c>
      <c r="H252" s="1"/>
      <c r="I252" s="1">
        <v>4739</v>
      </c>
      <c r="J252" s="1">
        <v>3784</v>
      </c>
      <c r="K252" s="1"/>
      <c r="L252" s="1"/>
      <c r="M252" s="1">
        <v>3379</v>
      </c>
      <c r="N252" s="1"/>
      <c r="O252" s="1"/>
      <c r="P252" s="1">
        <v>1688</v>
      </c>
      <c r="Q252" s="1">
        <v>2234</v>
      </c>
      <c r="R252" s="1"/>
      <c r="S252" s="1">
        <v>1069</v>
      </c>
      <c r="T252" s="1">
        <v>79</v>
      </c>
      <c r="U252" s="65"/>
      <c r="V252" s="65"/>
      <c r="W252" s="1">
        <v>60991</v>
      </c>
    </row>
    <row r="253" spans="2:23" x14ac:dyDescent="0.2">
      <c r="B253" s="80">
        <v>43556</v>
      </c>
      <c r="C253" s="1">
        <v>9799</v>
      </c>
      <c r="D253" s="1">
        <v>2759</v>
      </c>
      <c r="E253" s="1"/>
      <c r="F253" s="1">
        <v>14655</v>
      </c>
      <c r="G253" s="1">
        <v>15393</v>
      </c>
      <c r="H253" s="1"/>
      <c r="I253" s="1">
        <v>4633</v>
      </c>
      <c r="J253" s="1">
        <v>3592</v>
      </c>
      <c r="K253" s="1"/>
      <c r="L253" s="1"/>
      <c r="M253" s="1">
        <v>3255</v>
      </c>
      <c r="N253" s="1"/>
      <c r="O253" s="1"/>
      <c r="P253" s="1">
        <v>1646</v>
      </c>
      <c r="Q253" s="1">
        <v>2179</v>
      </c>
      <c r="R253" s="1"/>
      <c r="S253" s="1">
        <v>1043</v>
      </c>
      <c r="T253" s="1">
        <v>86</v>
      </c>
      <c r="U253" s="65"/>
      <c r="V253" s="65"/>
      <c r="W253" s="1">
        <v>59040</v>
      </c>
    </row>
    <row r="254" spans="2:23" x14ac:dyDescent="0.2">
      <c r="B254" s="80">
        <v>43586</v>
      </c>
      <c r="C254" s="1">
        <v>9748</v>
      </c>
      <c r="D254" s="1">
        <v>2685</v>
      </c>
      <c r="E254" s="1"/>
      <c r="F254" s="1">
        <v>14174</v>
      </c>
      <c r="G254" s="1">
        <v>15029</v>
      </c>
      <c r="H254" s="1"/>
      <c r="I254" s="1">
        <v>4518</v>
      </c>
      <c r="J254" s="1">
        <v>3525</v>
      </c>
      <c r="K254" s="1"/>
      <c r="L254" s="1"/>
      <c r="M254" s="1">
        <v>3160</v>
      </c>
      <c r="N254" s="1"/>
      <c r="O254" s="1"/>
      <c r="P254" s="1">
        <v>1643</v>
      </c>
      <c r="Q254" s="1">
        <v>2173</v>
      </c>
      <c r="R254" s="1"/>
      <c r="S254" s="1">
        <v>1021</v>
      </c>
      <c r="T254" s="1">
        <v>100</v>
      </c>
      <c r="U254" s="65"/>
      <c r="V254" s="65"/>
      <c r="W254" s="1">
        <v>57776</v>
      </c>
    </row>
    <row r="255" spans="2:23" x14ac:dyDescent="0.2">
      <c r="B255" s="80">
        <v>43617</v>
      </c>
      <c r="C255" s="1">
        <v>9561</v>
      </c>
      <c r="D255" s="1">
        <v>2603</v>
      </c>
      <c r="E255" s="1"/>
      <c r="F255" s="1">
        <v>13726</v>
      </c>
      <c r="G255" s="1">
        <v>14562</v>
      </c>
      <c r="H255" s="1"/>
      <c r="I255" s="1">
        <v>4389</v>
      </c>
      <c r="J255" s="1">
        <v>3360</v>
      </c>
      <c r="K255" s="1"/>
      <c r="L255" s="1"/>
      <c r="M255" s="1">
        <v>3047</v>
      </c>
      <c r="N255" s="1"/>
      <c r="O255" s="1"/>
      <c r="P255" s="1">
        <v>1631</v>
      </c>
      <c r="Q255" s="1">
        <v>2136</v>
      </c>
      <c r="R255" s="1"/>
      <c r="S255" s="1">
        <v>1017</v>
      </c>
      <c r="T255" s="1">
        <v>95</v>
      </c>
      <c r="U255" s="65"/>
      <c r="V255" s="65"/>
      <c r="W255" s="1">
        <v>56127</v>
      </c>
    </row>
    <row r="256" spans="2:23" x14ac:dyDescent="0.2">
      <c r="B256" s="80">
        <v>43647</v>
      </c>
      <c r="C256" s="1">
        <v>9505</v>
      </c>
      <c r="D256" s="1">
        <v>2564</v>
      </c>
      <c r="E256" s="1"/>
      <c r="F256" s="1">
        <v>13466</v>
      </c>
      <c r="G256" s="1">
        <v>14224</v>
      </c>
      <c r="H256" s="1"/>
      <c r="I256" s="1">
        <v>4319</v>
      </c>
      <c r="J256" s="1">
        <v>3256</v>
      </c>
      <c r="K256" s="1"/>
      <c r="L256" s="1"/>
      <c r="M256" s="1">
        <v>2978</v>
      </c>
      <c r="N256" s="1"/>
      <c r="O256" s="1"/>
      <c r="P256" s="1">
        <v>1647</v>
      </c>
      <c r="Q256" s="1">
        <v>2233</v>
      </c>
      <c r="R256" s="1"/>
      <c r="S256" s="1">
        <v>1104</v>
      </c>
      <c r="T256" s="1">
        <v>84</v>
      </c>
      <c r="U256" s="65"/>
      <c r="V256" s="65"/>
      <c r="W256" s="1">
        <v>55380</v>
      </c>
    </row>
    <row r="257" spans="2:23" x14ac:dyDescent="0.2">
      <c r="B257" s="80">
        <v>43678</v>
      </c>
      <c r="C257" s="1">
        <v>9437</v>
      </c>
      <c r="D257" s="1">
        <v>2523</v>
      </c>
      <c r="E257" s="1"/>
      <c r="F257" s="1">
        <v>13311</v>
      </c>
      <c r="G257" s="1">
        <v>14248</v>
      </c>
      <c r="H257" s="1"/>
      <c r="I257" s="1">
        <v>4391</v>
      </c>
      <c r="J257" s="1">
        <v>3229</v>
      </c>
      <c r="K257" s="1"/>
      <c r="L257" s="1"/>
      <c r="M257" s="1">
        <v>3065</v>
      </c>
      <c r="N257" s="1"/>
      <c r="O257" s="1"/>
      <c r="P257" s="1">
        <v>1695</v>
      </c>
      <c r="Q257" s="1">
        <v>2315</v>
      </c>
      <c r="R257" s="1"/>
      <c r="S257" s="1">
        <v>1247</v>
      </c>
      <c r="T257" s="1">
        <v>79</v>
      </c>
      <c r="U257" s="65"/>
      <c r="V257" s="65"/>
      <c r="W257" s="1">
        <v>55540</v>
      </c>
    </row>
    <row r="258" spans="2:23" x14ac:dyDescent="0.2">
      <c r="B258" s="80">
        <v>43709</v>
      </c>
      <c r="C258" s="1">
        <v>9572</v>
      </c>
      <c r="D258" s="1">
        <v>2521</v>
      </c>
      <c r="E258" s="1"/>
      <c r="F258" s="1">
        <v>13427</v>
      </c>
      <c r="G258" s="1">
        <v>14267</v>
      </c>
      <c r="H258" s="1"/>
      <c r="I258" s="1">
        <v>4438</v>
      </c>
      <c r="J258" s="1">
        <v>3262</v>
      </c>
      <c r="K258" s="1"/>
      <c r="L258" s="1"/>
      <c r="M258" s="1">
        <v>3052</v>
      </c>
      <c r="N258" s="1"/>
      <c r="O258" s="1"/>
      <c r="P258" s="1">
        <v>1695</v>
      </c>
      <c r="Q258" s="1">
        <v>2212</v>
      </c>
      <c r="R258" s="1"/>
      <c r="S258" s="1">
        <v>1192</v>
      </c>
      <c r="T258" s="1">
        <v>83</v>
      </c>
      <c r="U258" s="65"/>
      <c r="V258" s="65"/>
      <c r="W258" s="1">
        <v>55721</v>
      </c>
    </row>
    <row r="259" spans="2:23" x14ac:dyDescent="0.2">
      <c r="B259" s="80">
        <v>43739</v>
      </c>
      <c r="C259" s="1">
        <v>9969</v>
      </c>
      <c r="D259" s="1">
        <v>2623</v>
      </c>
      <c r="E259" s="1"/>
      <c r="F259" s="1">
        <v>13632</v>
      </c>
      <c r="G259" s="1">
        <v>14637</v>
      </c>
      <c r="H259" s="1"/>
      <c r="I259" s="1">
        <v>4598</v>
      </c>
      <c r="J259" s="1">
        <v>3484</v>
      </c>
      <c r="K259" s="1"/>
      <c r="L259" s="1"/>
      <c r="M259" s="1">
        <v>3164</v>
      </c>
      <c r="N259" s="1"/>
      <c r="O259" s="1"/>
      <c r="P259" s="1">
        <v>1665</v>
      </c>
      <c r="Q259" s="1">
        <v>2149</v>
      </c>
      <c r="R259" s="1"/>
      <c r="S259" s="1">
        <v>1198</v>
      </c>
      <c r="T259" s="1">
        <v>82</v>
      </c>
      <c r="U259" s="1"/>
      <c r="V259" s="1"/>
      <c r="W259" s="1">
        <v>57201</v>
      </c>
    </row>
    <row r="260" spans="2:23" x14ac:dyDescent="0.2">
      <c r="B260" s="80">
        <v>43770</v>
      </c>
      <c r="C260" s="1">
        <v>10278</v>
      </c>
      <c r="D260" s="1">
        <v>2703</v>
      </c>
      <c r="E260" s="1"/>
      <c r="F260" s="1">
        <v>13737</v>
      </c>
      <c r="G260" s="1">
        <v>14997</v>
      </c>
      <c r="H260" s="1"/>
      <c r="I260" s="1">
        <v>4717</v>
      </c>
      <c r="J260" s="1">
        <v>3508</v>
      </c>
      <c r="K260" s="1"/>
      <c r="L260" s="1"/>
      <c r="M260" s="1">
        <v>3241</v>
      </c>
      <c r="N260" s="1"/>
      <c r="O260" s="1"/>
      <c r="P260" s="1">
        <v>1669</v>
      </c>
      <c r="Q260" s="1">
        <v>2161</v>
      </c>
      <c r="R260" s="1"/>
      <c r="S260" s="1">
        <v>1191</v>
      </c>
      <c r="T260" s="1">
        <v>92</v>
      </c>
      <c r="U260" s="1"/>
      <c r="V260" s="1"/>
      <c r="W260" s="1">
        <v>58294</v>
      </c>
    </row>
    <row r="261" spans="2:23" x14ac:dyDescent="0.2">
      <c r="B261" s="80">
        <v>43800</v>
      </c>
      <c r="C261" s="1">
        <v>10154</v>
      </c>
      <c r="D261" s="1">
        <v>2698</v>
      </c>
      <c r="E261" s="1"/>
      <c r="F261" s="1">
        <v>13642</v>
      </c>
      <c r="G261" s="1">
        <v>14896</v>
      </c>
      <c r="H261" s="1"/>
      <c r="I261" s="1">
        <v>4638</v>
      </c>
      <c r="J261" s="1">
        <v>3411</v>
      </c>
      <c r="K261" s="1"/>
      <c r="L261" s="1"/>
      <c r="M261" s="1">
        <v>3143</v>
      </c>
      <c r="N261" s="1"/>
      <c r="O261" s="1"/>
      <c r="P261" s="1">
        <v>1625</v>
      </c>
      <c r="Q261" s="1">
        <v>2119</v>
      </c>
      <c r="R261" s="1"/>
      <c r="S261" s="1">
        <v>1130</v>
      </c>
      <c r="T261" s="1">
        <v>76</v>
      </c>
      <c r="U261" s="1"/>
      <c r="V261" s="1"/>
      <c r="W261" s="1">
        <v>57532</v>
      </c>
    </row>
    <row r="262" spans="2:23" x14ac:dyDescent="0.2">
      <c r="B262" s="80">
        <v>43831</v>
      </c>
      <c r="C262" s="1">
        <v>10293</v>
      </c>
      <c r="D262" s="1">
        <v>2777</v>
      </c>
      <c r="E262" s="1"/>
      <c r="F262" s="1">
        <v>13961</v>
      </c>
      <c r="G262" s="1">
        <v>15487</v>
      </c>
      <c r="H262" s="1"/>
      <c r="I262" s="1">
        <v>4807</v>
      </c>
      <c r="J262" s="1">
        <v>3656</v>
      </c>
      <c r="K262" s="1"/>
      <c r="L262" s="1"/>
      <c r="M262" s="1">
        <v>3385</v>
      </c>
      <c r="N262" s="1"/>
      <c r="O262" s="1"/>
      <c r="P262" s="1">
        <v>1667</v>
      </c>
      <c r="Q262" s="1">
        <v>2186</v>
      </c>
      <c r="R262" s="1"/>
      <c r="S262" s="1">
        <v>1283</v>
      </c>
      <c r="T262" s="1">
        <v>99</v>
      </c>
      <c r="U262" s="1"/>
      <c r="V262" s="1"/>
      <c r="W262" s="1">
        <v>59601</v>
      </c>
    </row>
    <row r="263" spans="2:23" x14ac:dyDescent="0.2">
      <c r="B263" s="80">
        <v>43862</v>
      </c>
      <c r="C263" s="1">
        <v>10310</v>
      </c>
      <c r="D263" s="1">
        <v>2743</v>
      </c>
      <c r="E263" s="1"/>
      <c r="F263" s="1">
        <v>13903</v>
      </c>
      <c r="G263" s="1">
        <v>15475</v>
      </c>
      <c r="H263" s="1"/>
      <c r="I263" s="1">
        <v>4789</v>
      </c>
      <c r="J263" s="1">
        <v>3675</v>
      </c>
      <c r="K263" s="1"/>
      <c r="L263" s="1"/>
      <c r="M263" s="1">
        <v>3398</v>
      </c>
      <c r="N263" s="1"/>
      <c r="O263" s="1"/>
      <c r="P263" s="1">
        <v>1656</v>
      </c>
      <c r="Q263" s="1">
        <v>2169</v>
      </c>
      <c r="R263" s="1"/>
      <c r="S263" s="1">
        <v>1265</v>
      </c>
      <c r="T263" s="1">
        <v>105</v>
      </c>
      <c r="U263" s="1"/>
      <c r="V263" s="1"/>
      <c r="W263" s="1">
        <v>59488</v>
      </c>
    </row>
    <row r="264" spans="2:23" x14ac:dyDescent="0.2">
      <c r="B264" s="80">
        <v>43891</v>
      </c>
      <c r="C264" s="1">
        <v>11808</v>
      </c>
      <c r="D264" s="1">
        <v>3254</v>
      </c>
      <c r="E264" s="1"/>
      <c r="F264" s="1">
        <v>16286</v>
      </c>
      <c r="G264" s="1">
        <v>18801</v>
      </c>
      <c r="H264" s="1"/>
      <c r="I264" s="1">
        <v>5819</v>
      </c>
      <c r="J264" s="1">
        <v>4381</v>
      </c>
      <c r="K264" s="1"/>
      <c r="L264" s="1"/>
      <c r="M264" s="1">
        <v>4095</v>
      </c>
      <c r="N264" s="1"/>
      <c r="O264" s="1"/>
      <c r="P264" s="1">
        <v>1924</v>
      </c>
      <c r="Q264" s="1">
        <v>2503</v>
      </c>
      <c r="R264" s="1"/>
      <c r="S264" s="1">
        <v>1512</v>
      </c>
      <c r="T264" s="1">
        <v>113</v>
      </c>
      <c r="U264" s="1"/>
      <c r="V264" s="1"/>
      <c r="W264" s="1">
        <v>70496</v>
      </c>
    </row>
    <row r="265" spans="2:23" x14ac:dyDescent="0.2">
      <c r="B265" s="80">
        <v>43922</v>
      </c>
      <c r="C265" s="1">
        <v>12276</v>
      </c>
      <c r="D265" s="1">
        <v>3434</v>
      </c>
      <c r="E265" s="1"/>
      <c r="F265" s="1">
        <v>16936</v>
      </c>
      <c r="G265" s="1">
        <v>19294</v>
      </c>
      <c r="H265" s="1"/>
      <c r="I265" s="1">
        <v>6043</v>
      </c>
      <c r="J265" s="1">
        <v>4435</v>
      </c>
      <c r="K265" s="1"/>
      <c r="L265" s="1"/>
      <c r="M265" s="1">
        <v>4217</v>
      </c>
      <c r="N265" s="1"/>
      <c r="O265" s="1"/>
      <c r="P265" s="1">
        <v>1947</v>
      </c>
      <c r="Q265" s="1">
        <v>2630</v>
      </c>
      <c r="R265" s="1"/>
      <c r="S265" s="1">
        <v>1571</v>
      </c>
      <c r="T265" s="1">
        <v>105</v>
      </c>
      <c r="U265" s="1"/>
      <c r="V265" s="1"/>
      <c r="W265" s="1">
        <v>72888</v>
      </c>
    </row>
    <row r="266" spans="2:23" x14ac:dyDescent="0.2">
      <c r="B266" s="80">
        <v>43952</v>
      </c>
      <c r="C266" s="1">
        <v>12357</v>
      </c>
      <c r="D266" s="1">
        <v>3400</v>
      </c>
      <c r="F266" s="1">
        <v>16716</v>
      </c>
      <c r="G266" s="1">
        <v>19022</v>
      </c>
      <c r="I266" s="1">
        <v>6059</v>
      </c>
      <c r="J266" s="1">
        <v>4425</v>
      </c>
      <c r="M266" s="1">
        <v>4201</v>
      </c>
      <c r="P266" s="1">
        <v>1956</v>
      </c>
      <c r="Q266" s="1">
        <v>2659</v>
      </c>
      <c r="S266" s="1">
        <v>1649</v>
      </c>
      <c r="T266" s="1">
        <v>112</v>
      </c>
      <c r="U266" s="1"/>
      <c r="V266" s="1"/>
      <c r="W266" s="1">
        <v>72556</v>
      </c>
    </row>
    <row r="267" spans="2:23" x14ac:dyDescent="0.2">
      <c r="B267" s="80">
        <v>43983</v>
      </c>
      <c r="C267" s="1">
        <v>12422</v>
      </c>
      <c r="D267" s="1">
        <v>3422</v>
      </c>
      <c r="E267" s="1"/>
      <c r="F267" s="1">
        <v>16476</v>
      </c>
      <c r="G267" s="1">
        <v>18487</v>
      </c>
      <c r="H267" s="1"/>
      <c r="I267" s="1">
        <v>5985</v>
      </c>
      <c r="J267" s="1">
        <v>4246</v>
      </c>
      <c r="K267" s="1"/>
      <c r="L267" s="1"/>
      <c r="M267" s="1">
        <v>4067</v>
      </c>
      <c r="N267" s="1"/>
      <c r="O267" s="1"/>
      <c r="P267" s="1">
        <v>1962</v>
      </c>
      <c r="Q267" s="1">
        <v>2666</v>
      </c>
      <c r="R267" s="1"/>
      <c r="S267" s="1">
        <v>1728</v>
      </c>
      <c r="T267" s="1">
        <v>116</v>
      </c>
      <c r="W267" s="1">
        <v>71577</v>
      </c>
    </row>
    <row r="268" spans="2:23" x14ac:dyDescent="0.2">
      <c r="B268" s="80">
        <v>44013</v>
      </c>
      <c r="C268" s="1">
        <v>12363</v>
      </c>
      <c r="D268" s="1">
        <v>3345</v>
      </c>
      <c r="E268" s="1"/>
      <c r="F268" s="1">
        <v>16143</v>
      </c>
      <c r="G268" s="1">
        <v>17657</v>
      </c>
      <c r="H268" s="1"/>
      <c r="I268" s="1">
        <v>5628</v>
      </c>
      <c r="J268" s="1">
        <v>3994</v>
      </c>
      <c r="K268" s="1"/>
      <c r="L268" s="1"/>
      <c r="M268" s="1">
        <v>3815</v>
      </c>
      <c r="N268" s="1"/>
      <c r="O268" s="1"/>
      <c r="P268" s="1">
        <v>1926</v>
      </c>
      <c r="Q268" s="1">
        <v>2648</v>
      </c>
      <c r="R268" s="1"/>
      <c r="S268" s="1">
        <v>1697</v>
      </c>
      <c r="T268" s="1">
        <v>100</v>
      </c>
      <c r="W268" s="1">
        <v>69316</v>
      </c>
    </row>
    <row r="269" spans="2:23" x14ac:dyDescent="0.2">
      <c r="B269" s="80">
        <v>44044</v>
      </c>
      <c r="C269" s="1">
        <v>12488</v>
      </c>
      <c r="D269" s="1">
        <v>3361</v>
      </c>
      <c r="E269" s="1"/>
      <c r="F269" s="1">
        <v>16185</v>
      </c>
      <c r="G269" s="1">
        <v>17647</v>
      </c>
      <c r="H269" s="1"/>
      <c r="I269" s="1">
        <v>5722</v>
      </c>
      <c r="J269" s="1">
        <v>3970</v>
      </c>
      <c r="K269" s="1"/>
      <c r="L269" s="1"/>
      <c r="M269" s="1">
        <v>3838</v>
      </c>
      <c r="N269" s="1"/>
      <c r="O269" s="1"/>
      <c r="P269" s="1">
        <v>1933</v>
      </c>
      <c r="Q269" s="1">
        <v>2690</v>
      </c>
      <c r="R269" s="1"/>
      <c r="S269" s="1">
        <v>1785</v>
      </c>
      <c r="T269" s="1">
        <v>105</v>
      </c>
      <c r="W269" s="1">
        <v>69724</v>
      </c>
    </row>
    <row r="270" spans="2:23" x14ac:dyDescent="0.2">
      <c r="B270" s="80">
        <v>44075</v>
      </c>
      <c r="C270" s="1">
        <v>12709</v>
      </c>
      <c r="D270" s="1">
        <v>3406</v>
      </c>
      <c r="E270" s="1"/>
      <c r="F270" s="1">
        <v>16259</v>
      </c>
      <c r="G270" s="1">
        <v>17813</v>
      </c>
      <c r="H270" s="1"/>
      <c r="I270" s="1">
        <v>5823</v>
      </c>
      <c r="J270" s="1">
        <v>4012</v>
      </c>
      <c r="K270" s="1"/>
      <c r="L270" s="1"/>
      <c r="M270" s="1">
        <v>3822</v>
      </c>
      <c r="N270" s="1"/>
      <c r="O270" s="1"/>
      <c r="P270" s="1">
        <v>1892</v>
      </c>
      <c r="Q270" s="1">
        <v>2575</v>
      </c>
      <c r="R270" s="1"/>
      <c r="S270" s="1">
        <v>1695</v>
      </c>
      <c r="T270" s="1">
        <v>97</v>
      </c>
      <c r="W270" s="1">
        <v>70103</v>
      </c>
    </row>
  </sheetData>
  <phoneticPr fontId="8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"/>
  <sheetViews>
    <sheetView workbookViewId="0">
      <pane xSplit="2" ySplit="5" topLeftCell="C235" activePane="bottomRight" state="frozen"/>
      <selection pane="topRight" activeCell="B1" sqref="B1"/>
      <selection pane="bottomLeft" activeCell="A8" sqref="A8"/>
      <selection pane="bottomRight" activeCell="C264" sqref="C264:E264"/>
    </sheetView>
  </sheetViews>
  <sheetFormatPr baseColWidth="10" defaultColWidth="11.42578125" defaultRowHeight="12.75" x14ac:dyDescent="0.2"/>
  <cols>
    <col min="1" max="1" width="31.140625" customWidth="1"/>
    <col min="6" max="6" width="12.5703125" bestFit="1" customWidth="1"/>
    <col min="257" max="257" width="31.140625" customWidth="1"/>
    <col min="262" max="262" width="12.5703125" bestFit="1" customWidth="1"/>
    <col min="513" max="513" width="31.140625" customWidth="1"/>
    <col min="518" max="518" width="12.5703125" bestFit="1" customWidth="1"/>
    <col min="769" max="769" width="31.140625" customWidth="1"/>
    <col min="774" max="774" width="12.5703125" bestFit="1" customWidth="1"/>
    <col min="1025" max="1025" width="31.140625" customWidth="1"/>
    <col min="1030" max="1030" width="12.5703125" bestFit="1" customWidth="1"/>
    <col min="1281" max="1281" width="31.140625" customWidth="1"/>
    <col min="1286" max="1286" width="12.5703125" bestFit="1" customWidth="1"/>
    <col min="1537" max="1537" width="31.140625" customWidth="1"/>
    <col min="1542" max="1542" width="12.5703125" bestFit="1" customWidth="1"/>
    <col min="1793" max="1793" width="31.140625" customWidth="1"/>
    <col min="1798" max="1798" width="12.5703125" bestFit="1" customWidth="1"/>
    <col min="2049" max="2049" width="31.140625" customWidth="1"/>
    <col min="2054" max="2054" width="12.5703125" bestFit="1" customWidth="1"/>
    <col min="2305" max="2305" width="31.140625" customWidth="1"/>
    <col min="2310" max="2310" width="12.5703125" bestFit="1" customWidth="1"/>
    <col min="2561" max="2561" width="31.140625" customWidth="1"/>
    <col min="2566" max="2566" width="12.5703125" bestFit="1" customWidth="1"/>
    <col min="2817" max="2817" width="31.140625" customWidth="1"/>
    <col min="2822" max="2822" width="12.5703125" bestFit="1" customWidth="1"/>
    <col min="3073" max="3073" width="31.140625" customWidth="1"/>
    <col min="3078" max="3078" width="12.5703125" bestFit="1" customWidth="1"/>
    <col min="3329" max="3329" width="31.140625" customWidth="1"/>
    <col min="3334" max="3334" width="12.5703125" bestFit="1" customWidth="1"/>
    <col min="3585" max="3585" width="31.140625" customWidth="1"/>
    <col min="3590" max="3590" width="12.5703125" bestFit="1" customWidth="1"/>
    <col min="3841" max="3841" width="31.140625" customWidth="1"/>
    <col min="3846" max="3846" width="12.5703125" bestFit="1" customWidth="1"/>
    <col min="4097" max="4097" width="31.140625" customWidth="1"/>
    <col min="4102" max="4102" width="12.5703125" bestFit="1" customWidth="1"/>
    <col min="4353" max="4353" width="31.140625" customWidth="1"/>
    <col min="4358" max="4358" width="12.5703125" bestFit="1" customWidth="1"/>
    <col min="4609" max="4609" width="31.140625" customWidth="1"/>
    <col min="4614" max="4614" width="12.5703125" bestFit="1" customWidth="1"/>
    <col min="4865" max="4865" width="31.140625" customWidth="1"/>
    <col min="4870" max="4870" width="12.5703125" bestFit="1" customWidth="1"/>
    <col min="5121" max="5121" width="31.140625" customWidth="1"/>
    <col min="5126" max="5126" width="12.5703125" bestFit="1" customWidth="1"/>
    <col min="5377" max="5377" width="31.140625" customWidth="1"/>
    <col min="5382" max="5382" width="12.5703125" bestFit="1" customWidth="1"/>
    <col min="5633" max="5633" width="31.140625" customWidth="1"/>
    <col min="5638" max="5638" width="12.5703125" bestFit="1" customWidth="1"/>
    <col min="5889" max="5889" width="31.140625" customWidth="1"/>
    <col min="5894" max="5894" width="12.5703125" bestFit="1" customWidth="1"/>
    <col min="6145" max="6145" width="31.140625" customWidth="1"/>
    <col min="6150" max="6150" width="12.5703125" bestFit="1" customWidth="1"/>
    <col min="6401" max="6401" width="31.140625" customWidth="1"/>
    <col min="6406" max="6406" width="12.5703125" bestFit="1" customWidth="1"/>
    <col min="6657" max="6657" width="31.140625" customWidth="1"/>
    <col min="6662" max="6662" width="12.5703125" bestFit="1" customWidth="1"/>
    <col min="6913" max="6913" width="31.140625" customWidth="1"/>
    <col min="6918" max="6918" width="12.5703125" bestFit="1" customWidth="1"/>
    <col min="7169" max="7169" width="31.140625" customWidth="1"/>
    <col min="7174" max="7174" width="12.5703125" bestFit="1" customWidth="1"/>
    <col min="7425" max="7425" width="31.140625" customWidth="1"/>
    <col min="7430" max="7430" width="12.5703125" bestFit="1" customWidth="1"/>
    <col min="7681" max="7681" width="31.140625" customWidth="1"/>
    <col min="7686" max="7686" width="12.5703125" bestFit="1" customWidth="1"/>
    <col min="7937" max="7937" width="31.140625" customWidth="1"/>
    <col min="7942" max="7942" width="12.5703125" bestFit="1" customWidth="1"/>
    <col min="8193" max="8193" width="31.140625" customWidth="1"/>
    <col min="8198" max="8198" width="12.5703125" bestFit="1" customWidth="1"/>
    <col min="8449" max="8449" width="31.140625" customWidth="1"/>
    <col min="8454" max="8454" width="12.5703125" bestFit="1" customWidth="1"/>
    <col min="8705" max="8705" width="31.140625" customWidth="1"/>
    <col min="8710" max="8710" width="12.5703125" bestFit="1" customWidth="1"/>
    <col min="8961" max="8961" width="31.140625" customWidth="1"/>
    <col min="8966" max="8966" width="12.5703125" bestFit="1" customWidth="1"/>
    <col min="9217" max="9217" width="31.140625" customWidth="1"/>
    <col min="9222" max="9222" width="12.5703125" bestFit="1" customWidth="1"/>
    <col min="9473" max="9473" width="31.140625" customWidth="1"/>
    <col min="9478" max="9478" width="12.5703125" bestFit="1" customWidth="1"/>
    <col min="9729" max="9729" width="31.140625" customWidth="1"/>
    <col min="9734" max="9734" width="12.5703125" bestFit="1" customWidth="1"/>
    <col min="9985" max="9985" width="31.140625" customWidth="1"/>
    <col min="9990" max="9990" width="12.5703125" bestFit="1" customWidth="1"/>
    <col min="10241" max="10241" width="31.140625" customWidth="1"/>
    <col min="10246" max="10246" width="12.5703125" bestFit="1" customWidth="1"/>
    <col min="10497" max="10497" width="31.140625" customWidth="1"/>
    <col min="10502" max="10502" width="12.5703125" bestFit="1" customWidth="1"/>
    <col min="10753" max="10753" width="31.140625" customWidth="1"/>
    <col min="10758" max="10758" width="12.5703125" bestFit="1" customWidth="1"/>
    <col min="11009" max="11009" width="31.140625" customWidth="1"/>
    <col min="11014" max="11014" width="12.5703125" bestFit="1" customWidth="1"/>
    <col min="11265" max="11265" width="31.140625" customWidth="1"/>
    <col min="11270" max="11270" width="12.5703125" bestFit="1" customWidth="1"/>
    <col min="11521" max="11521" width="31.140625" customWidth="1"/>
    <col min="11526" max="11526" width="12.5703125" bestFit="1" customWidth="1"/>
    <col min="11777" max="11777" width="31.140625" customWidth="1"/>
    <col min="11782" max="11782" width="12.5703125" bestFit="1" customWidth="1"/>
    <col min="12033" max="12033" width="31.140625" customWidth="1"/>
    <col min="12038" max="12038" width="12.5703125" bestFit="1" customWidth="1"/>
    <col min="12289" max="12289" width="31.140625" customWidth="1"/>
    <col min="12294" max="12294" width="12.5703125" bestFit="1" customWidth="1"/>
    <col min="12545" max="12545" width="31.140625" customWidth="1"/>
    <col min="12550" max="12550" width="12.5703125" bestFit="1" customWidth="1"/>
    <col min="12801" max="12801" width="31.140625" customWidth="1"/>
    <col min="12806" max="12806" width="12.5703125" bestFit="1" customWidth="1"/>
    <col min="13057" max="13057" width="31.140625" customWidth="1"/>
    <col min="13062" max="13062" width="12.5703125" bestFit="1" customWidth="1"/>
    <col min="13313" max="13313" width="31.140625" customWidth="1"/>
    <col min="13318" max="13318" width="12.5703125" bestFit="1" customWidth="1"/>
    <col min="13569" max="13569" width="31.140625" customWidth="1"/>
    <col min="13574" max="13574" width="12.5703125" bestFit="1" customWidth="1"/>
    <col min="13825" max="13825" width="31.140625" customWidth="1"/>
    <col min="13830" max="13830" width="12.5703125" bestFit="1" customWidth="1"/>
    <col min="14081" max="14081" width="31.140625" customWidth="1"/>
    <col min="14086" max="14086" width="12.5703125" bestFit="1" customWidth="1"/>
    <col min="14337" max="14337" width="31.140625" customWidth="1"/>
    <col min="14342" max="14342" width="12.5703125" bestFit="1" customWidth="1"/>
    <col min="14593" max="14593" width="31.140625" customWidth="1"/>
    <col min="14598" max="14598" width="12.5703125" bestFit="1" customWidth="1"/>
    <col min="14849" max="14849" width="31.140625" customWidth="1"/>
    <col min="14854" max="14854" width="12.5703125" bestFit="1" customWidth="1"/>
    <col min="15105" max="15105" width="31.140625" customWidth="1"/>
    <col min="15110" max="15110" width="12.5703125" bestFit="1" customWidth="1"/>
    <col min="15361" max="15361" width="31.140625" customWidth="1"/>
    <col min="15366" max="15366" width="12.5703125" bestFit="1" customWidth="1"/>
    <col min="15617" max="15617" width="31.140625" customWidth="1"/>
    <col min="15622" max="15622" width="12.5703125" bestFit="1" customWidth="1"/>
    <col min="15873" max="15873" width="31.140625" customWidth="1"/>
    <col min="15878" max="15878" width="12.5703125" bestFit="1" customWidth="1"/>
    <col min="16129" max="16129" width="31.140625" customWidth="1"/>
    <col min="16134" max="16134" width="12.5703125" bestFit="1" customWidth="1"/>
  </cols>
  <sheetData>
    <row r="1" spans="1:11" ht="25.5" x14ac:dyDescent="0.2">
      <c r="A1" s="30" t="s">
        <v>24</v>
      </c>
      <c r="B1" s="5"/>
      <c r="C1" s="65"/>
      <c r="D1" s="65"/>
      <c r="E1" s="65"/>
      <c r="F1" s="65"/>
      <c r="G1" s="65"/>
      <c r="H1" s="65"/>
      <c r="I1" s="65"/>
      <c r="J1" s="65"/>
      <c r="K1" s="65"/>
    </row>
    <row r="2" spans="1:11" x14ac:dyDescent="0.2">
      <c r="A2" s="30" t="s">
        <v>109</v>
      </c>
      <c r="B2" s="5"/>
      <c r="C2" s="65"/>
      <c r="D2" s="65"/>
      <c r="E2" s="65"/>
      <c r="F2" s="65"/>
      <c r="G2" s="65"/>
      <c r="H2" s="65"/>
      <c r="I2" s="65"/>
      <c r="J2" s="65"/>
      <c r="K2" s="65"/>
    </row>
    <row r="3" spans="1:11" ht="38.25" x14ac:dyDescent="0.2">
      <c r="A3" s="29" t="s">
        <v>2</v>
      </c>
      <c r="B3" s="5"/>
      <c r="C3" s="65"/>
      <c r="D3" s="65"/>
      <c r="E3" s="65"/>
      <c r="F3" s="65"/>
      <c r="G3" s="65"/>
      <c r="H3" s="65"/>
      <c r="I3" s="65"/>
      <c r="J3" s="65"/>
      <c r="K3" s="65"/>
    </row>
    <row r="4" spans="1:11" x14ac:dyDescent="0.2">
      <c r="A4" s="65"/>
      <c r="B4" s="5"/>
      <c r="C4" s="65"/>
      <c r="D4" s="65"/>
      <c r="E4" s="65"/>
      <c r="F4" s="65"/>
      <c r="G4" s="65"/>
      <c r="H4" s="65"/>
      <c r="I4" s="65"/>
      <c r="J4" s="65"/>
      <c r="K4" s="65"/>
    </row>
    <row r="5" spans="1:11" x14ac:dyDescent="0.2">
      <c r="A5" s="65"/>
      <c r="B5" s="65"/>
      <c r="C5" s="65" t="s">
        <v>110</v>
      </c>
      <c r="D5" s="65" t="s">
        <v>111</v>
      </c>
      <c r="E5" s="65" t="s">
        <v>44</v>
      </c>
      <c r="F5" s="65"/>
      <c r="G5" s="65"/>
      <c r="H5" s="65"/>
      <c r="I5" s="65"/>
      <c r="J5" s="65"/>
      <c r="K5" s="65"/>
    </row>
    <row r="6" spans="1:11" x14ac:dyDescent="0.2">
      <c r="A6" s="65"/>
      <c r="B6" s="9">
        <v>36220</v>
      </c>
      <c r="C6" s="1">
        <v>15442</v>
      </c>
      <c r="D6" s="1">
        <v>21457</v>
      </c>
      <c r="E6" s="1">
        <v>36899</v>
      </c>
      <c r="F6" s="65"/>
      <c r="G6" s="65"/>
      <c r="H6" s="65"/>
      <c r="I6" s="65"/>
      <c r="J6" s="65"/>
      <c r="K6" s="65"/>
    </row>
    <row r="7" spans="1:11" x14ac:dyDescent="0.2">
      <c r="A7" s="65"/>
      <c r="B7" s="9">
        <v>36251</v>
      </c>
      <c r="C7" s="1">
        <v>15542</v>
      </c>
      <c r="D7" s="1">
        <v>21219</v>
      </c>
      <c r="E7" s="1">
        <v>36761</v>
      </c>
      <c r="F7" s="65"/>
      <c r="G7" s="65"/>
      <c r="H7" s="65"/>
      <c r="I7" s="65"/>
      <c r="J7" s="65"/>
      <c r="K7" s="65"/>
    </row>
    <row r="8" spans="1:11" x14ac:dyDescent="0.2">
      <c r="A8" s="65"/>
      <c r="B8" s="9">
        <v>36281</v>
      </c>
      <c r="C8" s="1">
        <v>14747</v>
      </c>
      <c r="D8" s="1">
        <v>20738</v>
      </c>
      <c r="E8" s="1">
        <v>35485</v>
      </c>
      <c r="F8" s="65"/>
      <c r="G8" s="65"/>
      <c r="H8" s="65"/>
      <c r="I8" s="65"/>
      <c r="J8" s="65"/>
      <c r="K8" s="65"/>
    </row>
    <row r="9" spans="1:11" x14ac:dyDescent="0.2">
      <c r="A9" s="65"/>
      <c r="B9" s="9">
        <v>36312</v>
      </c>
      <c r="C9" s="1">
        <v>14426</v>
      </c>
      <c r="D9" s="1">
        <v>20462</v>
      </c>
      <c r="E9" s="1">
        <v>34888</v>
      </c>
      <c r="F9" s="65"/>
      <c r="G9" s="65"/>
      <c r="H9" s="65"/>
      <c r="I9" s="65"/>
      <c r="J9" s="65"/>
      <c r="K9" s="65"/>
    </row>
    <row r="10" spans="1:11" x14ac:dyDescent="0.2">
      <c r="A10" s="65"/>
      <c r="B10" s="9">
        <v>36342</v>
      </c>
      <c r="C10" s="1">
        <v>13714</v>
      </c>
      <c r="D10" s="1">
        <v>19459</v>
      </c>
      <c r="E10" s="1">
        <v>33173</v>
      </c>
      <c r="F10" s="65"/>
      <c r="G10" s="65"/>
      <c r="H10" s="65"/>
      <c r="I10" s="65"/>
      <c r="J10" s="65"/>
      <c r="K10" s="65"/>
    </row>
    <row r="11" spans="1:11" x14ac:dyDescent="0.2">
      <c r="A11" s="65"/>
      <c r="B11" s="9">
        <v>36373</v>
      </c>
      <c r="C11" s="1">
        <v>13493</v>
      </c>
      <c r="D11" s="1">
        <v>18817</v>
      </c>
      <c r="E11" s="1">
        <v>32310</v>
      </c>
      <c r="F11" s="65"/>
      <c r="G11" s="65"/>
      <c r="H11" s="65"/>
      <c r="I11" s="65"/>
      <c r="J11" s="65"/>
      <c r="K11" s="65"/>
    </row>
    <row r="12" spans="1:11" x14ac:dyDescent="0.2">
      <c r="A12" s="65"/>
      <c r="B12" s="9">
        <v>36404</v>
      </c>
      <c r="C12" s="1">
        <v>13457</v>
      </c>
      <c r="D12" s="1">
        <v>19291</v>
      </c>
      <c r="E12" s="1">
        <v>32748</v>
      </c>
      <c r="F12" s="65"/>
      <c r="G12" s="65"/>
      <c r="H12" s="1"/>
      <c r="I12" s="1"/>
      <c r="J12" s="2"/>
      <c r="K12" s="3"/>
    </row>
    <row r="13" spans="1:11" x14ac:dyDescent="0.2">
      <c r="A13" s="65"/>
      <c r="B13" s="9">
        <v>36434</v>
      </c>
      <c r="C13" s="1">
        <v>13874</v>
      </c>
      <c r="D13" s="1">
        <v>19903</v>
      </c>
      <c r="E13" s="1">
        <v>33777</v>
      </c>
      <c r="F13" s="65"/>
      <c r="G13" s="65"/>
      <c r="H13" s="1"/>
      <c r="I13" s="1"/>
      <c r="J13" s="2"/>
      <c r="K13" s="3"/>
    </row>
    <row r="14" spans="1:11" x14ac:dyDescent="0.2">
      <c r="A14" s="65"/>
      <c r="B14" s="9">
        <v>36465</v>
      </c>
      <c r="C14" s="1">
        <v>14108</v>
      </c>
      <c r="D14" s="1">
        <v>20184</v>
      </c>
      <c r="E14" s="1">
        <v>34292</v>
      </c>
      <c r="F14" s="65"/>
      <c r="G14" s="5"/>
      <c r="H14" s="6"/>
      <c r="I14" s="6"/>
      <c r="J14" s="6"/>
      <c r="K14" s="8"/>
    </row>
    <row r="15" spans="1:11" x14ac:dyDescent="0.2">
      <c r="A15" s="65"/>
      <c r="B15" s="9">
        <v>36495</v>
      </c>
      <c r="C15" s="1">
        <v>13488</v>
      </c>
      <c r="D15" s="1">
        <v>19224</v>
      </c>
      <c r="E15" s="1">
        <v>32712</v>
      </c>
      <c r="F15" s="65"/>
      <c r="G15" s="65"/>
      <c r="H15" s="65"/>
      <c r="I15" s="65"/>
      <c r="J15" s="2"/>
      <c r="K15" s="65"/>
    </row>
    <row r="16" spans="1:11" x14ac:dyDescent="0.2">
      <c r="A16" s="65"/>
      <c r="B16" s="9">
        <v>36526</v>
      </c>
      <c r="C16" s="1">
        <v>13971</v>
      </c>
      <c r="D16" s="1">
        <v>19787</v>
      </c>
      <c r="E16" s="1">
        <v>33758</v>
      </c>
      <c r="F16" s="65"/>
      <c r="G16" s="65"/>
      <c r="H16" s="65"/>
      <c r="I16" s="65"/>
      <c r="J16" s="65"/>
      <c r="K16" s="65"/>
    </row>
    <row r="17" spans="2:9" x14ac:dyDescent="0.2">
      <c r="B17" s="9">
        <v>36557</v>
      </c>
      <c r="C17" s="1">
        <v>13502</v>
      </c>
      <c r="D17" s="1">
        <v>20099</v>
      </c>
      <c r="E17" s="1">
        <v>33601</v>
      </c>
      <c r="F17" s="65"/>
      <c r="G17" s="65"/>
      <c r="H17" s="65"/>
      <c r="I17" s="65"/>
    </row>
    <row r="18" spans="2:9" x14ac:dyDescent="0.2">
      <c r="B18" s="9">
        <v>36586</v>
      </c>
      <c r="C18" s="1">
        <v>13261</v>
      </c>
      <c r="D18" s="1">
        <v>20369</v>
      </c>
      <c r="E18" s="1">
        <v>33630</v>
      </c>
      <c r="F18" s="65"/>
      <c r="G18" s="65"/>
      <c r="H18" s="1"/>
      <c r="I18" s="1"/>
    </row>
    <row r="19" spans="2:9" x14ac:dyDescent="0.2">
      <c r="B19" s="9">
        <v>36617</v>
      </c>
      <c r="C19" s="1">
        <v>13170</v>
      </c>
      <c r="D19" s="1">
        <v>20020</v>
      </c>
      <c r="E19" s="1">
        <v>33190</v>
      </c>
      <c r="F19" s="65"/>
      <c r="G19" s="65"/>
      <c r="H19" s="65"/>
      <c r="I19" s="65"/>
    </row>
    <row r="20" spans="2:9" x14ac:dyDescent="0.2">
      <c r="B20" s="9">
        <v>36647</v>
      </c>
      <c r="C20" s="1">
        <v>12813</v>
      </c>
      <c r="D20" s="1">
        <v>19665</v>
      </c>
      <c r="E20" s="1">
        <v>32478</v>
      </c>
      <c r="F20" s="65"/>
      <c r="G20" s="65"/>
      <c r="H20" s="65"/>
      <c r="I20" s="65"/>
    </row>
    <row r="21" spans="2:9" x14ac:dyDescent="0.2">
      <c r="B21" s="9">
        <v>36678</v>
      </c>
      <c r="C21" s="1">
        <v>12328</v>
      </c>
      <c r="D21" s="1">
        <v>19319</v>
      </c>
      <c r="E21" s="1">
        <v>31647</v>
      </c>
      <c r="F21" s="65"/>
      <c r="G21" s="65"/>
      <c r="H21" s="65"/>
      <c r="I21" s="65"/>
    </row>
    <row r="22" spans="2:9" x14ac:dyDescent="0.2">
      <c r="B22" s="9">
        <v>36708</v>
      </c>
      <c r="C22" s="1">
        <v>11952</v>
      </c>
      <c r="D22" s="1">
        <v>18925</v>
      </c>
      <c r="E22" s="1">
        <v>30877</v>
      </c>
      <c r="F22" s="65"/>
      <c r="G22" s="65"/>
      <c r="H22" s="65"/>
      <c r="I22" s="65"/>
    </row>
    <row r="23" spans="2:9" x14ac:dyDescent="0.2">
      <c r="B23" s="9">
        <v>36739</v>
      </c>
      <c r="C23" s="1">
        <v>11787</v>
      </c>
      <c r="D23" s="1">
        <v>18302</v>
      </c>
      <c r="E23" s="1">
        <v>30089</v>
      </c>
      <c r="F23" s="65"/>
      <c r="G23" s="65"/>
      <c r="H23" s="65"/>
      <c r="I23" s="65"/>
    </row>
    <row r="24" spans="2:9" x14ac:dyDescent="0.2">
      <c r="B24" s="9">
        <v>36770</v>
      </c>
      <c r="C24" s="1">
        <v>11767</v>
      </c>
      <c r="D24" s="1">
        <v>18751</v>
      </c>
      <c r="E24" s="1">
        <v>30518</v>
      </c>
      <c r="F24" s="65"/>
      <c r="G24" s="65"/>
      <c r="H24" s="65"/>
      <c r="I24" s="65"/>
    </row>
    <row r="25" spans="2:9" x14ac:dyDescent="0.2">
      <c r="B25" s="9">
        <v>36800</v>
      </c>
      <c r="C25" s="1">
        <v>12103</v>
      </c>
      <c r="D25" s="1">
        <v>19158</v>
      </c>
      <c r="E25" s="1">
        <v>31261</v>
      </c>
      <c r="F25" s="65"/>
      <c r="G25" s="65"/>
      <c r="H25" s="65"/>
      <c r="I25" s="65"/>
    </row>
    <row r="26" spans="2:9" x14ac:dyDescent="0.2">
      <c r="B26" s="9">
        <v>36831</v>
      </c>
      <c r="C26" s="1">
        <v>12193</v>
      </c>
      <c r="D26" s="1">
        <v>19225</v>
      </c>
      <c r="E26" s="1">
        <v>31418</v>
      </c>
      <c r="F26" s="65"/>
      <c r="G26" s="65"/>
      <c r="H26" s="65"/>
      <c r="I26" s="65"/>
    </row>
    <row r="27" spans="2:9" x14ac:dyDescent="0.2">
      <c r="B27" s="9">
        <v>36861</v>
      </c>
      <c r="C27" s="1">
        <v>12233</v>
      </c>
      <c r="D27" s="1">
        <v>18404</v>
      </c>
      <c r="E27" s="1">
        <v>30637</v>
      </c>
      <c r="F27" s="65"/>
      <c r="G27" s="65"/>
      <c r="H27" s="65"/>
      <c r="I27" s="65"/>
    </row>
    <row r="28" spans="2:9" x14ac:dyDescent="0.2">
      <c r="B28" s="9">
        <v>36892</v>
      </c>
      <c r="C28" s="1">
        <v>12478</v>
      </c>
      <c r="D28" s="1">
        <v>19205</v>
      </c>
      <c r="E28" s="1">
        <v>31683</v>
      </c>
      <c r="F28" s="65"/>
      <c r="G28" s="65"/>
      <c r="H28" s="65"/>
      <c r="I28" s="65"/>
    </row>
    <row r="29" spans="2:9" x14ac:dyDescent="0.2">
      <c r="B29" s="9">
        <v>36923</v>
      </c>
      <c r="C29" s="1">
        <v>12134</v>
      </c>
      <c r="D29" s="1">
        <v>19217</v>
      </c>
      <c r="E29" s="1">
        <v>31351</v>
      </c>
      <c r="F29" s="65"/>
      <c r="G29" s="65"/>
      <c r="H29" s="65"/>
      <c r="I29" s="65"/>
    </row>
    <row r="30" spans="2:9" x14ac:dyDescent="0.2">
      <c r="B30" s="9">
        <v>36951</v>
      </c>
      <c r="C30" s="1">
        <v>12040</v>
      </c>
      <c r="D30" s="1">
        <v>19240</v>
      </c>
      <c r="E30" s="1">
        <v>31280</v>
      </c>
      <c r="F30" s="65"/>
      <c r="G30" s="65"/>
      <c r="H30" s="65"/>
      <c r="I30" s="65"/>
    </row>
    <row r="31" spans="2:9" x14ac:dyDescent="0.2">
      <c r="B31" s="9">
        <v>36982</v>
      </c>
      <c r="C31" s="1">
        <v>11663</v>
      </c>
      <c r="D31" s="1">
        <v>18877</v>
      </c>
      <c r="E31" s="1">
        <v>30540</v>
      </c>
      <c r="F31" s="65"/>
      <c r="G31" s="65"/>
      <c r="H31" s="65"/>
      <c r="I31" s="65"/>
    </row>
    <row r="32" spans="2:9" x14ac:dyDescent="0.2">
      <c r="B32" s="9">
        <v>37012</v>
      </c>
      <c r="C32" s="1">
        <v>11180</v>
      </c>
      <c r="D32" s="1">
        <v>18464</v>
      </c>
      <c r="E32" s="1">
        <v>29644</v>
      </c>
      <c r="F32" s="65"/>
      <c r="G32" s="65"/>
      <c r="H32" s="65"/>
      <c r="I32" s="65"/>
    </row>
    <row r="33" spans="2:5" x14ac:dyDescent="0.2">
      <c r="B33" s="9">
        <v>37043</v>
      </c>
      <c r="C33" s="1">
        <v>10818</v>
      </c>
      <c r="D33" s="1">
        <v>18071</v>
      </c>
      <c r="E33" s="1">
        <v>28889</v>
      </c>
    </row>
    <row r="34" spans="2:5" x14ac:dyDescent="0.2">
      <c r="B34" s="9">
        <v>37073</v>
      </c>
      <c r="C34" s="1">
        <v>10706</v>
      </c>
      <c r="D34" s="1">
        <v>17422</v>
      </c>
      <c r="E34" s="1">
        <v>28128</v>
      </c>
    </row>
    <row r="35" spans="2:5" x14ac:dyDescent="0.2">
      <c r="B35" s="9">
        <v>37104</v>
      </c>
      <c r="C35" s="1">
        <v>10767</v>
      </c>
      <c r="D35" s="1">
        <v>17038</v>
      </c>
      <c r="E35" s="1">
        <v>27805</v>
      </c>
    </row>
    <row r="36" spans="2:5" x14ac:dyDescent="0.2">
      <c r="B36" s="9">
        <v>37135</v>
      </c>
      <c r="C36" s="1">
        <v>10841</v>
      </c>
      <c r="D36" s="1">
        <v>17531</v>
      </c>
      <c r="E36" s="1">
        <v>28372</v>
      </c>
    </row>
    <row r="37" spans="2:5" x14ac:dyDescent="0.2">
      <c r="B37" s="9">
        <v>37165</v>
      </c>
      <c r="C37" s="1">
        <v>11531</v>
      </c>
      <c r="D37" s="1">
        <v>18619</v>
      </c>
      <c r="E37" s="1">
        <v>30150</v>
      </c>
    </row>
    <row r="38" spans="2:5" x14ac:dyDescent="0.2">
      <c r="B38" s="9">
        <v>37196</v>
      </c>
      <c r="C38" s="1">
        <v>11829</v>
      </c>
      <c r="D38" s="1">
        <v>18785</v>
      </c>
      <c r="E38" s="1">
        <v>30614</v>
      </c>
    </row>
    <row r="39" spans="2:5" x14ac:dyDescent="0.2">
      <c r="B39" s="9">
        <v>37226</v>
      </c>
      <c r="C39" s="1">
        <v>11897</v>
      </c>
      <c r="D39" s="1">
        <v>18204</v>
      </c>
      <c r="E39" s="1">
        <v>30101</v>
      </c>
    </row>
    <row r="40" spans="2:5" x14ac:dyDescent="0.2">
      <c r="B40" s="9">
        <v>37257</v>
      </c>
      <c r="C40" s="1">
        <v>12169</v>
      </c>
      <c r="D40" s="1">
        <v>18964</v>
      </c>
      <c r="E40" s="1">
        <v>31133</v>
      </c>
    </row>
    <row r="41" spans="2:5" x14ac:dyDescent="0.2">
      <c r="B41" s="9">
        <v>37288</v>
      </c>
      <c r="C41" s="1">
        <v>12012</v>
      </c>
      <c r="D41" s="1">
        <v>19128</v>
      </c>
      <c r="E41" s="1">
        <v>31140</v>
      </c>
    </row>
    <row r="42" spans="2:5" x14ac:dyDescent="0.2">
      <c r="B42" s="9">
        <v>37316</v>
      </c>
      <c r="C42" s="1">
        <v>11787</v>
      </c>
      <c r="D42" s="1">
        <v>18880</v>
      </c>
      <c r="E42" s="1">
        <v>30667</v>
      </c>
    </row>
    <row r="43" spans="2:5" x14ac:dyDescent="0.2">
      <c r="B43" s="9">
        <v>37347</v>
      </c>
      <c r="C43" s="1">
        <v>11767</v>
      </c>
      <c r="D43" s="1">
        <v>19093</v>
      </c>
      <c r="E43" s="1">
        <v>30860</v>
      </c>
    </row>
    <row r="44" spans="2:5" x14ac:dyDescent="0.2">
      <c r="B44" s="9">
        <v>37377</v>
      </c>
      <c r="C44" s="1">
        <v>11468</v>
      </c>
      <c r="D44" s="1">
        <v>18834</v>
      </c>
      <c r="E44" s="1">
        <v>30302</v>
      </c>
    </row>
    <row r="45" spans="2:5" x14ac:dyDescent="0.2">
      <c r="B45" s="9">
        <v>37408</v>
      </c>
      <c r="C45" s="1">
        <v>11246</v>
      </c>
      <c r="D45" s="1">
        <v>18791</v>
      </c>
      <c r="E45" s="1">
        <v>30037</v>
      </c>
    </row>
    <row r="46" spans="2:5" x14ac:dyDescent="0.2">
      <c r="B46" s="9">
        <v>37438</v>
      </c>
      <c r="C46" s="1">
        <v>11070</v>
      </c>
      <c r="D46" s="1">
        <v>18371</v>
      </c>
      <c r="E46" s="1">
        <v>29441</v>
      </c>
    </row>
    <row r="47" spans="2:5" x14ac:dyDescent="0.2">
      <c r="B47" s="9">
        <v>37469</v>
      </c>
      <c r="C47" s="1">
        <v>10949</v>
      </c>
      <c r="D47" s="1">
        <v>17934</v>
      </c>
      <c r="E47" s="1">
        <v>28883</v>
      </c>
    </row>
    <row r="48" spans="2:5" x14ac:dyDescent="0.2">
      <c r="B48" s="9">
        <v>37500</v>
      </c>
      <c r="C48" s="1">
        <v>11032</v>
      </c>
      <c r="D48" s="1">
        <v>18397</v>
      </c>
      <c r="E48" s="1">
        <v>29429</v>
      </c>
    </row>
    <row r="49" spans="2:5" x14ac:dyDescent="0.2">
      <c r="B49" s="9">
        <v>37530</v>
      </c>
      <c r="C49" s="1">
        <v>11468</v>
      </c>
      <c r="D49" s="1">
        <v>19039</v>
      </c>
      <c r="E49" s="1">
        <v>30507</v>
      </c>
    </row>
    <row r="50" spans="2:5" x14ac:dyDescent="0.2">
      <c r="B50" s="9">
        <v>37561</v>
      </c>
      <c r="C50" s="1">
        <v>11598</v>
      </c>
      <c r="D50" s="1">
        <v>19327</v>
      </c>
      <c r="E50" s="1">
        <v>30925</v>
      </c>
    </row>
    <row r="51" spans="2:5" x14ac:dyDescent="0.2">
      <c r="B51" s="9">
        <v>37591</v>
      </c>
      <c r="C51" s="1">
        <v>11749</v>
      </c>
      <c r="D51" s="1">
        <v>18531</v>
      </c>
      <c r="E51" s="1">
        <v>30280</v>
      </c>
    </row>
    <row r="52" spans="2:5" x14ac:dyDescent="0.2">
      <c r="B52" s="9">
        <v>37622</v>
      </c>
      <c r="C52" s="1">
        <v>12010</v>
      </c>
      <c r="D52" s="1">
        <v>19320</v>
      </c>
      <c r="E52" s="1">
        <v>31330</v>
      </c>
    </row>
    <row r="53" spans="2:5" x14ac:dyDescent="0.2">
      <c r="B53" s="9">
        <v>37653</v>
      </c>
      <c r="C53" s="1">
        <v>11919</v>
      </c>
      <c r="D53" s="1">
        <v>19559</v>
      </c>
      <c r="E53" s="1">
        <v>31478</v>
      </c>
    </row>
    <row r="54" spans="2:5" x14ac:dyDescent="0.2">
      <c r="B54" s="9">
        <v>37681</v>
      </c>
      <c r="C54" s="1">
        <v>11903</v>
      </c>
      <c r="D54" s="1">
        <v>19803</v>
      </c>
      <c r="E54" s="1">
        <v>31706</v>
      </c>
    </row>
    <row r="55" spans="2:5" x14ac:dyDescent="0.2">
      <c r="B55" s="9">
        <v>37712</v>
      </c>
      <c r="C55" s="1">
        <v>11561</v>
      </c>
      <c r="D55" s="1">
        <v>19380</v>
      </c>
      <c r="E55" s="1">
        <v>30941</v>
      </c>
    </row>
    <row r="56" spans="2:5" x14ac:dyDescent="0.2">
      <c r="B56" s="9">
        <v>37742</v>
      </c>
      <c r="C56" s="1">
        <v>10971</v>
      </c>
      <c r="D56" s="1">
        <v>18798</v>
      </c>
      <c r="E56" s="1">
        <v>29769</v>
      </c>
    </row>
    <row r="57" spans="2:5" x14ac:dyDescent="0.2">
      <c r="B57" s="9">
        <v>37773</v>
      </c>
      <c r="C57" s="1">
        <v>10729</v>
      </c>
      <c r="D57" s="1">
        <v>18523</v>
      </c>
      <c r="E57" s="1">
        <v>29252</v>
      </c>
    </row>
    <row r="58" spans="2:5" x14ac:dyDescent="0.2">
      <c r="B58" s="9">
        <v>37803</v>
      </c>
      <c r="C58" s="1">
        <v>10434</v>
      </c>
      <c r="D58" s="1">
        <v>18007</v>
      </c>
      <c r="E58" s="1">
        <v>28441</v>
      </c>
    </row>
    <row r="59" spans="2:5" x14ac:dyDescent="0.2">
      <c r="B59" s="9">
        <v>37834</v>
      </c>
      <c r="C59" s="1">
        <v>10411</v>
      </c>
      <c r="D59" s="1">
        <v>17444</v>
      </c>
      <c r="E59" s="1">
        <v>27855</v>
      </c>
    </row>
    <row r="60" spans="2:5" x14ac:dyDescent="0.2">
      <c r="B60" s="9">
        <v>37865</v>
      </c>
      <c r="C60" s="1">
        <v>10672</v>
      </c>
      <c r="D60" s="1">
        <v>18017</v>
      </c>
      <c r="E60" s="1">
        <v>28689</v>
      </c>
    </row>
    <row r="61" spans="2:5" x14ac:dyDescent="0.2">
      <c r="B61" s="9">
        <v>37895</v>
      </c>
      <c r="C61" s="1">
        <v>10961</v>
      </c>
      <c r="D61" s="1">
        <v>18546</v>
      </c>
      <c r="E61" s="1">
        <v>29507</v>
      </c>
    </row>
    <row r="62" spans="2:5" x14ac:dyDescent="0.2">
      <c r="B62" s="9">
        <v>37926</v>
      </c>
      <c r="C62" s="1">
        <v>11289</v>
      </c>
      <c r="D62" s="1">
        <v>19084</v>
      </c>
      <c r="E62" s="1">
        <v>30373</v>
      </c>
    </row>
    <row r="63" spans="2:5" x14ac:dyDescent="0.2">
      <c r="B63" s="9">
        <v>37956</v>
      </c>
      <c r="C63" s="1">
        <v>11362</v>
      </c>
      <c r="D63" s="1">
        <v>18125</v>
      </c>
      <c r="E63" s="1">
        <v>29487</v>
      </c>
    </row>
    <row r="64" spans="2:5" x14ac:dyDescent="0.2">
      <c r="B64" s="9">
        <v>37987</v>
      </c>
      <c r="C64" s="1">
        <v>11180</v>
      </c>
      <c r="D64" s="1">
        <v>18692</v>
      </c>
      <c r="E64" s="1">
        <v>29872</v>
      </c>
    </row>
    <row r="65" spans="2:6" x14ac:dyDescent="0.2">
      <c r="B65" s="9">
        <v>38018</v>
      </c>
      <c r="C65" s="1">
        <v>10877</v>
      </c>
      <c r="D65" s="1">
        <v>18611</v>
      </c>
      <c r="E65" s="1">
        <v>29488</v>
      </c>
      <c r="F65" s="65"/>
    </row>
    <row r="66" spans="2:6" x14ac:dyDescent="0.2">
      <c r="B66" s="9">
        <v>38047</v>
      </c>
      <c r="C66" s="1">
        <v>10753</v>
      </c>
      <c r="D66" s="1">
        <v>18393</v>
      </c>
      <c r="E66" s="1">
        <v>29146</v>
      </c>
      <c r="F66" s="65"/>
    </row>
    <row r="67" spans="2:6" x14ac:dyDescent="0.2">
      <c r="B67" s="9">
        <v>38078</v>
      </c>
      <c r="C67" s="1">
        <v>10546</v>
      </c>
      <c r="D67" s="1">
        <v>18061</v>
      </c>
      <c r="E67" s="1">
        <v>28607</v>
      </c>
      <c r="F67" s="65"/>
    </row>
    <row r="68" spans="2:6" x14ac:dyDescent="0.2">
      <c r="B68" s="9">
        <v>38108</v>
      </c>
      <c r="C68" s="1">
        <v>10268</v>
      </c>
      <c r="D68" s="1">
        <v>17675</v>
      </c>
      <c r="E68" s="1">
        <v>27943</v>
      </c>
      <c r="F68" s="65"/>
    </row>
    <row r="69" spans="2:6" x14ac:dyDescent="0.2">
      <c r="B69" s="9">
        <v>38139</v>
      </c>
      <c r="C69" s="1">
        <v>10064</v>
      </c>
      <c r="D69" s="1">
        <v>17312</v>
      </c>
      <c r="E69" s="1">
        <v>27376</v>
      </c>
      <c r="F69" s="65"/>
    </row>
    <row r="70" spans="2:6" x14ac:dyDescent="0.2">
      <c r="B70" s="9">
        <v>38169</v>
      </c>
      <c r="C70" s="1">
        <v>9939</v>
      </c>
      <c r="D70" s="1">
        <v>16624</v>
      </c>
      <c r="E70" s="1">
        <v>26563</v>
      </c>
      <c r="F70" s="65"/>
    </row>
    <row r="71" spans="2:6" x14ac:dyDescent="0.2">
      <c r="B71" s="9">
        <v>38200</v>
      </c>
      <c r="C71" s="1">
        <v>9960</v>
      </c>
      <c r="D71" s="1">
        <v>16392</v>
      </c>
      <c r="E71" s="1">
        <v>26352</v>
      </c>
      <c r="F71" s="65"/>
    </row>
    <row r="72" spans="2:6" x14ac:dyDescent="0.2">
      <c r="B72" s="9">
        <v>38231</v>
      </c>
      <c r="C72" s="1">
        <v>9902</v>
      </c>
      <c r="D72" s="1">
        <v>16598</v>
      </c>
      <c r="E72" s="1">
        <v>26500</v>
      </c>
      <c r="F72" s="65"/>
    </row>
    <row r="73" spans="2:6" x14ac:dyDescent="0.2">
      <c r="B73" s="9">
        <v>38261</v>
      </c>
      <c r="C73" s="1">
        <v>10213</v>
      </c>
      <c r="D73" s="1">
        <v>16858</v>
      </c>
      <c r="E73" s="1">
        <v>27071</v>
      </c>
      <c r="F73" s="65"/>
    </row>
    <row r="74" spans="2:6" x14ac:dyDescent="0.2">
      <c r="B74" s="9">
        <v>38292</v>
      </c>
      <c r="C74" s="1">
        <v>10403</v>
      </c>
      <c r="D74" s="1">
        <v>17136</v>
      </c>
      <c r="E74" s="1">
        <v>27539</v>
      </c>
      <c r="F74" s="65"/>
    </row>
    <row r="75" spans="2:6" x14ac:dyDescent="0.2">
      <c r="B75" s="9">
        <v>38322</v>
      </c>
      <c r="C75" s="1">
        <v>10517</v>
      </c>
      <c r="D75" s="1">
        <v>16374</v>
      </c>
      <c r="E75" s="1">
        <v>26891</v>
      </c>
      <c r="F75" s="65"/>
    </row>
    <row r="76" spans="2:6" s="10" customFormat="1" x14ac:dyDescent="0.2">
      <c r="B76" s="79">
        <v>38353</v>
      </c>
      <c r="C76" s="27">
        <v>10726</v>
      </c>
      <c r="D76" s="27">
        <v>16859</v>
      </c>
      <c r="E76" s="27">
        <v>27585</v>
      </c>
      <c r="F76" s="27"/>
    </row>
    <row r="77" spans="2:6" s="10" customFormat="1" x14ac:dyDescent="0.2">
      <c r="B77" s="79">
        <v>38384</v>
      </c>
      <c r="C77" s="27">
        <v>10510</v>
      </c>
      <c r="D77" s="27">
        <v>16911</v>
      </c>
      <c r="E77" s="27">
        <v>27421</v>
      </c>
      <c r="F77" s="27"/>
    </row>
    <row r="78" spans="2:6" s="10" customFormat="1" x14ac:dyDescent="0.2">
      <c r="B78" s="79">
        <v>38412</v>
      </c>
      <c r="C78" s="27">
        <v>10083</v>
      </c>
      <c r="D78" s="27">
        <v>16347</v>
      </c>
      <c r="E78" s="27">
        <v>26430</v>
      </c>
      <c r="F78" s="27"/>
    </row>
    <row r="79" spans="2:6" s="10" customFormat="1" x14ac:dyDescent="0.2">
      <c r="B79" s="79">
        <v>38443</v>
      </c>
      <c r="C79" s="27">
        <v>9778</v>
      </c>
      <c r="D79" s="27">
        <v>16040</v>
      </c>
      <c r="E79" s="27">
        <v>25818</v>
      </c>
      <c r="F79" s="27"/>
    </row>
    <row r="80" spans="2:6" s="10" customFormat="1" x14ac:dyDescent="0.2">
      <c r="B80" s="79">
        <v>38473</v>
      </c>
      <c r="C80" s="27">
        <v>12323</v>
      </c>
      <c r="D80" s="27">
        <v>20413</v>
      </c>
      <c r="E80" s="27">
        <v>32736</v>
      </c>
      <c r="F80" s="27"/>
    </row>
    <row r="81" spans="2:6" s="10" customFormat="1" x14ac:dyDescent="0.2">
      <c r="B81" s="79">
        <v>38504</v>
      </c>
      <c r="C81" s="27">
        <v>12100</v>
      </c>
      <c r="D81" s="27">
        <v>20172</v>
      </c>
      <c r="E81" s="27">
        <v>32272</v>
      </c>
      <c r="F81" s="27"/>
    </row>
    <row r="82" spans="2:6" s="10" customFormat="1" x14ac:dyDescent="0.2">
      <c r="B82" s="79">
        <v>38534</v>
      </c>
      <c r="C82" s="27">
        <v>12436</v>
      </c>
      <c r="D82" s="27">
        <v>20889</v>
      </c>
      <c r="E82" s="27">
        <v>33325</v>
      </c>
      <c r="F82" s="27"/>
    </row>
    <row r="83" spans="2:6" s="10" customFormat="1" x14ac:dyDescent="0.2">
      <c r="B83" s="79">
        <v>38565</v>
      </c>
      <c r="C83" s="27">
        <v>12653</v>
      </c>
      <c r="D83" s="27">
        <v>20709</v>
      </c>
      <c r="E83" s="27">
        <v>33362</v>
      </c>
      <c r="F83" s="27"/>
    </row>
    <row r="84" spans="2:6" s="10" customFormat="1" x14ac:dyDescent="0.2">
      <c r="B84" s="79">
        <v>38596</v>
      </c>
      <c r="C84" s="27">
        <v>12765</v>
      </c>
      <c r="D84" s="27">
        <v>20895</v>
      </c>
      <c r="E84" s="27">
        <v>33660</v>
      </c>
      <c r="F84" s="27"/>
    </row>
    <row r="85" spans="2:6" s="10" customFormat="1" x14ac:dyDescent="0.2">
      <c r="B85" s="79">
        <v>38626</v>
      </c>
      <c r="C85" s="27">
        <v>13543</v>
      </c>
      <c r="D85" s="27">
        <v>21786</v>
      </c>
      <c r="E85" s="27">
        <v>35329</v>
      </c>
      <c r="F85" s="27"/>
    </row>
    <row r="86" spans="2:6" s="10" customFormat="1" x14ac:dyDescent="0.2">
      <c r="B86" s="79">
        <v>38657</v>
      </c>
      <c r="C86" s="27">
        <v>14163</v>
      </c>
      <c r="D86" s="27">
        <v>22368</v>
      </c>
      <c r="E86" s="27">
        <v>36531</v>
      </c>
      <c r="F86" s="27"/>
    </row>
    <row r="87" spans="2:6" s="10" customFormat="1" x14ac:dyDescent="0.2">
      <c r="B87" s="79">
        <v>38687</v>
      </c>
      <c r="C87" s="27">
        <v>15585</v>
      </c>
      <c r="D87" s="27">
        <v>21645</v>
      </c>
      <c r="E87" s="27">
        <v>37230</v>
      </c>
      <c r="F87" s="27"/>
    </row>
    <row r="88" spans="2:6" s="10" customFormat="1" x14ac:dyDescent="0.2">
      <c r="B88" s="15">
        <v>38718</v>
      </c>
      <c r="C88" s="6">
        <v>15596</v>
      </c>
      <c r="D88" s="6">
        <v>22889</v>
      </c>
      <c r="E88" s="6">
        <v>38485</v>
      </c>
      <c r="F88" s="6"/>
    </row>
    <row r="89" spans="2:6" s="10" customFormat="1" x14ac:dyDescent="0.2">
      <c r="B89" s="15">
        <v>38749</v>
      </c>
      <c r="C89" s="6">
        <v>15325</v>
      </c>
      <c r="D89" s="6">
        <v>23155</v>
      </c>
      <c r="E89" s="6">
        <v>38480</v>
      </c>
      <c r="F89" s="6"/>
    </row>
    <row r="90" spans="2:6" s="10" customFormat="1" x14ac:dyDescent="0.2">
      <c r="B90" s="15">
        <v>38777</v>
      </c>
      <c r="C90" s="6">
        <v>15014</v>
      </c>
      <c r="D90" s="6">
        <v>23191</v>
      </c>
      <c r="E90" s="6">
        <v>38205</v>
      </c>
      <c r="F90" s="6"/>
    </row>
    <row r="91" spans="2:6" s="26" customFormat="1" x14ac:dyDescent="0.2">
      <c r="B91" s="17">
        <v>38808</v>
      </c>
      <c r="C91" s="23">
        <f>2370+6573+5348</f>
        <v>14291</v>
      </c>
      <c r="D91" s="23">
        <f>2447+11317+8695</f>
        <v>22459</v>
      </c>
      <c r="E91" s="23">
        <f t="shared" ref="E91:E140" si="0">C91+D91</f>
        <v>36750</v>
      </c>
      <c r="F91" s="23"/>
    </row>
    <row r="92" spans="2:6" s="26" customFormat="1" x14ac:dyDescent="0.2">
      <c r="B92" s="17">
        <v>38838</v>
      </c>
      <c r="C92" s="23">
        <f>2218+6221+5274</f>
        <v>13713</v>
      </c>
      <c r="D92" s="23">
        <f>2375+11138+8670</f>
        <v>22183</v>
      </c>
      <c r="E92" s="23">
        <f t="shared" si="0"/>
        <v>35896</v>
      </c>
      <c r="F92" s="23"/>
    </row>
    <row r="93" spans="2:6" s="26" customFormat="1" x14ac:dyDescent="0.2">
      <c r="B93" s="17">
        <v>38869</v>
      </c>
      <c r="C93" s="23">
        <f>2028+5982+5138</f>
        <v>13148</v>
      </c>
      <c r="D93" s="23">
        <f>2147+10941+8968</f>
        <v>22056</v>
      </c>
      <c r="E93" s="23">
        <f t="shared" si="0"/>
        <v>35204</v>
      </c>
      <c r="F93" s="23"/>
    </row>
    <row r="94" spans="2:6" s="26" customFormat="1" x14ac:dyDescent="0.2">
      <c r="B94" s="17">
        <v>38899</v>
      </c>
      <c r="C94" s="23">
        <f>1941+6057+5170</f>
        <v>13168</v>
      </c>
      <c r="D94" s="23">
        <f>2049+11000+8987</f>
        <v>22036</v>
      </c>
      <c r="E94" s="23">
        <f t="shared" si="0"/>
        <v>35204</v>
      </c>
      <c r="F94" s="23"/>
    </row>
    <row r="95" spans="2:6" s="26" customFormat="1" x14ac:dyDescent="0.2">
      <c r="B95" s="17">
        <v>38930</v>
      </c>
      <c r="C95" s="23">
        <f>2031+6328+5277</f>
        <v>13636</v>
      </c>
      <c r="D95" s="23">
        <f>2010+11193+9017</f>
        <v>22220</v>
      </c>
      <c r="E95" s="23">
        <f t="shared" si="0"/>
        <v>35856</v>
      </c>
      <c r="F95" s="23"/>
    </row>
    <row r="96" spans="2:6" s="26" customFormat="1" x14ac:dyDescent="0.2">
      <c r="B96" s="17">
        <v>38961</v>
      </c>
      <c r="C96" s="23">
        <f>2121+6261+5234</f>
        <v>13616</v>
      </c>
      <c r="D96" s="23">
        <f>2201+11102+9127</f>
        <v>22430</v>
      </c>
      <c r="E96" s="23">
        <f t="shared" si="0"/>
        <v>36046</v>
      </c>
      <c r="F96" s="23"/>
    </row>
    <row r="97" spans="2:6" s="26" customFormat="1" x14ac:dyDescent="0.2">
      <c r="B97" s="17">
        <v>38991</v>
      </c>
      <c r="C97" s="23">
        <f>2260+6494+5294</f>
        <v>14048</v>
      </c>
      <c r="D97" s="23">
        <f>2392+11583+9353</f>
        <v>23328</v>
      </c>
      <c r="E97" s="23">
        <f t="shared" si="0"/>
        <v>37376</v>
      </c>
      <c r="F97" s="23"/>
    </row>
    <row r="98" spans="2:6" s="26" customFormat="1" x14ac:dyDescent="0.2">
      <c r="B98" s="17">
        <v>39022</v>
      </c>
      <c r="C98" s="23">
        <f>2405+6838+5373</f>
        <v>14616</v>
      </c>
      <c r="D98" s="23">
        <f>2489+11738+9460</f>
        <v>23687</v>
      </c>
      <c r="E98" s="23">
        <f t="shared" si="0"/>
        <v>38303</v>
      </c>
      <c r="F98" s="23"/>
    </row>
    <row r="99" spans="2:6" s="26" customFormat="1" x14ac:dyDescent="0.2">
      <c r="B99" s="17">
        <v>39052</v>
      </c>
      <c r="C99" s="23">
        <f>2308+6989+5434</f>
        <v>14731</v>
      </c>
      <c r="D99" s="23">
        <f>2215+11203+9330</f>
        <v>22748</v>
      </c>
      <c r="E99" s="23">
        <f t="shared" si="0"/>
        <v>37479</v>
      </c>
      <c r="F99" s="23"/>
    </row>
    <row r="100" spans="2:6" s="26" customFormat="1" x14ac:dyDescent="0.2">
      <c r="B100" s="80">
        <v>39083</v>
      </c>
      <c r="C100" s="21">
        <v>15225</v>
      </c>
      <c r="D100" s="21">
        <v>24229</v>
      </c>
      <c r="E100" s="21">
        <f t="shared" si="0"/>
        <v>39454</v>
      </c>
      <c r="F100" s="21"/>
    </row>
    <row r="101" spans="2:6" s="26" customFormat="1" x14ac:dyDescent="0.2">
      <c r="B101" s="80">
        <v>39114</v>
      </c>
      <c r="C101" s="21">
        <v>14790</v>
      </c>
      <c r="D101" s="21">
        <v>24345</v>
      </c>
      <c r="E101" s="21">
        <f t="shared" si="0"/>
        <v>39135</v>
      </c>
      <c r="F101" s="21"/>
    </row>
    <row r="102" spans="2:6" s="26" customFormat="1" x14ac:dyDescent="0.2">
      <c r="B102" s="80">
        <v>39142</v>
      </c>
      <c r="C102" s="21">
        <v>14864</v>
      </c>
      <c r="D102" s="21">
        <v>24302</v>
      </c>
      <c r="E102" s="21">
        <f t="shared" si="0"/>
        <v>39166</v>
      </c>
      <c r="F102" s="21"/>
    </row>
    <row r="103" spans="2:6" s="26" customFormat="1" x14ac:dyDescent="0.2">
      <c r="B103" s="80">
        <v>39173</v>
      </c>
      <c r="C103" s="21">
        <f>2411+6773+5489</f>
        <v>14673</v>
      </c>
      <c r="D103" s="21">
        <f>2534+11704+9847</f>
        <v>24085</v>
      </c>
      <c r="E103" s="21">
        <f t="shared" si="0"/>
        <v>38758</v>
      </c>
      <c r="F103" s="21"/>
    </row>
    <row r="104" spans="2:6" s="26" customFormat="1" x14ac:dyDescent="0.2">
      <c r="B104" s="80">
        <v>39203</v>
      </c>
      <c r="C104" s="21">
        <f>2371+6657+5478</f>
        <v>14506</v>
      </c>
      <c r="D104" s="21">
        <f>2305+11579+9861</f>
        <v>23745</v>
      </c>
      <c r="E104" s="21">
        <f t="shared" si="0"/>
        <v>38251</v>
      </c>
      <c r="F104" s="21"/>
    </row>
    <row r="105" spans="2:6" s="26" customFormat="1" x14ac:dyDescent="0.2">
      <c r="B105" s="80">
        <v>39234</v>
      </c>
      <c r="C105" s="21">
        <f>2312+6566+5481</f>
        <v>14359</v>
      </c>
      <c r="D105" s="21">
        <f>2177+11469+9916</f>
        <v>23562</v>
      </c>
      <c r="E105" s="21">
        <f t="shared" si="0"/>
        <v>37921</v>
      </c>
      <c r="F105" s="21"/>
    </row>
    <row r="106" spans="2:6" s="26" customFormat="1" x14ac:dyDescent="0.2">
      <c r="B106" s="80">
        <v>39264</v>
      </c>
      <c r="C106" s="21">
        <f>2318+6797+5496</f>
        <v>14611</v>
      </c>
      <c r="D106" s="21">
        <f>2191+11576+9850</f>
        <v>23617</v>
      </c>
      <c r="E106" s="21">
        <f t="shared" si="0"/>
        <v>38228</v>
      </c>
      <c r="F106" s="21"/>
    </row>
    <row r="107" spans="2:6" s="26" customFormat="1" x14ac:dyDescent="0.2">
      <c r="B107" s="80">
        <v>39295</v>
      </c>
      <c r="C107" s="21">
        <f>2118+7049+5641</f>
        <v>14808</v>
      </c>
      <c r="D107" s="21">
        <f>2112+11623+9845</f>
        <v>23580</v>
      </c>
      <c r="E107" s="21">
        <f t="shared" si="0"/>
        <v>38388</v>
      </c>
      <c r="F107" s="21"/>
    </row>
    <row r="108" spans="2:6" s="26" customFormat="1" x14ac:dyDescent="0.2">
      <c r="B108" s="80">
        <v>39326</v>
      </c>
      <c r="C108" s="21">
        <f>2150+6956+5534</f>
        <v>14640</v>
      </c>
      <c r="D108" s="21">
        <f>2194+11503+9857</f>
        <v>23554</v>
      </c>
      <c r="E108" s="21">
        <f t="shared" si="0"/>
        <v>38194</v>
      </c>
      <c r="F108" s="21"/>
    </row>
    <row r="109" spans="2:6" s="26" customFormat="1" x14ac:dyDescent="0.2">
      <c r="B109" s="80">
        <v>39356</v>
      </c>
      <c r="C109" s="21">
        <f>1905+7436+5732</f>
        <v>15073</v>
      </c>
      <c r="D109" s="21">
        <f>2019+12057+10086</f>
        <v>24162</v>
      </c>
      <c r="E109" s="21">
        <f t="shared" si="0"/>
        <v>39235</v>
      </c>
      <c r="F109" s="21"/>
    </row>
    <row r="110" spans="2:6" s="26" customFormat="1" x14ac:dyDescent="0.2">
      <c r="B110" s="80">
        <v>39387</v>
      </c>
      <c r="C110" s="21">
        <f>2122+7883+5901</f>
        <v>15906</v>
      </c>
      <c r="D110" s="21">
        <f>2077+12343+10104</f>
        <v>24524</v>
      </c>
      <c r="E110" s="21">
        <f t="shared" si="0"/>
        <v>40430</v>
      </c>
      <c r="F110" s="21"/>
    </row>
    <row r="111" spans="2:6" s="26" customFormat="1" x14ac:dyDescent="0.2">
      <c r="B111" s="80">
        <v>39417</v>
      </c>
      <c r="C111" s="21">
        <f>2137+8288+6126</f>
        <v>16551</v>
      </c>
      <c r="D111" s="21">
        <f>1875+12008+10065</f>
        <v>23948</v>
      </c>
      <c r="E111" s="21">
        <f t="shared" si="0"/>
        <v>40499</v>
      </c>
      <c r="F111" s="21"/>
    </row>
    <row r="112" spans="2:6" s="26" customFormat="1" x14ac:dyDescent="0.2">
      <c r="B112" s="80">
        <v>39448</v>
      </c>
      <c r="C112" s="21">
        <f>2466+8542+6290</f>
        <v>17298</v>
      </c>
      <c r="D112" s="21">
        <f>2247+12546+10338</f>
        <v>25131</v>
      </c>
      <c r="E112" s="21">
        <f t="shared" si="0"/>
        <v>42429</v>
      </c>
      <c r="F112" s="23"/>
    </row>
    <row r="113" spans="2:6" s="26" customFormat="1" x14ac:dyDescent="0.2">
      <c r="B113" s="80">
        <v>39479</v>
      </c>
      <c r="C113" s="21">
        <f>2400+8626+6337</f>
        <v>17363</v>
      </c>
      <c r="D113" s="21">
        <f>2285+12470+10367</f>
        <v>25122</v>
      </c>
      <c r="E113" s="21">
        <f t="shared" si="0"/>
        <v>42485</v>
      </c>
      <c r="F113" s="23"/>
    </row>
    <row r="114" spans="2:6" s="26" customFormat="1" x14ac:dyDescent="0.2">
      <c r="B114" s="80">
        <v>39508</v>
      </c>
      <c r="C114" s="21">
        <f>2454+8811+6440</f>
        <v>17705</v>
      </c>
      <c r="D114" s="21">
        <f>2300+12267+10375</f>
        <v>24942</v>
      </c>
      <c r="E114" s="21">
        <f t="shared" si="0"/>
        <v>42647</v>
      </c>
      <c r="F114" s="23"/>
    </row>
    <row r="115" spans="2:6" s="26" customFormat="1" x14ac:dyDescent="0.2">
      <c r="B115" s="80">
        <v>39539</v>
      </c>
      <c r="C115" s="21">
        <f>2617+9211+6585</f>
        <v>18413</v>
      </c>
      <c r="D115" s="21">
        <f>2358+12372+10443</f>
        <v>25173</v>
      </c>
      <c r="E115" s="21">
        <f t="shared" si="0"/>
        <v>43586</v>
      </c>
      <c r="F115" s="23"/>
    </row>
    <row r="116" spans="2:6" s="26" customFormat="1" x14ac:dyDescent="0.2">
      <c r="B116" s="80">
        <v>39569</v>
      </c>
      <c r="C116" s="21">
        <f>2533+9423+6658</f>
        <v>18614</v>
      </c>
      <c r="D116" s="21">
        <f>2233+12343+10457</f>
        <v>25033</v>
      </c>
      <c r="E116" s="21">
        <f t="shared" si="0"/>
        <v>43647</v>
      </c>
      <c r="F116" s="23"/>
    </row>
    <row r="117" spans="2:6" s="26" customFormat="1" x14ac:dyDescent="0.2">
      <c r="B117" s="80">
        <v>39600</v>
      </c>
      <c r="C117" s="21">
        <f>2609+9703+6790</f>
        <v>19102</v>
      </c>
      <c r="D117" s="21">
        <f>2199+12457+10480</f>
        <v>25136</v>
      </c>
      <c r="E117" s="21">
        <f t="shared" si="0"/>
        <v>44238</v>
      </c>
      <c r="F117" s="23"/>
    </row>
    <row r="118" spans="2:6" s="26" customFormat="1" x14ac:dyDescent="0.2">
      <c r="B118" s="80">
        <v>39630</v>
      </c>
      <c r="C118" s="21">
        <f>2695+10153+7026</f>
        <v>19874</v>
      </c>
      <c r="D118" s="21">
        <f>2228+12821+10642</f>
        <v>25691</v>
      </c>
      <c r="E118" s="21">
        <f t="shared" si="0"/>
        <v>45565</v>
      </c>
      <c r="F118" s="23"/>
    </row>
    <row r="119" spans="2:6" s="26" customFormat="1" x14ac:dyDescent="0.2">
      <c r="B119" s="80">
        <v>39661</v>
      </c>
      <c r="C119" s="21">
        <f>2726+10819+7279</f>
        <v>20824</v>
      </c>
      <c r="D119" s="21">
        <f>2245+13087+10741</f>
        <v>26073</v>
      </c>
      <c r="E119" s="21">
        <f t="shared" si="0"/>
        <v>46897</v>
      </c>
      <c r="F119" s="23"/>
    </row>
    <row r="120" spans="2:6" s="26" customFormat="1" x14ac:dyDescent="0.2">
      <c r="B120" s="80">
        <v>39692</v>
      </c>
      <c r="C120" s="21">
        <f>2977+11241+7488</f>
        <v>21706</v>
      </c>
      <c r="D120" s="21">
        <f>2428+13253+10741</f>
        <v>26422</v>
      </c>
      <c r="E120" s="21">
        <f t="shared" si="0"/>
        <v>48128</v>
      </c>
      <c r="F120" s="23"/>
    </row>
    <row r="121" spans="2:6" s="26" customFormat="1" x14ac:dyDescent="0.2">
      <c r="B121" s="80">
        <v>39722</v>
      </c>
      <c r="C121" s="21">
        <v>23607</v>
      </c>
      <c r="D121" s="21">
        <v>27671</v>
      </c>
      <c r="E121" s="21">
        <f t="shared" si="0"/>
        <v>51278</v>
      </c>
      <c r="F121" s="23"/>
    </row>
    <row r="122" spans="2:6" s="26" customFormat="1" x14ac:dyDescent="0.2">
      <c r="B122" s="80">
        <v>39753</v>
      </c>
      <c r="C122" s="21">
        <v>25102</v>
      </c>
      <c r="D122" s="21">
        <v>28530</v>
      </c>
      <c r="E122" s="21">
        <f t="shared" si="0"/>
        <v>53632</v>
      </c>
      <c r="F122" s="23"/>
    </row>
    <row r="123" spans="2:6" s="26" customFormat="1" x14ac:dyDescent="0.2">
      <c r="B123" s="80">
        <v>39783</v>
      </c>
      <c r="C123" s="21">
        <v>26480</v>
      </c>
      <c r="D123" s="21">
        <v>28218</v>
      </c>
      <c r="E123" s="21">
        <f t="shared" si="0"/>
        <v>54698</v>
      </c>
      <c r="F123" s="23"/>
    </row>
    <row r="124" spans="2:6" s="26" customFormat="1" x14ac:dyDescent="0.2">
      <c r="B124" s="80">
        <v>39814</v>
      </c>
      <c r="C124" s="21">
        <v>27803</v>
      </c>
      <c r="D124" s="21">
        <v>29507</v>
      </c>
      <c r="E124" s="21">
        <f t="shared" si="0"/>
        <v>57310</v>
      </c>
      <c r="F124" s="23"/>
    </row>
    <row r="125" spans="2:6" s="26" customFormat="1" x14ac:dyDescent="0.2">
      <c r="B125" s="80">
        <v>39845</v>
      </c>
      <c r="C125" s="21">
        <v>28725</v>
      </c>
      <c r="D125" s="21">
        <v>30571</v>
      </c>
      <c r="E125" s="21">
        <f t="shared" si="0"/>
        <v>59296</v>
      </c>
      <c r="F125" s="23"/>
    </row>
    <row r="126" spans="2:6" s="26" customFormat="1" x14ac:dyDescent="0.2">
      <c r="B126" s="80">
        <v>39873</v>
      </c>
      <c r="C126" s="21">
        <v>29656</v>
      </c>
      <c r="D126" s="21">
        <v>31448</v>
      </c>
      <c r="E126" s="21">
        <f t="shared" si="0"/>
        <v>61104</v>
      </c>
      <c r="F126" s="23"/>
    </row>
    <row r="127" spans="2:6" s="26" customFormat="1" x14ac:dyDescent="0.2">
      <c r="B127" s="80">
        <v>39904</v>
      </c>
      <c r="C127" s="21">
        <v>30232</v>
      </c>
      <c r="D127" s="21">
        <v>31505</v>
      </c>
      <c r="E127" s="21">
        <f t="shared" si="0"/>
        <v>61737</v>
      </c>
      <c r="F127" s="23"/>
    </row>
    <row r="128" spans="2:6" s="26" customFormat="1" x14ac:dyDescent="0.2">
      <c r="B128" s="80">
        <v>39934</v>
      </c>
      <c r="C128" s="21">
        <v>30293</v>
      </c>
      <c r="D128" s="21">
        <v>31672</v>
      </c>
      <c r="E128" s="21">
        <f t="shared" si="0"/>
        <v>61965</v>
      </c>
      <c r="F128" s="23"/>
    </row>
    <row r="129" spans="2:6" s="26" customFormat="1" x14ac:dyDescent="0.2">
      <c r="B129" s="80">
        <v>39965</v>
      </c>
      <c r="C129" s="21">
        <v>30105</v>
      </c>
      <c r="D129" s="21">
        <v>31541</v>
      </c>
      <c r="E129" s="21">
        <f t="shared" si="0"/>
        <v>61646</v>
      </c>
      <c r="F129" s="23"/>
    </row>
    <row r="130" spans="2:6" s="10" customFormat="1" x14ac:dyDescent="0.2">
      <c r="B130" s="79">
        <v>39995</v>
      </c>
      <c r="C130" s="21">
        <v>29780</v>
      </c>
      <c r="D130" s="21">
        <v>31695</v>
      </c>
      <c r="E130" s="21">
        <f t="shared" si="0"/>
        <v>61475</v>
      </c>
      <c r="F130" s="23"/>
    </row>
    <row r="131" spans="2:6" s="10" customFormat="1" x14ac:dyDescent="0.2">
      <c r="B131" s="79">
        <v>40026</v>
      </c>
      <c r="C131" s="82">
        <v>30461</v>
      </c>
      <c r="D131" s="82">
        <v>32071</v>
      </c>
      <c r="E131" s="82">
        <f t="shared" si="0"/>
        <v>62532</v>
      </c>
      <c r="F131" s="22"/>
    </row>
    <row r="132" spans="2:6" s="10" customFormat="1" x14ac:dyDescent="0.2">
      <c r="B132" s="79">
        <v>40057</v>
      </c>
      <c r="C132" s="82">
        <v>31316</v>
      </c>
      <c r="D132" s="82">
        <v>32610</v>
      </c>
      <c r="E132" s="82">
        <f t="shared" si="0"/>
        <v>63926</v>
      </c>
      <c r="F132" s="22"/>
    </row>
    <row r="133" spans="2:6" s="10" customFormat="1" x14ac:dyDescent="0.2">
      <c r="B133" s="79">
        <v>40087</v>
      </c>
      <c r="C133" s="82">
        <v>32251</v>
      </c>
      <c r="D133" s="82">
        <v>33877</v>
      </c>
      <c r="E133" s="82">
        <f t="shared" si="0"/>
        <v>66128</v>
      </c>
      <c r="F133" s="22"/>
    </row>
    <row r="134" spans="2:6" s="10" customFormat="1" x14ac:dyDescent="0.2">
      <c r="B134" s="79">
        <v>40118</v>
      </c>
      <c r="C134" s="27">
        <v>32828</v>
      </c>
      <c r="D134" s="27">
        <v>34135</v>
      </c>
      <c r="E134" s="27">
        <f t="shared" si="0"/>
        <v>66963</v>
      </c>
      <c r="F134" s="6"/>
    </row>
    <row r="135" spans="2:6" s="10" customFormat="1" x14ac:dyDescent="0.2">
      <c r="B135" s="79">
        <v>40148</v>
      </c>
      <c r="C135" s="27">
        <v>33438</v>
      </c>
      <c r="D135" s="27">
        <v>33577</v>
      </c>
      <c r="E135" s="27">
        <f t="shared" si="0"/>
        <v>67015</v>
      </c>
      <c r="F135" s="6"/>
    </row>
    <row r="136" spans="2:6" x14ac:dyDescent="0.2">
      <c r="B136" s="79">
        <v>40179</v>
      </c>
      <c r="C136" s="27">
        <v>34261</v>
      </c>
      <c r="D136" s="27">
        <v>35133</v>
      </c>
      <c r="E136" s="27">
        <f t="shared" si="0"/>
        <v>69394</v>
      </c>
      <c r="F136" s="6"/>
    </row>
    <row r="137" spans="2:6" x14ac:dyDescent="0.2">
      <c r="B137" s="79">
        <v>40210</v>
      </c>
      <c r="C137" s="27">
        <v>34233</v>
      </c>
      <c r="D137" s="27">
        <v>35253</v>
      </c>
      <c r="E137" s="27">
        <f t="shared" si="0"/>
        <v>69486</v>
      </c>
      <c r="F137" s="6"/>
    </row>
    <row r="138" spans="2:6" x14ac:dyDescent="0.2">
      <c r="B138" s="79">
        <v>40238</v>
      </c>
      <c r="C138" s="27">
        <v>33602</v>
      </c>
      <c r="D138" s="27">
        <v>35282</v>
      </c>
      <c r="E138" s="27">
        <f t="shared" si="0"/>
        <v>68884</v>
      </c>
      <c r="F138" s="6"/>
    </row>
    <row r="139" spans="2:6" x14ac:dyDescent="0.2">
      <c r="B139" s="79">
        <v>40269</v>
      </c>
      <c r="C139" s="27">
        <v>33813</v>
      </c>
      <c r="D139" s="27">
        <v>35544</v>
      </c>
      <c r="E139" s="27">
        <f t="shared" si="0"/>
        <v>69357</v>
      </c>
      <c r="F139" s="6"/>
    </row>
    <row r="140" spans="2:6" x14ac:dyDescent="0.2">
      <c r="B140" s="79">
        <v>40299</v>
      </c>
      <c r="C140" s="27">
        <v>33463</v>
      </c>
      <c r="D140" s="27">
        <v>35494</v>
      </c>
      <c r="E140" s="27">
        <f t="shared" si="0"/>
        <v>68957</v>
      </c>
      <c r="F140" s="6"/>
    </row>
    <row r="141" spans="2:6" x14ac:dyDescent="0.2">
      <c r="B141" s="79">
        <v>40330</v>
      </c>
      <c r="C141" s="27">
        <v>32903</v>
      </c>
      <c r="D141" s="27">
        <v>35197</v>
      </c>
      <c r="E141" s="27">
        <v>68100</v>
      </c>
      <c r="F141" s="65"/>
    </row>
    <row r="142" spans="2:6" x14ac:dyDescent="0.2">
      <c r="B142" s="79">
        <v>40360</v>
      </c>
      <c r="C142" s="27">
        <v>32546</v>
      </c>
      <c r="D142" s="27">
        <v>34858</v>
      </c>
      <c r="E142" s="27">
        <v>67404</v>
      </c>
      <c r="F142" s="65"/>
    </row>
    <row r="143" spans="2:6" x14ac:dyDescent="0.2">
      <c r="B143" s="79">
        <v>40391</v>
      </c>
      <c r="C143" s="27">
        <v>32935</v>
      </c>
      <c r="D143" s="27">
        <v>34813</v>
      </c>
      <c r="E143" s="27">
        <v>67748</v>
      </c>
      <c r="F143" s="65"/>
    </row>
    <row r="144" spans="2:6" x14ac:dyDescent="0.2">
      <c r="B144" s="79">
        <v>40422</v>
      </c>
      <c r="C144" s="27">
        <v>33730</v>
      </c>
      <c r="D144" s="27">
        <v>35534</v>
      </c>
      <c r="E144" s="27">
        <v>69264</v>
      </c>
      <c r="F144" s="65"/>
    </row>
    <row r="145" spans="2:5" x14ac:dyDescent="0.2">
      <c r="B145" s="79">
        <v>40452</v>
      </c>
      <c r="C145" s="1">
        <v>34622</v>
      </c>
      <c r="D145" s="1">
        <v>36437</v>
      </c>
      <c r="E145" s="1">
        <v>71059</v>
      </c>
    </row>
    <row r="146" spans="2:5" x14ac:dyDescent="0.2">
      <c r="B146" s="79">
        <v>40483</v>
      </c>
      <c r="C146" s="1">
        <v>35062</v>
      </c>
      <c r="D146" s="1">
        <v>36846</v>
      </c>
      <c r="E146" s="1">
        <v>71908</v>
      </c>
    </row>
    <row r="147" spans="2:5" x14ac:dyDescent="0.2">
      <c r="B147" s="79">
        <v>40513</v>
      </c>
      <c r="C147" s="1">
        <v>35214</v>
      </c>
      <c r="D147" s="1">
        <v>35752</v>
      </c>
      <c r="E147" s="1">
        <v>70966</v>
      </c>
    </row>
    <row r="148" spans="2:5" x14ac:dyDescent="0.2">
      <c r="B148" s="79">
        <v>40544</v>
      </c>
      <c r="C148" s="1">
        <v>36097</v>
      </c>
      <c r="D148" s="1">
        <v>37060</v>
      </c>
      <c r="E148" s="1">
        <v>73157</v>
      </c>
    </row>
    <row r="149" spans="2:5" x14ac:dyDescent="0.2">
      <c r="B149" s="79">
        <v>40575</v>
      </c>
      <c r="C149" s="1">
        <v>36246</v>
      </c>
      <c r="D149" s="1">
        <v>37634</v>
      </c>
      <c r="E149" s="1">
        <v>73880</v>
      </c>
    </row>
    <row r="150" spans="2:5" x14ac:dyDescent="0.2">
      <c r="B150" s="79">
        <v>40603</v>
      </c>
      <c r="C150" s="1">
        <v>36318</v>
      </c>
      <c r="D150" s="1">
        <v>37891</v>
      </c>
      <c r="E150" s="1">
        <v>74209</v>
      </c>
    </row>
    <row r="151" spans="2:5" x14ac:dyDescent="0.2">
      <c r="B151" s="79">
        <v>40634</v>
      </c>
      <c r="C151" s="1">
        <v>35571</v>
      </c>
      <c r="D151" s="1">
        <v>37174</v>
      </c>
      <c r="E151" s="1">
        <v>72745</v>
      </c>
    </row>
    <row r="152" spans="2:5" x14ac:dyDescent="0.2">
      <c r="B152" s="79">
        <v>40664</v>
      </c>
      <c r="C152" s="1">
        <v>34436</v>
      </c>
      <c r="D152" s="1">
        <v>36702</v>
      </c>
      <c r="E152" s="1">
        <v>71138</v>
      </c>
    </row>
    <row r="153" spans="2:5" x14ac:dyDescent="0.2">
      <c r="B153" s="79">
        <v>40695</v>
      </c>
      <c r="C153" s="1">
        <v>33683</v>
      </c>
      <c r="D153" s="1">
        <v>36608</v>
      </c>
      <c r="E153" s="1">
        <v>70291</v>
      </c>
    </row>
    <row r="154" spans="2:5" x14ac:dyDescent="0.2">
      <c r="B154" s="79">
        <v>40725</v>
      </c>
      <c r="C154" s="1">
        <v>33328</v>
      </c>
      <c r="D154" s="1">
        <v>36164</v>
      </c>
      <c r="E154" s="1">
        <v>69492</v>
      </c>
    </row>
    <row r="155" spans="2:5" x14ac:dyDescent="0.2">
      <c r="B155" s="79">
        <v>40756</v>
      </c>
      <c r="C155" s="1">
        <v>33283</v>
      </c>
      <c r="D155" s="1">
        <v>36427</v>
      </c>
      <c r="E155" s="1">
        <v>69710</v>
      </c>
    </row>
    <row r="156" spans="2:5" x14ac:dyDescent="0.2">
      <c r="B156" s="79">
        <v>40787</v>
      </c>
      <c r="C156" s="1">
        <v>34328</v>
      </c>
      <c r="D156" s="1">
        <v>36898</v>
      </c>
      <c r="E156" s="1">
        <v>71226</v>
      </c>
    </row>
    <row r="157" spans="2:5" x14ac:dyDescent="0.2">
      <c r="B157" s="79">
        <v>40817</v>
      </c>
      <c r="C157" s="1">
        <v>35807</v>
      </c>
      <c r="D157" s="1">
        <v>38416</v>
      </c>
      <c r="E157" s="1">
        <v>74223</v>
      </c>
    </row>
    <row r="158" spans="2:5" x14ac:dyDescent="0.2">
      <c r="B158" s="79">
        <v>40848</v>
      </c>
      <c r="C158" s="1">
        <v>36474</v>
      </c>
      <c r="D158" s="1">
        <v>38994</v>
      </c>
      <c r="E158" s="1">
        <v>75468</v>
      </c>
    </row>
    <row r="159" spans="2:5" x14ac:dyDescent="0.2">
      <c r="B159" s="79">
        <v>40878</v>
      </c>
      <c r="C159" s="1">
        <v>36796</v>
      </c>
      <c r="D159" s="1">
        <v>38268</v>
      </c>
      <c r="E159" s="1">
        <v>75064</v>
      </c>
    </row>
    <row r="160" spans="2:5" x14ac:dyDescent="0.2">
      <c r="B160" s="79">
        <v>40909</v>
      </c>
      <c r="C160" s="1">
        <v>37510</v>
      </c>
      <c r="D160" s="1">
        <v>39873</v>
      </c>
      <c r="E160" s="1">
        <v>77383</v>
      </c>
    </row>
    <row r="161" spans="2:5" x14ac:dyDescent="0.2">
      <c r="B161" s="79">
        <v>40940</v>
      </c>
      <c r="C161" s="1">
        <v>38633</v>
      </c>
      <c r="D161" s="1">
        <v>40756</v>
      </c>
      <c r="E161" s="1">
        <v>79389</v>
      </c>
    </row>
    <row r="162" spans="2:5" x14ac:dyDescent="0.2">
      <c r="B162" s="79">
        <v>40969</v>
      </c>
      <c r="C162" s="1">
        <v>39072</v>
      </c>
      <c r="D162" s="1">
        <v>41297</v>
      </c>
      <c r="E162" s="1">
        <v>80369</v>
      </c>
    </row>
    <row r="163" spans="2:5" x14ac:dyDescent="0.2">
      <c r="B163" s="79">
        <v>41000</v>
      </c>
      <c r="C163" s="1">
        <v>39164</v>
      </c>
      <c r="D163" s="1">
        <v>41275</v>
      </c>
      <c r="E163" s="1">
        <v>80439</v>
      </c>
    </row>
    <row r="164" spans="2:5" x14ac:dyDescent="0.2">
      <c r="B164" s="79">
        <v>41030</v>
      </c>
      <c r="C164" s="1">
        <v>39190</v>
      </c>
      <c r="D164" s="1">
        <v>41488</v>
      </c>
      <c r="E164" s="1">
        <v>80678</v>
      </c>
    </row>
    <row r="165" spans="2:5" x14ac:dyDescent="0.2">
      <c r="B165" s="79">
        <v>41061</v>
      </c>
      <c r="C165" s="1">
        <v>38004</v>
      </c>
      <c r="D165" s="1">
        <v>40844</v>
      </c>
      <c r="E165" s="1">
        <v>78848</v>
      </c>
    </row>
    <row r="166" spans="2:5" x14ac:dyDescent="0.2">
      <c r="B166" s="79">
        <v>41091</v>
      </c>
      <c r="C166" s="1">
        <v>37284</v>
      </c>
      <c r="D166" s="1">
        <v>40027</v>
      </c>
      <c r="E166" s="1">
        <v>77311</v>
      </c>
    </row>
    <row r="167" spans="2:5" x14ac:dyDescent="0.2">
      <c r="B167" s="79">
        <v>41122</v>
      </c>
      <c r="C167" s="1">
        <v>36898</v>
      </c>
      <c r="D167" s="1">
        <v>39791</v>
      </c>
      <c r="E167" s="1">
        <v>76689</v>
      </c>
    </row>
    <row r="168" spans="2:5" x14ac:dyDescent="0.2">
      <c r="B168" s="79">
        <v>41153</v>
      </c>
      <c r="C168" s="1">
        <v>37774</v>
      </c>
      <c r="D168" s="1">
        <v>40396</v>
      </c>
      <c r="E168" s="1">
        <v>78170</v>
      </c>
    </row>
    <row r="169" spans="2:5" x14ac:dyDescent="0.2">
      <c r="B169" s="79">
        <v>41183</v>
      </c>
      <c r="C169" s="1">
        <v>39527</v>
      </c>
      <c r="D169" s="1">
        <v>42140</v>
      </c>
      <c r="E169" s="1">
        <v>81667</v>
      </c>
    </row>
    <row r="170" spans="2:5" x14ac:dyDescent="0.2">
      <c r="B170" s="79">
        <v>41214</v>
      </c>
      <c r="C170" s="1">
        <v>40378</v>
      </c>
      <c r="D170" s="1">
        <v>44211</v>
      </c>
      <c r="E170" s="1">
        <v>84589</v>
      </c>
    </row>
    <row r="171" spans="2:5" x14ac:dyDescent="0.2">
      <c r="B171" s="79">
        <v>41244</v>
      </c>
      <c r="C171" s="1">
        <v>39825</v>
      </c>
      <c r="D171" s="1">
        <v>43175</v>
      </c>
      <c r="E171" s="1">
        <v>83000</v>
      </c>
    </row>
    <row r="172" spans="2:5" x14ac:dyDescent="0.2">
      <c r="B172" s="79">
        <v>41275</v>
      </c>
      <c r="C172" s="1">
        <v>40150</v>
      </c>
      <c r="D172" s="1">
        <v>43910</v>
      </c>
      <c r="E172" s="1">
        <v>84060</v>
      </c>
    </row>
    <row r="173" spans="2:5" x14ac:dyDescent="0.2">
      <c r="B173" s="79">
        <v>41306</v>
      </c>
      <c r="C173" s="1">
        <v>40976</v>
      </c>
      <c r="D173" s="1">
        <v>44804</v>
      </c>
      <c r="E173" s="1">
        <v>85780</v>
      </c>
    </row>
    <row r="174" spans="2:5" x14ac:dyDescent="0.2">
      <c r="B174" s="79">
        <v>41334</v>
      </c>
      <c r="C174" s="1">
        <v>40842</v>
      </c>
      <c r="D174" s="1">
        <v>44648</v>
      </c>
      <c r="E174" s="1">
        <v>85490</v>
      </c>
    </row>
    <row r="175" spans="2:5" x14ac:dyDescent="0.2">
      <c r="B175" s="79">
        <v>41365</v>
      </c>
      <c r="C175" s="1">
        <v>40706</v>
      </c>
      <c r="D175" s="1">
        <v>44625</v>
      </c>
      <c r="E175" s="1">
        <v>85331</v>
      </c>
    </row>
    <row r="176" spans="2:5" x14ac:dyDescent="0.2">
      <c r="B176" s="79">
        <v>41395</v>
      </c>
      <c r="C176" s="1">
        <v>39778</v>
      </c>
      <c r="D176" s="1">
        <v>43995</v>
      </c>
      <c r="E176" s="1">
        <v>83773</v>
      </c>
    </row>
    <row r="177" spans="2:6" x14ac:dyDescent="0.2">
      <c r="B177" s="79">
        <v>41426</v>
      </c>
      <c r="C177" s="1">
        <v>38586</v>
      </c>
      <c r="D177" s="1">
        <v>42789</v>
      </c>
      <c r="E177" s="1">
        <v>81375</v>
      </c>
      <c r="F177" s="65"/>
    </row>
    <row r="178" spans="2:6" x14ac:dyDescent="0.2">
      <c r="B178" s="79">
        <v>41456</v>
      </c>
      <c r="C178" s="1">
        <v>37518</v>
      </c>
      <c r="D178" s="1">
        <v>41911</v>
      </c>
      <c r="E178" s="1">
        <v>79429</v>
      </c>
      <c r="F178" s="65"/>
    </row>
    <row r="179" spans="2:6" x14ac:dyDescent="0.2">
      <c r="B179" s="79">
        <v>41487</v>
      </c>
      <c r="C179" s="1">
        <v>36605</v>
      </c>
      <c r="D179" s="1">
        <v>41200</v>
      </c>
      <c r="E179" s="1">
        <v>77805</v>
      </c>
      <c r="F179" s="65"/>
    </row>
    <row r="180" spans="2:6" x14ac:dyDescent="0.2">
      <c r="B180" s="79">
        <v>41518</v>
      </c>
      <c r="C180" s="1">
        <v>37113</v>
      </c>
      <c r="D180" s="1">
        <v>41598</v>
      </c>
      <c r="E180" s="1">
        <v>78711</v>
      </c>
      <c r="F180" s="1"/>
    </row>
    <row r="181" spans="2:6" x14ac:dyDescent="0.2">
      <c r="B181" s="79">
        <v>41548</v>
      </c>
      <c r="C181" s="1">
        <v>38765</v>
      </c>
      <c r="D181" s="1">
        <v>43431</v>
      </c>
      <c r="E181" s="1">
        <v>82196</v>
      </c>
      <c r="F181" s="1"/>
    </row>
    <row r="182" spans="2:6" x14ac:dyDescent="0.2">
      <c r="B182" s="79">
        <v>41579</v>
      </c>
      <c r="C182" s="1">
        <v>38766</v>
      </c>
      <c r="D182" s="1">
        <v>43172</v>
      </c>
      <c r="E182" s="1">
        <v>81938</v>
      </c>
      <c r="F182" s="1"/>
    </row>
    <row r="183" spans="2:6" x14ac:dyDescent="0.2">
      <c r="B183" s="79">
        <v>41609</v>
      </c>
      <c r="C183" s="1">
        <v>38456</v>
      </c>
      <c r="D183" s="1">
        <v>42015</v>
      </c>
      <c r="E183" s="1">
        <v>80471</v>
      </c>
      <c r="F183" s="1"/>
    </row>
    <row r="184" spans="2:6" x14ac:dyDescent="0.2">
      <c r="B184" s="79">
        <v>41640</v>
      </c>
      <c r="C184" s="1">
        <v>39296</v>
      </c>
      <c r="D184" s="1">
        <v>43428</v>
      </c>
      <c r="E184" s="1">
        <v>82724</v>
      </c>
      <c r="F184" s="1"/>
    </row>
    <row r="185" spans="2:6" x14ac:dyDescent="0.2">
      <c r="B185" s="79">
        <v>41671</v>
      </c>
      <c r="C185" s="1">
        <v>39797</v>
      </c>
      <c r="D185" s="1">
        <v>44268</v>
      </c>
      <c r="E185" s="1">
        <v>84065</v>
      </c>
      <c r="F185" s="1"/>
    </row>
    <row r="186" spans="2:6" x14ac:dyDescent="0.2">
      <c r="B186" s="79">
        <v>41699</v>
      </c>
      <c r="C186" s="1">
        <v>39615</v>
      </c>
      <c r="D186" s="1">
        <v>44616</v>
      </c>
      <c r="E186" s="1">
        <v>84231</v>
      </c>
      <c r="F186" s="1"/>
    </row>
    <row r="187" spans="2:6" x14ac:dyDescent="0.2">
      <c r="B187" s="79">
        <v>41730</v>
      </c>
      <c r="C187" s="1">
        <v>38452</v>
      </c>
      <c r="D187" s="1">
        <v>43462</v>
      </c>
      <c r="E187" s="1">
        <v>81914</v>
      </c>
      <c r="F187" s="1"/>
    </row>
    <row r="188" spans="2:6" x14ac:dyDescent="0.2">
      <c r="B188" s="79">
        <v>41760</v>
      </c>
      <c r="C188" s="1">
        <v>37495</v>
      </c>
      <c r="D188" s="1">
        <v>42818</v>
      </c>
      <c r="E188" s="1">
        <v>80313</v>
      </c>
      <c r="F188" s="1"/>
    </row>
    <row r="189" spans="2:6" x14ac:dyDescent="0.2">
      <c r="B189" s="79">
        <v>41791</v>
      </c>
      <c r="C189" s="1">
        <v>36181</v>
      </c>
      <c r="D189" s="1">
        <v>41833</v>
      </c>
      <c r="E189" s="1">
        <v>78014</v>
      </c>
      <c r="F189" s="1"/>
    </row>
    <row r="190" spans="2:6" x14ac:dyDescent="0.2">
      <c r="B190" s="79">
        <v>41821</v>
      </c>
      <c r="C190" s="1">
        <v>35498</v>
      </c>
      <c r="D190" s="1">
        <v>40923</v>
      </c>
      <c r="E190" s="1">
        <v>76421</v>
      </c>
      <c r="F190" s="1"/>
    </row>
    <row r="191" spans="2:6" x14ac:dyDescent="0.2">
      <c r="B191" s="79">
        <v>41852</v>
      </c>
      <c r="C191" s="1">
        <v>34970</v>
      </c>
      <c r="D191" s="1">
        <v>40420</v>
      </c>
      <c r="E191" s="1">
        <v>75390</v>
      </c>
      <c r="F191" s="1"/>
    </row>
    <row r="192" spans="2:6" x14ac:dyDescent="0.2">
      <c r="B192" s="79">
        <v>41883</v>
      </c>
      <c r="C192" s="1">
        <v>35313</v>
      </c>
      <c r="D192" s="1">
        <v>40847</v>
      </c>
      <c r="E192" s="1">
        <v>76160</v>
      </c>
      <c r="F192" s="1"/>
    </row>
    <row r="193" spans="2:8" x14ac:dyDescent="0.2">
      <c r="B193" s="79">
        <v>41913</v>
      </c>
      <c r="C193" s="1">
        <v>36720</v>
      </c>
      <c r="D193" s="1">
        <v>42292</v>
      </c>
      <c r="E193" s="1">
        <v>79012</v>
      </c>
      <c r="F193" s="1"/>
      <c r="G193" s="65"/>
      <c r="H193" s="65"/>
    </row>
    <row r="194" spans="2:8" x14ac:dyDescent="0.2">
      <c r="B194" s="79">
        <v>41944</v>
      </c>
      <c r="C194" s="1">
        <v>36720</v>
      </c>
      <c r="D194" s="1">
        <v>42500</v>
      </c>
      <c r="E194" s="1">
        <v>79220</v>
      </c>
      <c r="F194" s="1"/>
      <c r="G194" s="65"/>
      <c r="H194" s="65"/>
    </row>
    <row r="195" spans="2:8" x14ac:dyDescent="0.2">
      <c r="B195" s="79">
        <v>41974</v>
      </c>
      <c r="C195" s="1">
        <v>36249</v>
      </c>
      <c r="D195" s="1">
        <v>41210</v>
      </c>
      <c r="E195" s="1">
        <v>77459</v>
      </c>
      <c r="F195" s="1"/>
      <c r="G195" s="65"/>
      <c r="H195" s="65"/>
    </row>
    <row r="196" spans="2:8" x14ac:dyDescent="0.2">
      <c r="B196" s="79">
        <v>42005</v>
      </c>
      <c r="C196" s="1">
        <v>36582</v>
      </c>
      <c r="D196" s="1">
        <v>41905</v>
      </c>
      <c r="E196" s="1">
        <v>78487</v>
      </c>
      <c r="F196" s="1"/>
      <c r="G196" s="65"/>
      <c r="H196" s="65"/>
    </row>
    <row r="197" spans="2:8" x14ac:dyDescent="0.2">
      <c r="B197" s="79">
        <v>42036</v>
      </c>
      <c r="C197" s="1">
        <v>36061</v>
      </c>
      <c r="D197" s="1">
        <v>42096</v>
      </c>
      <c r="E197" s="1">
        <v>78157</v>
      </c>
      <c r="F197" s="1"/>
      <c r="G197" s="65"/>
      <c r="H197" s="65"/>
    </row>
    <row r="198" spans="2:8" x14ac:dyDescent="0.2">
      <c r="B198" s="79">
        <v>42064</v>
      </c>
      <c r="C198" s="1">
        <v>35096</v>
      </c>
      <c r="D198" s="1">
        <v>41356</v>
      </c>
      <c r="E198" s="1">
        <v>76452</v>
      </c>
      <c r="F198" s="1"/>
      <c r="G198" s="65"/>
      <c r="H198" s="65"/>
    </row>
    <row r="199" spans="2:8" x14ac:dyDescent="0.2">
      <c r="B199" s="79">
        <v>42095</v>
      </c>
      <c r="C199" s="1">
        <v>34663</v>
      </c>
      <c r="D199" s="1">
        <v>41071</v>
      </c>
      <c r="E199" s="1">
        <v>75734</v>
      </c>
      <c r="F199" s="1"/>
      <c r="G199" s="65"/>
      <c r="H199" s="65"/>
    </row>
    <row r="200" spans="2:8" x14ac:dyDescent="0.2">
      <c r="B200" s="79">
        <v>42125</v>
      </c>
      <c r="C200" s="1">
        <v>33925</v>
      </c>
      <c r="D200" s="1">
        <v>40666</v>
      </c>
      <c r="E200" s="1">
        <v>74591</v>
      </c>
      <c r="F200" s="1"/>
      <c r="G200" s="65"/>
      <c r="H200" s="65"/>
    </row>
    <row r="201" spans="2:8" x14ac:dyDescent="0.2">
      <c r="B201" s="79">
        <v>42156</v>
      </c>
      <c r="C201" s="1">
        <v>33055</v>
      </c>
      <c r="D201" s="1">
        <v>40242</v>
      </c>
      <c r="E201" s="1">
        <v>73297</v>
      </c>
      <c r="F201" s="1"/>
      <c r="G201" s="65"/>
      <c r="H201" s="65"/>
    </row>
    <row r="202" spans="2:8" x14ac:dyDescent="0.2">
      <c r="B202" s="79">
        <v>42186</v>
      </c>
      <c r="C202" s="1">
        <v>31886</v>
      </c>
      <c r="D202" s="1">
        <v>39213</v>
      </c>
      <c r="E202" s="1">
        <v>71099</v>
      </c>
      <c r="F202" s="1"/>
      <c r="G202" s="65"/>
      <c r="H202" s="89"/>
    </row>
    <row r="203" spans="2:8" x14ac:dyDescent="0.2">
      <c r="B203" s="79">
        <v>42217</v>
      </c>
      <c r="C203" s="1">
        <v>31393</v>
      </c>
      <c r="D203" s="1">
        <v>38622</v>
      </c>
      <c r="E203" s="1">
        <v>70015</v>
      </c>
      <c r="F203" s="1"/>
      <c r="G203" s="65"/>
      <c r="H203" s="65"/>
    </row>
    <row r="204" spans="2:8" x14ac:dyDescent="0.2">
      <c r="B204" s="79">
        <v>42248</v>
      </c>
      <c r="C204" s="1">
        <v>32360</v>
      </c>
      <c r="D204" s="1">
        <v>39349</v>
      </c>
      <c r="E204" s="1">
        <v>71709</v>
      </c>
      <c r="F204" s="1"/>
      <c r="G204" s="65"/>
      <c r="H204" s="65"/>
    </row>
    <row r="205" spans="2:8" x14ac:dyDescent="0.2">
      <c r="B205" s="79">
        <v>42278</v>
      </c>
      <c r="C205" s="1">
        <v>32975</v>
      </c>
      <c r="D205" s="1">
        <v>40264</v>
      </c>
      <c r="E205" s="1">
        <v>73239</v>
      </c>
      <c r="F205" s="1"/>
      <c r="G205" s="65"/>
      <c r="H205" s="65"/>
    </row>
    <row r="206" spans="2:8" x14ac:dyDescent="0.2">
      <c r="B206" s="79">
        <v>42309</v>
      </c>
      <c r="C206" s="1">
        <v>33162</v>
      </c>
      <c r="D206" s="1">
        <v>40835</v>
      </c>
      <c r="E206" s="1">
        <v>73997</v>
      </c>
      <c r="F206" s="1"/>
      <c r="G206" s="65"/>
      <c r="H206" s="65"/>
    </row>
    <row r="207" spans="2:8" x14ac:dyDescent="0.2">
      <c r="B207" s="79">
        <v>42339</v>
      </c>
      <c r="C207" s="1">
        <v>32664</v>
      </c>
      <c r="D207" s="1">
        <v>38886</v>
      </c>
      <c r="E207" s="1">
        <v>71550</v>
      </c>
      <c r="F207" s="1"/>
      <c r="G207" s="65"/>
      <c r="H207" s="65"/>
    </row>
    <row r="208" spans="2:8" x14ac:dyDescent="0.2">
      <c r="B208" s="79">
        <v>42370</v>
      </c>
      <c r="C208" s="1">
        <v>32643</v>
      </c>
      <c r="D208" s="1">
        <v>39187</v>
      </c>
      <c r="E208" s="1">
        <v>71830</v>
      </c>
      <c r="F208" s="1"/>
      <c r="G208" s="1"/>
      <c r="H208" s="65"/>
    </row>
    <row r="209" spans="2:7" x14ac:dyDescent="0.2">
      <c r="B209" s="79">
        <v>42401</v>
      </c>
      <c r="C209" s="1">
        <v>32774</v>
      </c>
      <c r="D209" s="1">
        <v>39363</v>
      </c>
      <c r="E209" s="1">
        <v>72137</v>
      </c>
      <c r="F209" s="1"/>
      <c r="G209" s="1"/>
    </row>
    <row r="210" spans="2:7" x14ac:dyDescent="0.2">
      <c r="B210" s="79">
        <v>42430</v>
      </c>
      <c r="C210" s="1">
        <v>32115</v>
      </c>
      <c r="D210" s="1">
        <v>39444</v>
      </c>
      <c r="E210" s="1">
        <v>71559</v>
      </c>
      <c r="F210" s="1"/>
      <c r="G210" s="1"/>
    </row>
    <row r="211" spans="2:7" x14ac:dyDescent="0.2">
      <c r="B211" s="79">
        <v>42461</v>
      </c>
      <c r="C211" s="1">
        <v>31666</v>
      </c>
      <c r="D211" s="1">
        <v>39437</v>
      </c>
      <c r="E211" s="1">
        <v>71103</v>
      </c>
      <c r="F211" s="1"/>
      <c r="G211" s="1"/>
    </row>
    <row r="212" spans="2:7" x14ac:dyDescent="0.2">
      <c r="B212" s="79">
        <v>42491</v>
      </c>
      <c r="C212" s="1">
        <v>30861</v>
      </c>
      <c r="D212" s="1">
        <v>38859</v>
      </c>
      <c r="E212" s="1">
        <v>69720</v>
      </c>
      <c r="F212" s="1"/>
      <c r="G212" s="1"/>
    </row>
    <row r="213" spans="2:7" x14ac:dyDescent="0.2">
      <c r="B213" s="79">
        <v>42522</v>
      </c>
      <c r="C213" s="1">
        <v>29558</v>
      </c>
      <c r="D213" s="1">
        <v>37809</v>
      </c>
      <c r="E213" s="1">
        <v>67367</v>
      </c>
      <c r="F213" s="1"/>
      <c r="G213" s="1"/>
    </row>
    <row r="214" spans="2:7" x14ac:dyDescent="0.2">
      <c r="B214" s="79">
        <v>42552</v>
      </c>
      <c r="C214" s="1">
        <v>28640</v>
      </c>
      <c r="D214" s="1">
        <v>36851</v>
      </c>
      <c r="E214" s="1">
        <v>65491</v>
      </c>
      <c r="F214" s="1"/>
      <c r="G214" s="1"/>
    </row>
    <row r="215" spans="2:7" x14ac:dyDescent="0.2">
      <c r="B215" s="79">
        <v>42583</v>
      </c>
      <c r="C215" s="1">
        <v>28222</v>
      </c>
      <c r="D215" s="1">
        <v>36664</v>
      </c>
      <c r="E215" s="1">
        <v>64886</v>
      </c>
      <c r="F215" s="1"/>
      <c r="G215" s="1"/>
    </row>
    <row r="216" spans="2:7" x14ac:dyDescent="0.2">
      <c r="B216" s="79">
        <v>42614</v>
      </c>
      <c r="C216" s="1">
        <v>28775</v>
      </c>
      <c r="D216" s="1">
        <v>37161</v>
      </c>
      <c r="E216" s="1">
        <v>65936</v>
      </c>
      <c r="F216" s="1"/>
      <c r="G216" s="1"/>
    </row>
    <row r="217" spans="2:7" x14ac:dyDescent="0.2">
      <c r="B217" s="79">
        <v>42644</v>
      </c>
      <c r="C217" s="1">
        <v>29412</v>
      </c>
      <c r="D217" s="1">
        <v>37935</v>
      </c>
      <c r="E217" s="1">
        <v>67347</v>
      </c>
      <c r="F217" s="1"/>
      <c r="G217" s="1"/>
    </row>
    <row r="218" spans="2:7" x14ac:dyDescent="0.2">
      <c r="B218" s="79">
        <v>42675</v>
      </c>
      <c r="C218" s="1">
        <v>29745</v>
      </c>
      <c r="D218" s="1">
        <v>38273</v>
      </c>
      <c r="E218" s="1">
        <v>68018</v>
      </c>
      <c r="F218" s="1"/>
      <c r="G218" s="1"/>
    </row>
    <row r="219" spans="2:7" x14ac:dyDescent="0.2">
      <c r="B219" s="79">
        <v>42705</v>
      </c>
      <c r="C219" s="1">
        <v>29249</v>
      </c>
      <c r="D219" s="1">
        <v>37027</v>
      </c>
      <c r="E219" s="1">
        <v>66276</v>
      </c>
      <c r="F219" s="1"/>
      <c r="G219" s="1"/>
    </row>
    <row r="220" spans="2:7" x14ac:dyDescent="0.2">
      <c r="B220" s="79">
        <v>42736</v>
      </c>
      <c r="C220" s="1">
        <v>29262</v>
      </c>
      <c r="D220" s="1">
        <v>37485</v>
      </c>
      <c r="E220" s="1">
        <v>66747</v>
      </c>
      <c r="F220" s="1"/>
      <c r="G220" s="1"/>
    </row>
    <row r="221" spans="2:7" x14ac:dyDescent="0.2">
      <c r="B221" s="79">
        <v>42767</v>
      </c>
      <c r="C221" s="1">
        <v>29083</v>
      </c>
      <c r="D221" s="1">
        <v>37507</v>
      </c>
      <c r="E221" s="1">
        <v>66590</v>
      </c>
      <c r="F221" s="1"/>
      <c r="G221" s="1"/>
    </row>
    <row r="222" spans="2:7" x14ac:dyDescent="0.2">
      <c r="B222" s="79">
        <v>42795</v>
      </c>
      <c r="C222" s="1">
        <v>28705</v>
      </c>
      <c r="D222" s="1">
        <v>37095</v>
      </c>
      <c r="E222" s="1">
        <v>65800</v>
      </c>
      <c r="F222" s="1"/>
      <c r="G222" s="1"/>
    </row>
    <row r="223" spans="2:7" x14ac:dyDescent="0.2">
      <c r="B223" s="79">
        <v>42826</v>
      </c>
      <c r="C223" s="1">
        <v>27580</v>
      </c>
      <c r="D223" s="1">
        <v>36246</v>
      </c>
      <c r="E223" s="1">
        <v>63826</v>
      </c>
      <c r="F223" s="1"/>
      <c r="G223" s="1"/>
    </row>
    <row r="224" spans="2:7" x14ac:dyDescent="0.2">
      <c r="B224" s="79">
        <v>42856</v>
      </c>
      <c r="C224" s="1">
        <v>26622</v>
      </c>
      <c r="D224" s="1">
        <v>35597</v>
      </c>
      <c r="E224" s="1">
        <v>62219</v>
      </c>
      <c r="F224" s="1"/>
      <c r="G224" s="1"/>
    </row>
    <row r="225" spans="2:7" x14ac:dyDescent="0.2">
      <c r="B225" s="79">
        <v>42887</v>
      </c>
      <c r="C225" s="1">
        <v>25363</v>
      </c>
      <c r="D225" s="1">
        <v>34877</v>
      </c>
      <c r="E225" s="1">
        <v>60240</v>
      </c>
      <c r="F225" s="1"/>
      <c r="G225" s="1"/>
    </row>
    <row r="226" spans="2:7" x14ac:dyDescent="0.2">
      <c r="B226" s="79">
        <v>42917</v>
      </c>
      <c r="C226" s="1">
        <v>24702</v>
      </c>
      <c r="D226" s="1">
        <v>34434</v>
      </c>
      <c r="E226" s="1">
        <v>59136</v>
      </c>
      <c r="F226" s="1"/>
      <c r="G226" s="1"/>
    </row>
    <row r="227" spans="2:7" x14ac:dyDescent="0.2">
      <c r="B227" s="79">
        <v>42948</v>
      </c>
      <c r="C227" s="1">
        <v>25244</v>
      </c>
      <c r="D227" s="1">
        <v>34860</v>
      </c>
      <c r="E227" s="1">
        <v>60104</v>
      </c>
      <c r="F227" s="1"/>
      <c r="G227" s="1"/>
    </row>
    <row r="228" spans="2:7" x14ac:dyDescent="0.2">
      <c r="B228" s="79">
        <v>42979</v>
      </c>
      <c r="C228" s="1">
        <v>25487</v>
      </c>
      <c r="D228" s="1">
        <v>35125</v>
      </c>
      <c r="E228" s="1">
        <v>60612</v>
      </c>
      <c r="F228" s="1"/>
      <c r="G228" s="1"/>
    </row>
    <row r="229" spans="2:7" x14ac:dyDescent="0.2">
      <c r="B229" s="79">
        <v>43009</v>
      </c>
      <c r="C229" s="1">
        <v>26196</v>
      </c>
      <c r="D229" s="1">
        <v>35831</v>
      </c>
      <c r="E229" s="1">
        <v>62027</v>
      </c>
      <c r="F229" s="1"/>
      <c r="G229" s="65"/>
    </row>
    <row r="230" spans="2:7" x14ac:dyDescent="0.2">
      <c r="B230" s="79">
        <v>43040</v>
      </c>
      <c r="C230" s="1">
        <v>26548</v>
      </c>
      <c r="D230" s="1">
        <v>35980</v>
      </c>
      <c r="E230" s="1">
        <v>62528</v>
      </c>
      <c r="F230" s="1"/>
      <c r="G230" s="65"/>
    </row>
    <row r="231" spans="2:7" x14ac:dyDescent="0.2">
      <c r="B231" s="79">
        <v>43070</v>
      </c>
      <c r="C231" s="1">
        <v>26492</v>
      </c>
      <c r="D231" s="1">
        <v>35217</v>
      </c>
      <c r="E231" s="1">
        <v>61709</v>
      </c>
      <c r="F231" s="1"/>
      <c r="G231" s="65"/>
    </row>
    <row r="232" spans="2:7" x14ac:dyDescent="0.2">
      <c r="B232" s="79">
        <v>43101</v>
      </c>
      <c r="C232" s="1">
        <v>26435</v>
      </c>
      <c r="D232" s="1">
        <v>35930</v>
      </c>
      <c r="E232" s="1">
        <v>62365</v>
      </c>
      <c r="F232" s="1"/>
      <c r="G232" s="65"/>
    </row>
    <row r="233" spans="2:7" x14ac:dyDescent="0.2">
      <c r="B233" s="79">
        <v>43132</v>
      </c>
      <c r="C233" s="1">
        <v>26611</v>
      </c>
      <c r="D233" s="1">
        <v>36346</v>
      </c>
      <c r="E233" s="1">
        <v>62957</v>
      </c>
      <c r="F233" s="1"/>
      <c r="G233" s="65"/>
    </row>
    <row r="234" spans="2:7" x14ac:dyDescent="0.2">
      <c r="B234" s="79">
        <v>43160</v>
      </c>
      <c r="C234" s="1">
        <v>26012</v>
      </c>
      <c r="D234" s="1">
        <v>36206</v>
      </c>
      <c r="E234" s="1">
        <v>62218</v>
      </c>
      <c r="F234" s="1"/>
      <c r="G234" s="65"/>
    </row>
    <row r="235" spans="2:7" x14ac:dyDescent="0.2">
      <c r="B235" s="79">
        <v>43191</v>
      </c>
      <c r="C235" s="1">
        <v>25551</v>
      </c>
      <c r="D235" s="1">
        <v>35777</v>
      </c>
      <c r="E235" s="1">
        <v>61328</v>
      </c>
      <c r="F235" s="65"/>
      <c r="G235" s="65"/>
    </row>
    <row r="236" spans="2:7" x14ac:dyDescent="0.2">
      <c r="B236" s="79">
        <v>43221</v>
      </c>
      <c r="C236" s="1">
        <v>24779</v>
      </c>
      <c r="D236" s="1">
        <v>34799</v>
      </c>
      <c r="E236" s="1">
        <v>59578</v>
      </c>
      <c r="F236" s="65"/>
      <c r="G236" s="65"/>
    </row>
    <row r="237" spans="2:7" x14ac:dyDescent="0.2">
      <c r="B237" s="79">
        <v>43252</v>
      </c>
      <c r="C237" s="1">
        <v>23579</v>
      </c>
      <c r="D237" s="1">
        <v>34031</v>
      </c>
      <c r="E237" s="1">
        <v>57610</v>
      </c>
      <c r="F237" s="65"/>
      <c r="G237" s="65"/>
    </row>
    <row r="238" spans="2:7" x14ac:dyDescent="0.2">
      <c r="B238" s="79">
        <v>43282</v>
      </c>
      <c r="C238" s="1">
        <v>23280</v>
      </c>
      <c r="D238" s="1">
        <v>33779</v>
      </c>
      <c r="E238" s="1">
        <v>57059</v>
      </c>
      <c r="F238" s="65"/>
      <c r="G238" s="65"/>
    </row>
    <row r="239" spans="2:7" x14ac:dyDescent="0.2">
      <c r="B239" s="79">
        <v>43313</v>
      </c>
      <c r="C239" s="1">
        <v>23517</v>
      </c>
      <c r="D239" s="1">
        <v>34415</v>
      </c>
      <c r="E239" s="1">
        <v>57932</v>
      </c>
      <c r="F239" s="65"/>
      <c r="G239" s="65"/>
    </row>
    <row r="240" spans="2:7" x14ac:dyDescent="0.2">
      <c r="B240" s="79">
        <v>43344</v>
      </c>
      <c r="C240" s="1">
        <v>23952</v>
      </c>
      <c r="D240" s="1">
        <v>34758</v>
      </c>
      <c r="E240" s="1">
        <v>58710</v>
      </c>
      <c r="F240" s="65"/>
      <c r="G240" s="65"/>
    </row>
    <row r="241" spans="2:5" x14ac:dyDescent="0.2">
      <c r="B241" s="79">
        <v>43374</v>
      </c>
      <c r="C241" s="1">
        <v>25025</v>
      </c>
      <c r="D241" s="1">
        <v>35721</v>
      </c>
      <c r="E241" s="1">
        <v>60746</v>
      </c>
    </row>
    <row r="242" spans="2:5" x14ac:dyDescent="0.2">
      <c r="B242" s="79">
        <v>43405</v>
      </c>
      <c r="C242" s="1">
        <v>24991</v>
      </c>
      <c r="D242" s="1">
        <v>35647</v>
      </c>
      <c r="E242" s="1">
        <v>60638</v>
      </c>
    </row>
    <row r="243" spans="2:5" x14ac:dyDescent="0.2">
      <c r="B243" s="79">
        <v>43435</v>
      </c>
      <c r="C243" s="1">
        <v>24993</v>
      </c>
      <c r="D243" s="1">
        <v>34865</v>
      </c>
      <c r="E243" s="1">
        <v>59858</v>
      </c>
    </row>
    <row r="244" spans="2:5" x14ac:dyDescent="0.2">
      <c r="B244" s="79">
        <v>43466</v>
      </c>
      <c r="C244" s="1">
        <v>25488</v>
      </c>
      <c r="D244" s="1">
        <v>36100</v>
      </c>
      <c r="E244" s="1">
        <v>61588</v>
      </c>
    </row>
    <row r="245" spans="2:5" x14ac:dyDescent="0.2">
      <c r="B245" s="79">
        <v>43497</v>
      </c>
      <c r="C245" s="1">
        <v>25391</v>
      </c>
      <c r="D245" s="1">
        <v>36101</v>
      </c>
      <c r="E245" s="1">
        <v>61492</v>
      </c>
    </row>
    <row r="246" spans="2:5" x14ac:dyDescent="0.2">
      <c r="B246" s="79">
        <v>43525</v>
      </c>
      <c r="C246" s="1">
        <v>24977</v>
      </c>
      <c r="D246" s="1">
        <v>36014</v>
      </c>
      <c r="E246" s="1">
        <v>60991</v>
      </c>
    </row>
    <row r="247" spans="2:5" x14ac:dyDescent="0.2">
      <c r="B247" s="79">
        <v>43556</v>
      </c>
      <c r="C247" s="1">
        <v>24018</v>
      </c>
      <c r="D247" s="1">
        <v>35022</v>
      </c>
      <c r="E247" s="1">
        <v>59040</v>
      </c>
    </row>
    <row r="248" spans="2:5" x14ac:dyDescent="0.2">
      <c r="B248" s="79">
        <v>43586</v>
      </c>
      <c r="C248" s="1">
        <v>23358</v>
      </c>
      <c r="D248" s="1">
        <v>34418</v>
      </c>
      <c r="E248" s="1">
        <v>57776</v>
      </c>
    </row>
    <row r="249" spans="2:5" x14ac:dyDescent="0.2">
      <c r="B249" s="79">
        <v>43617</v>
      </c>
      <c r="C249" s="1">
        <v>22510</v>
      </c>
      <c r="D249" s="1">
        <v>33617</v>
      </c>
      <c r="E249" s="1">
        <v>56127</v>
      </c>
    </row>
    <row r="250" spans="2:5" x14ac:dyDescent="0.2">
      <c r="B250" s="79">
        <v>43647</v>
      </c>
      <c r="C250" s="1">
        <v>22112</v>
      </c>
      <c r="D250" s="1">
        <v>33268</v>
      </c>
      <c r="E250" s="1">
        <v>55380</v>
      </c>
    </row>
    <row r="251" spans="2:5" x14ac:dyDescent="0.2">
      <c r="B251" s="79">
        <v>43678</v>
      </c>
      <c r="C251" s="1">
        <v>22169</v>
      </c>
      <c r="D251" s="1">
        <v>33371</v>
      </c>
      <c r="E251" s="1">
        <v>55540</v>
      </c>
    </row>
    <row r="252" spans="2:5" x14ac:dyDescent="0.2">
      <c r="B252" s="79">
        <v>43709</v>
      </c>
      <c r="C252" s="1">
        <v>22302</v>
      </c>
      <c r="D252" s="1">
        <v>33419</v>
      </c>
      <c r="E252" s="1">
        <v>55721</v>
      </c>
    </row>
    <row r="253" spans="2:5" x14ac:dyDescent="0.2">
      <c r="B253" s="79">
        <v>43739</v>
      </c>
      <c r="C253" s="1">
        <v>23036</v>
      </c>
      <c r="D253" s="1">
        <v>34165</v>
      </c>
      <c r="E253" s="1">
        <v>57201</v>
      </c>
    </row>
    <row r="254" spans="2:5" x14ac:dyDescent="0.2">
      <c r="B254" s="79">
        <v>43770</v>
      </c>
      <c r="C254" s="1">
        <v>23650</v>
      </c>
      <c r="D254" s="1">
        <v>34644</v>
      </c>
      <c r="E254" s="1">
        <v>58294</v>
      </c>
    </row>
    <row r="255" spans="2:5" x14ac:dyDescent="0.2">
      <c r="B255" s="79">
        <v>43800</v>
      </c>
      <c r="C255" s="1">
        <v>23697</v>
      </c>
      <c r="D255" s="1">
        <v>33835</v>
      </c>
      <c r="E255" s="1">
        <v>57532</v>
      </c>
    </row>
    <row r="256" spans="2:5" x14ac:dyDescent="0.2">
      <c r="B256" s="79">
        <v>43831</v>
      </c>
      <c r="C256" s="1">
        <v>24539</v>
      </c>
      <c r="D256" s="1">
        <v>35062</v>
      </c>
      <c r="E256" s="1">
        <f>SUM(C256:D256)</f>
        <v>59601</v>
      </c>
    </row>
    <row r="257" spans="2:5" x14ac:dyDescent="0.2">
      <c r="B257" s="79">
        <v>43862</v>
      </c>
      <c r="C257" s="1">
        <v>24416</v>
      </c>
      <c r="D257" s="1">
        <v>35072</v>
      </c>
      <c r="E257" s="1">
        <f t="shared" ref="E257:E264" si="1">SUM(C257:D257)</f>
        <v>59488</v>
      </c>
    </row>
    <row r="258" spans="2:5" x14ac:dyDescent="0.2">
      <c r="B258" s="79">
        <v>43891</v>
      </c>
      <c r="C258" s="1">
        <v>30563</v>
      </c>
      <c r="D258" s="1">
        <v>39933</v>
      </c>
      <c r="E258" s="1">
        <f t="shared" si="1"/>
        <v>70496</v>
      </c>
    </row>
    <row r="259" spans="2:5" x14ac:dyDescent="0.2">
      <c r="B259" s="79">
        <v>43922</v>
      </c>
      <c r="C259" s="1">
        <v>31754</v>
      </c>
      <c r="D259" s="1">
        <v>41134</v>
      </c>
      <c r="E259" s="1">
        <f t="shared" si="1"/>
        <v>72888</v>
      </c>
    </row>
    <row r="260" spans="2:5" x14ac:dyDescent="0.2">
      <c r="B260" s="79">
        <v>43952</v>
      </c>
      <c r="C260" s="1">
        <v>31139</v>
      </c>
      <c r="D260" s="1">
        <v>41417</v>
      </c>
      <c r="E260" s="1">
        <f t="shared" si="1"/>
        <v>72556</v>
      </c>
    </row>
    <row r="261" spans="2:5" x14ac:dyDescent="0.2">
      <c r="B261" s="79">
        <v>43983</v>
      </c>
      <c r="C261" s="1">
        <v>30206</v>
      </c>
      <c r="D261" s="1">
        <v>41371</v>
      </c>
      <c r="E261" s="1">
        <f t="shared" si="1"/>
        <v>71577</v>
      </c>
    </row>
    <row r="262" spans="2:5" x14ac:dyDescent="0.2">
      <c r="B262" s="79">
        <v>44013</v>
      </c>
      <c r="C262" s="1">
        <v>28976</v>
      </c>
      <c r="D262" s="1">
        <v>40340</v>
      </c>
      <c r="E262" s="1">
        <f t="shared" si="1"/>
        <v>69316</v>
      </c>
    </row>
    <row r="263" spans="2:5" x14ac:dyDescent="0.2">
      <c r="B263" s="79">
        <v>44044</v>
      </c>
      <c r="C263" s="1">
        <v>29115</v>
      </c>
      <c r="D263" s="1">
        <v>40609</v>
      </c>
      <c r="E263" s="1">
        <f t="shared" si="1"/>
        <v>69724</v>
      </c>
    </row>
    <row r="264" spans="2:5" x14ac:dyDescent="0.2">
      <c r="B264" s="79">
        <v>44075</v>
      </c>
      <c r="C264" s="1">
        <v>29463</v>
      </c>
      <c r="D264" s="1">
        <v>40640</v>
      </c>
      <c r="E264" s="1">
        <f t="shared" si="1"/>
        <v>70103</v>
      </c>
    </row>
  </sheetData>
  <phoneticPr fontId="8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4"/>
  <sheetViews>
    <sheetView workbookViewId="0">
      <pane xSplit="2" ySplit="5" topLeftCell="E238" activePane="bottomRight" state="frozen"/>
      <selection pane="topRight" activeCell="B1" sqref="B1"/>
      <selection pane="bottomLeft" activeCell="A9" sqref="A9"/>
      <selection pane="bottomRight" activeCell="O266" sqref="O266"/>
    </sheetView>
  </sheetViews>
  <sheetFormatPr baseColWidth="10" defaultColWidth="11.42578125" defaultRowHeight="12.75" x14ac:dyDescent="0.2"/>
  <cols>
    <col min="1" max="1" width="28" customWidth="1"/>
    <col min="257" max="257" width="28" customWidth="1"/>
    <col min="513" max="513" width="28" customWidth="1"/>
    <col min="769" max="769" width="28" customWidth="1"/>
    <col min="1025" max="1025" width="28" customWidth="1"/>
    <col min="1281" max="1281" width="28" customWidth="1"/>
    <col min="1537" max="1537" width="28" customWidth="1"/>
    <col min="1793" max="1793" width="28" customWidth="1"/>
    <col min="2049" max="2049" width="28" customWidth="1"/>
    <col min="2305" max="2305" width="28" customWidth="1"/>
    <col min="2561" max="2561" width="28" customWidth="1"/>
    <col min="2817" max="2817" width="28" customWidth="1"/>
    <col min="3073" max="3073" width="28" customWidth="1"/>
    <col min="3329" max="3329" width="28" customWidth="1"/>
    <col min="3585" max="3585" width="28" customWidth="1"/>
    <col min="3841" max="3841" width="28" customWidth="1"/>
    <col min="4097" max="4097" width="28" customWidth="1"/>
    <col min="4353" max="4353" width="28" customWidth="1"/>
    <col min="4609" max="4609" width="28" customWidth="1"/>
    <col min="4865" max="4865" width="28" customWidth="1"/>
    <col min="5121" max="5121" width="28" customWidth="1"/>
    <col min="5377" max="5377" width="28" customWidth="1"/>
    <col min="5633" max="5633" width="28" customWidth="1"/>
    <col min="5889" max="5889" width="28" customWidth="1"/>
    <col min="6145" max="6145" width="28" customWidth="1"/>
    <col min="6401" max="6401" width="28" customWidth="1"/>
    <col min="6657" max="6657" width="28" customWidth="1"/>
    <col min="6913" max="6913" width="28" customWidth="1"/>
    <col min="7169" max="7169" width="28" customWidth="1"/>
    <col min="7425" max="7425" width="28" customWidth="1"/>
    <col min="7681" max="7681" width="28" customWidth="1"/>
    <col min="7937" max="7937" width="28" customWidth="1"/>
    <col min="8193" max="8193" width="28" customWidth="1"/>
    <col min="8449" max="8449" width="28" customWidth="1"/>
    <col min="8705" max="8705" width="28" customWidth="1"/>
    <col min="8961" max="8961" width="28" customWidth="1"/>
    <col min="9217" max="9217" width="28" customWidth="1"/>
    <col min="9473" max="9473" width="28" customWidth="1"/>
    <col min="9729" max="9729" width="28" customWidth="1"/>
    <col min="9985" max="9985" width="28" customWidth="1"/>
    <col min="10241" max="10241" width="28" customWidth="1"/>
    <col min="10497" max="10497" width="28" customWidth="1"/>
    <col min="10753" max="10753" width="28" customWidth="1"/>
    <col min="11009" max="11009" width="28" customWidth="1"/>
    <col min="11265" max="11265" width="28" customWidth="1"/>
    <col min="11521" max="11521" width="28" customWidth="1"/>
    <col min="11777" max="11777" width="28" customWidth="1"/>
    <col min="12033" max="12033" width="28" customWidth="1"/>
    <col min="12289" max="12289" width="28" customWidth="1"/>
    <col min="12545" max="12545" width="28" customWidth="1"/>
    <col min="12801" max="12801" width="28" customWidth="1"/>
    <col min="13057" max="13057" width="28" customWidth="1"/>
    <col min="13313" max="13313" width="28" customWidth="1"/>
    <col min="13569" max="13569" width="28" customWidth="1"/>
    <col min="13825" max="13825" width="28" customWidth="1"/>
    <col min="14081" max="14081" width="28" customWidth="1"/>
    <col min="14337" max="14337" width="28" customWidth="1"/>
    <col min="14593" max="14593" width="28" customWidth="1"/>
    <col min="14849" max="14849" width="28" customWidth="1"/>
    <col min="15105" max="15105" width="28" customWidth="1"/>
    <col min="15361" max="15361" width="28" customWidth="1"/>
    <col min="15617" max="15617" width="28" customWidth="1"/>
    <col min="15873" max="15873" width="28" customWidth="1"/>
    <col min="16129" max="16129" width="28" customWidth="1"/>
  </cols>
  <sheetData>
    <row r="1" spans="1:21" ht="27" customHeight="1" x14ac:dyDescent="0.2">
      <c r="A1" s="30" t="s">
        <v>24</v>
      </c>
      <c r="B1" s="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3.5" customHeight="1" x14ac:dyDescent="0.2">
      <c r="A2" s="30" t="s">
        <v>112</v>
      </c>
      <c r="B2" s="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54" customHeight="1" x14ac:dyDescent="0.2">
      <c r="A3" s="29" t="s">
        <v>2</v>
      </c>
      <c r="B3" s="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4.25" customHeight="1" x14ac:dyDescent="0.2">
      <c r="A4" s="28"/>
      <c r="B4" s="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x14ac:dyDescent="0.2">
      <c r="A5" s="65"/>
      <c r="B5" s="65"/>
      <c r="C5" s="65" t="s">
        <v>113</v>
      </c>
      <c r="D5" s="65" t="s">
        <v>114</v>
      </c>
      <c r="E5" s="65" t="s">
        <v>115</v>
      </c>
      <c r="F5" s="65" t="s">
        <v>116</v>
      </c>
      <c r="G5" s="65" t="s">
        <v>117</v>
      </c>
      <c r="H5" s="65" t="s">
        <v>118</v>
      </c>
      <c r="I5" s="65" t="s">
        <v>119</v>
      </c>
      <c r="J5" s="65" t="s">
        <v>120</v>
      </c>
      <c r="K5" s="65" t="s">
        <v>121</v>
      </c>
      <c r="L5" s="65" t="s">
        <v>122</v>
      </c>
      <c r="M5" s="65" t="s">
        <v>44</v>
      </c>
      <c r="N5" s="65" t="s">
        <v>123</v>
      </c>
      <c r="O5" s="65" t="s">
        <v>124</v>
      </c>
      <c r="P5" s="65"/>
      <c r="Q5" s="65"/>
      <c r="R5" s="65"/>
      <c r="S5" s="65"/>
      <c r="T5" s="65"/>
      <c r="U5" s="65"/>
    </row>
    <row r="6" spans="1:21" x14ac:dyDescent="0.2">
      <c r="A6" s="65"/>
      <c r="B6" s="9">
        <v>36220</v>
      </c>
      <c r="C6" s="1">
        <v>2013</v>
      </c>
      <c r="D6" s="1">
        <v>4798</v>
      </c>
      <c r="E6" s="1">
        <v>6064</v>
      </c>
      <c r="F6" s="1">
        <v>5804</v>
      </c>
      <c r="G6" s="1">
        <v>4656</v>
      </c>
      <c r="H6" s="1">
        <v>3816</v>
      </c>
      <c r="I6" s="1">
        <v>3129</v>
      </c>
      <c r="J6" s="1">
        <v>2983</v>
      </c>
      <c r="K6" s="1">
        <v>2576</v>
      </c>
      <c r="L6" s="1">
        <v>1060</v>
      </c>
      <c r="M6" s="1">
        <v>36899</v>
      </c>
      <c r="N6" s="1">
        <f>SUM(C6:D6)</f>
        <v>6811</v>
      </c>
      <c r="O6" s="1">
        <f>SUM(E6:L6)</f>
        <v>30088</v>
      </c>
      <c r="P6" s="65"/>
      <c r="Q6" s="65"/>
      <c r="R6" s="65"/>
      <c r="S6" s="65"/>
      <c r="T6" s="65"/>
      <c r="U6" s="65"/>
    </row>
    <row r="7" spans="1:21" x14ac:dyDescent="0.2">
      <c r="A7" s="65"/>
      <c r="B7" s="9">
        <v>36251</v>
      </c>
      <c r="C7" s="1">
        <v>1985</v>
      </c>
      <c r="D7" s="1">
        <v>4496</v>
      </c>
      <c r="E7" s="1">
        <v>5979</v>
      </c>
      <c r="F7" s="1">
        <v>5781</v>
      </c>
      <c r="G7" s="1">
        <v>4669</v>
      </c>
      <c r="H7" s="1">
        <v>3892</v>
      </c>
      <c r="I7" s="1">
        <v>3153</v>
      </c>
      <c r="J7" s="1">
        <v>3064</v>
      </c>
      <c r="K7" s="1">
        <v>2652</v>
      </c>
      <c r="L7" s="1">
        <v>1090</v>
      </c>
      <c r="M7" s="1">
        <v>36761</v>
      </c>
      <c r="N7" s="1">
        <f t="shared" ref="N7:N70" si="0">SUM(C7:D7)</f>
        <v>6481</v>
      </c>
      <c r="O7" s="1">
        <f t="shared" ref="O7:O70" si="1">SUM(E7:L7)</f>
        <v>30280</v>
      </c>
      <c r="P7" s="65"/>
      <c r="Q7" s="65"/>
      <c r="R7" s="65"/>
      <c r="S7" s="65"/>
      <c r="T7" s="65"/>
      <c r="U7" s="65"/>
    </row>
    <row r="8" spans="1:21" x14ac:dyDescent="0.2">
      <c r="A8" s="65"/>
      <c r="B8" s="9">
        <v>36281</v>
      </c>
      <c r="C8" s="1">
        <v>1904</v>
      </c>
      <c r="D8" s="1">
        <v>4108</v>
      </c>
      <c r="E8" s="1">
        <v>5685</v>
      </c>
      <c r="F8" s="1">
        <v>5584</v>
      </c>
      <c r="G8" s="1">
        <v>4652</v>
      </c>
      <c r="H8" s="1">
        <v>3812</v>
      </c>
      <c r="I8" s="1">
        <v>3091</v>
      </c>
      <c r="J8" s="1">
        <v>2950</v>
      </c>
      <c r="K8" s="1">
        <v>2623</v>
      </c>
      <c r="L8" s="1">
        <v>1076</v>
      </c>
      <c r="M8" s="1">
        <v>35485</v>
      </c>
      <c r="N8" s="1">
        <f t="shared" si="0"/>
        <v>6012</v>
      </c>
      <c r="O8" s="1">
        <f t="shared" si="1"/>
        <v>29473</v>
      </c>
      <c r="P8" s="65"/>
      <c r="Q8" s="65"/>
      <c r="R8" s="65"/>
      <c r="S8" s="65"/>
      <c r="T8" s="65"/>
      <c r="U8" s="65"/>
    </row>
    <row r="9" spans="1:21" x14ac:dyDescent="0.2">
      <c r="A9" s="65"/>
      <c r="B9" s="9">
        <v>36312</v>
      </c>
      <c r="C9" s="1">
        <v>1899</v>
      </c>
      <c r="D9" s="1">
        <v>3972</v>
      </c>
      <c r="E9" s="1">
        <v>5571</v>
      </c>
      <c r="F9" s="1">
        <v>5467</v>
      </c>
      <c r="G9" s="1">
        <v>4609</v>
      </c>
      <c r="H9" s="1">
        <v>3751</v>
      </c>
      <c r="I9" s="1">
        <v>3013</v>
      </c>
      <c r="J9" s="1">
        <v>2943</v>
      </c>
      <c r="K9" s="1">
        <v>2592</v>
      </c>
      <c r="L9" s="1">
        <v>1071</v>
      </c>
      <c r="M9" s="1">
        <v>34888</v>
      </c>
      <c r="N9" s="1">
        <f t="shared" si="0"/>
        <v>5871</v>
      </c>
      <c r="O9" s="1">
        <f t="shared" si="1"/>
        <v>29017</v>
      </c>
      <c r="P9" s="65"/>
      <c r="Q9" s="65"/>
      <c r="R9" s="65"/>
      <c r="S9" s="65"/>
      <c r="T9" s="65"/>
      <c r="U9" s="65"/>
    </row>
    <row r="10" spans="1:21" x14ac:dyDescent="0.2">
      <c r="A10" s="65"/>
      <c r="B10" s="9">
        <v>36342</v>
      </c>
      <c r="C10" s="1">
        <v>1789</v>
      </c>
      <c r="D10" s="1">
        <v>3703</v>
      </c>
      <c r="E10" s="1">
        <v>5221</v>
      </c>
      <c r="F10" s="1">
        <v>5133</v>
      </c>
      <c r="G10" s="1">
        <v>4365</v>
      </c>
      <c r="H10" s="1">
        <v>3599</v>
      </c>
      <c r="I10" s="1">
        <v>2860</v>
      </c>
      <c r="J10" s="1">
        <v>2901</v>
      </c>
      <c r="K10" s="1">
        <v>2569</v>
      </c>
      <c r="L10" s="1">
        <v>1033</v>
      </c>
      <c r="M10" s="1">
        <v>33173</v>
      </c>
      <c r="N10" s="1">
        <f t="shared" si="0"/>
        <v>5492</v>
      </c>
      <c r="O10" s="1">
        <f t="shared" si="1"/>
        <v>27681</v>
      </c>
      <c r="P10" s="65"/>
      <c r="Q10" s="65"/>
      <c r="R10" s="65"/>
      <c r="S10" s="65"/>
      <c r="T10" s="65"/>
      <c r="U10" s="65"/>
    </row>
    <row r="11" spans="1:21" x14ac:dyDescent="0.2">
      <c r="A11" s="65"/>
      <c r="B11" s="9">
        <v>36373</v>
      </c>
      <c r="C11" s="1">
        <v>1621</v>
      </c>
      <c r="D11" s="1">
        <v>3490</v>
      </c>
      <c r="E11" s="1">
        <v>5007</v>
      </c>
      <c r="F11" s="1">
        <v>5022</v>
      </c>
      <c r="G11" s="1">
        <v>4275</v>
      </c>
      <c r="H11" s="1">
        <v>3550</v>
      </c>
      <c r="I11" s="1">
        <v>2822</v>
      </c>
      <c r="J11" s="1">
        <v>2892</v>
      </c>
      <c r="K11" s="1">
        <v>2600</v>
      </c>
      <c r="L11" s="1">
        <v>1031</v>
      </c>
      <c r="M11" s="1">
        <v>32310</v>
      </c>
      <c r="N11" s="1">
        <f t="shared" si="0"/>
        <v>5111</v>
      </c>
      <c r="O11" s="1">
        <f t="shared" si="1"/>
        <v>27199</v>
      </c>
      <c r="P11" s="65"/>
      <c r="Q11" s="65"/>
      <c r="R11" s="65"/>
      <c r="S11" s="65"/>
      <c r="T11" s="65"/>
      <c r="U11" s="65"/>
    </row>
    <row r="12" spans="1:21" x14ac:dyDescent="0.2">
      <c r="A12" s="65"/>
      <c r="B12" s="9">
        <v>36404</v>
      </c>
      <c r="C12" s="1">
        <v>1670</v>
      </c>
      <c r="D12" s="1">
        <v>3649</v>
      </c>
      <c r="E12" s="1">
        <v>5040</v>
      </c>
      <c r="F12" s="1">
        <v>5089</v>
      </c>
      <c r="G12" s="1">
        <v>4325</v>
      </c>
      <c r="H12" s="1">
        <v>3590</v>
      </c>
      <c r="I12" s="1">
        <v>2830</v>
      </c>
      <c r="J12" s="1">
        <v>2919</v>
      </c>
      <c r="K12" s="1">
        <v>2608</v>
      </c>
      <c r="L12" s="1">
        <v>1028</v>
      </c>
      <c r="M12" s="1">
        <v>32748</v>
      </c>
      <c r="N12" s="1">
        <f t="shared" si="0"/>
        <v>5319</v>
      </c>
      <c r="O12" s="1">
        <f t="shared" si="1"/>
        <v>27429</v>
      </c>
      <c r="P12" s="65"/>
      <c r="Q12" s="65"/>
      <c r="R12" s="1"/>
      <c r="S12" s="1"/>
      <c r="T12" s="2"/>
      <c r="U12" s="3"/>
    </row>
    <row r="13" spans="1:21" x14ac:dyDescent="0.2">
      <c r="A13" s="65"/>
      <c r="B13" s="9">
        <v>36434</v>
      </c>
      <c r="C13" s="1">
        <v>1688</v>
      </c>
      <c r="D13" s="1">
        <v>3926</v>
      </c>
      <c r="E13" s="1">
        <v>5292</v>
      </c>
      <c r="F13" s="1">
        <v>5176</v>
      </c>
      <c r="G13" s="1">
        <v>4440</v>
      </c>
      <c r="H13" s="1">
        <v>3683</v>
      </c>
      <c r="I13" s="1">
        <v>2903</v>
      </c>
      <c r="J13" s="1">
        <v>2949</v>
      </c>
      <c r="K13" s="1">
        <v>2682</v>
      </c>
      <c r="L13" s="1">
        <v>1038</v>
      </c>
      <c r="M13" s="1">
        <v>33777</v>
      </c>
      <c r="N13" s="1">
        <f t="shared" si="0"/>
        <v>5614</v>
      </c>
      <c r="O13" s="1">
        <f t="shared" si="1"/>
        <v>28163</v>
      </c>
      <c r="P13" s="65"/>
      <c r="Q13" s="65"/>
      <c r="R13" s="1"/>
      <c r="S13" s="1"/>
      <c r="T13" s="2"/>
      <c r="U13" s="3"/>
    </row>
    <row r="14" spans="1:21" x14ac:dyDescent="0.2">
      <c r="A14" s="65"/>
      <c r="B14" s="9">
        <v>36465</v>
      </c>
      <c r="C14" s="1">
        <v>1789</v>
      </c>
      <c r="D14" s="1">
        <v>4057</v>
      </c>
      <c r="E14" s="1">
        <v>5363</v>
      </c>
      <c r="F14" s="1">
        <v>5249</v>
      </c>
      <c r="G14" s="1">
        <v>4473</v>
      </c>
      <c r="H14" s="1">
        <v>3739</v>
      </c>
      <c r="I14" s="1">
        <v>2952</v>
      </c>
      <c r="J14" s="1">
        <v>2952</v>
      </c>
      <c r="K14" s="1">
        <v>2687</v>
      </c>
      <c r="L14" s="1">
        <v>1031</v>
      </c>
      <c r="M14" s="1">
        <v>34292</v>
      </c>
      <c r="N14" s="1">
        <f t="shared" si="0"/>
        <v>5846</v>
      </c>
      <c r="O14" s="1">
        <f t="shared" si="1"/>
        <v>28446</v>
      </c>
      <c r="P14" s="65"/>
      <c r="Q14" s="65"/>
      <c r="R14" s="1"/>
      <c r="S14" s="1"/>
      <c r="T14" s="2"/>
      <c r="U14" s="3"/>
    </row>
    <row r="15" spans="1:21" x14ac:dyDescent="0.2">
      <c r="A15" s="65"/>
      <c r="B15" s="9">
        <v>36495</v>
      </c>
      <c r="C15" s="1">
        <v>1539</v>
      </c>
      <c r="D15" s="1">
        <v>3728</v>
      </c>
      <c r="E15" s="1">
        <v>5031</v>
      </c>
      <c r="F15" s="1">
        <v>4995</v>
      </c>
      <c r="G15" s="1">
        <v>4310</v>
      </c>
      <c r="H15" s="1">
        <v>3604</v>
      </c>
      <c r="I15" s="1">
        <v>2898</v>
      </c>
      <c r="J15" s="1">
        <v>2934</v>
      </c>
      <c r="K15" s="1">
        <v>2664</v>
      </c>
      <c r="L15" s="1">
        <v>1009</v>
      </c>
      <c r="M15" s="1">
        <v>32712</v>
      </c>
      <c r="N15" s="1">
        <f t="shared" si="0"/>
        <v>5267</v>
      </c>
      <c r="O15" s="1">
        <f t="shared" si="1"/>
        <v>27445</v>
      </c>
      <c r="P15" s="65"/>
      <c r="Q15" s="65"/>
      <c r="R15" s="1"/>
      <c r="S15" s="1"/>
      <c r="T15" s="2"/>
      <c r="U15" s="3"/>
    </row>
    <row r="16" spans="1:21" x14ac:dyDescent="0.2">
      <c r="A16" s="65"/>
      <c r="B16" s="9">
        <v>36526</v>
      </c>
      <c r="C16" s="1">
        <v>1604</v>
      </c>
      <c r="D16" s="1">
        <v>3958</v>
      </c>
      <c r="E16" s="1">
        <v>5276</v>
      </c>
      <c r="F16" s="1">
        <v>5195</v>
      </c>
      <c r="G16" s="1">
        <v>4452</v>
      </c>
      <c r="H16" s="1">
        <v>3666</v>
      </c>
      <c r="I16" s="1">
        <v>2954</v>
      </c>
      <c r="J16" s="1">
        <v>2956</v>
      </c>
      <c r="K16" s="1">
        <v>2663</v>
      </c>
      <c r="L16" s="1">
        <v>1034</v>
      </c>
      <c r="M16" s="1">
        <v>33758</v>
      </c>
      <c r="N16" s="1">
        <f t="shared" si="0"/>
        <v>5562</v>
      </c>
      <c r="O16" s="1">
        <f t="shared" si="1"/>
        <v>28196</v>
      </c>
      <c r="P16" s="65"/>
      <c r="Q16" s="65"/>
      <c r="R16" s="1"/>
      <c r="S16" s="1"/>
      <c r="T16" s="2"/>
      <c r="U16" s="3"/>
    </row>
    <row r="17" spans="2:21" x14ac:dyDescent="0.2">
      <c r="B17" s="9">
        <v>36557</v>
      </c>
      <c r="C17" s="1">
        <v>1604</v>
      </c>
      <c r="D17" s="1">
        <v>3977</v>
      </c>
      <c r="E17" s="1">
        <v>5243</v>
      </c>
      <c r="F17" s="1">
        <v>5138</v>
      </c>
      <c r="G17" s="1">
        <v>4468</v>
      </c>
      <c r="H17" s="1">
        <v>3669</v>
      </c>
      <c r="I17" s="1">
        <v>2931</v>
      </c>
      <c r="J17" s="1">
        <v>2958</v>
      </c>
      <c r="K17" s="1">
        <v>2610</v>
      </c>
      <c r="L17" s="1">
        <v>1003</v>
      </c>
      <c r="M17" s="1">
        <v>33601</v>
      </c>
      <c r="N17" s="1">
        <f t="shared" si="0"/>
        <v>5581</v>
      </c>
      <c r="O17" s="1">
        <f t="shared" si="1"/>
        <v>28020</v>
      </c>
      <c r="P17" s="65"/>
      <c r="Q17" s="60"/>
      <c r="R17" s="27"/>
      <c r="S17" s="27"/>
      <c r="T17" s="2"/>
      <c r="U17" s="81"/>
    </row>
    <row r="18" spans="2:21" x14ac:dyDescent="0.2">
      <c r="B18" s="9">
        <v>36586</v>
      </c>
      <c r="C18" s="1">
        <v>1668</v>
      </c>
      <c r="D18" s="1">
        <v>3955</v>
      </c>
      <c r="E18" s="1">
        <v>5144</v>
      </c>
      <c r="F18" s="1">
        <v>5120</v>
      </c>
      <c r="G18" s="1">
        <v>4449</v>
      </c>
      <c r="H18" s="1">
        <v>3721</v>
      </c>
      <c r="I18" s="1">
        <v>2992</v>
      </c>
      <c r="J18" s="1">
        <v>2947</v>
      </c>
      <c r="K18" s="1">
        <v>2617</v>
      </c>
      <c r="L18" s="1">
        <v>1017</v>
      </c>
      <c r="M18" s="1">
        <v>33630</v>
      </c>
      <c r="N18" s="1">
        <f t="shared" si="0"/>
        <v>5623</v>
      </c>
      <c r="O18" s="1">
        <f t="shared" si="1"/>
        <v>28007</v>
      </c>
      <c r="P18" s="65"/>
      <c r="Q18" s="65"/>
      <c r="R18" s="1"/>
      <c r="S18" s="1"/>
      <c r="T18" s="2"/>
      <c r="U18" s="81"/>
    </row>
    <row r="19" spans="2:21" x14ac:dyDescent="0.2">
      <c r="B19" s="9">
        <v>36617</v>
      </c>
      <c r="C19" s="1">
        <v>1573</v>
      </c>
      <c r="D19" s="1">
        <v>3732</v>
      </c>
      <c r="E19" s="1">
        <v>5016</v>
      </c>
      <c r="F19" s="1">
        <v>5022</v>
      </c>
      <c r="G19" s="1">
        <v>4482</v>
      </c>
      <c r="H19" s="1">
        <v>3712</v>
      </c>
      <c r="I19" s="1">
        <v>3027</v>
      </c>
      <c r="J19" s="1">
        <v>2930</v>
      </c>
      <c r="K19" s="1">
        <v>2648</v>
      </c>
      <c r="L19" s="1">
        <v>1048</v>
      </c>
      <c r="M19" s="1">
        <v>33190</v>
      </c>
      <c r="N19" s="1">
        <f t="shared" si="0"/>
        <v>5305</v>
      </c>
      <c r="O19" s="1">
        <f t="shared" si="1"/>
        <v>27885</v>
      </c>
      <c r="P19" s="65"/>
      <c r="Q19" s="65"/>
      <c r="R19" s="1"/>
      <c r="S19" s="1"/>
      <c r="T19" s="2"/>
      <c r="U19" s="81"/>
    </row>
    <row r="20" spans="2:21" x14ac:dyDescent="0.2">
      <c r="B20" s="9">
        <v>36647</v>
      </c>
      <c r="C20" s="1">
        <v>1508</v>
      </c>
      <c r="D20" s="1">
        <v>3489</v>
      </c>
      <c r="E20" s="1">
        <v>4891</v>
      </c>
      <c r="F20" s="1">
        <v>4939</v>
      </c>
      <c r="G20" s="1">
        <v>4429</v>
      </c>
      <c r="H20" s="1">
        <v>3670</v>
      </c>
      <c r="I20" s="1">
        <v>3008</v>
      </c>
      <c r="J20" s="1">
        <v>2890</v>
      </c>
      <c r="K20" s="1">
        <v>2587</v>
      </c>
      <c r="L20" s="1">
        <v>1067</v>
      </c>
      <c r="M20" s="1">
        <v>32478</v>
      </c>
      <c r="N20" s="1">
        <f t="shared" si="0"/>
        <v>4997</v>
      </c>
      <c r="O20" s="1">
        <f t="shared" si="1"/>
        <v>27481</v>
      </c>
      <c r="P20" s="65"/>
      <c r="Q20" s="65"/>
      <c r="R20" s="1"/>
      <c r="S20" s="1"/>
      <c r="T20" s="2"/>
      <c r="U20" s="81"/>
    </row>
    <row r="21" spans="2:21" x14ac:dyDescent="0.2">
      <c r="B21" s="9">
        <v>36678</v>
      </c>
      <c r="C21" s="1">
        <v>1529</v>
      </c>
      <c r="D21" s="1">
        <v>3304</v>
      </c>
      <c r="E21" s="1">
        <v>4695</v>
      </c>
      <c r="F21" s="1">
        <v>4793</v>
      </c>
      <c r="G21" s="1">
        <v>4340</v>
      </c>
      <c r="H21" s="1">
        <v>3559</v>
      </c>
      <c r="I21" s="1">
        <v>2942</v>
      </c>
      <c r="J21" s="1">
        <v>2861</v>
      </c>
      <c r="K21" s="1">
        <v>2565</v>
      </c>
      <c r="L21" s="1">
        <v>1059</v>
      </c>
      <c r="M21" s="1">
        <v>31647</v>
      </c>
      <c r="N21" s="1">
        <f t="shared" si="0"/>
        <v>4833</v>
      </c>
      <c r="O21" s="1">
        <f t="shared" si="1"/>
        <v>26814</v>
      </c>
      <c r="P21" s="65"/>
      <c r="Q21" s="65"/>
      <c r="R21" s="1"/>
      <c r="S21" s="1"/>
      <c r="T21" s="2"/>
      <c r="U21" s="81"/>
    </row>
    <row r="22" spans="2:21" x14ac:dyDescent="0.2">
      <c r="B22" s="9">
        <v>36708</v>
      </c>
      <c r="C22" s="1">
        <v>1454</v>
      </c>
      <c r="D22" s="1">
        <v>3247</v>
      </c>
      <c r="E22" s="1">
        <v>4581</v>
      </c>
      <c r="F22" s="1">
        <v>4633</v>
      </c>
      <c r="G22" s="1">
        <v>4190</v>
      </c>
      <c r="H22" s="1">
        <v>3490</v>
      </c>
      <c r="I22" s="1">
        <v>2854</v>
      </c>
      <c r="J22" s="1">
        <v>2836</v>
      </c>
      <c r="K22" s="1">
        <v>2524</v>
      </c>
      <c r="L22" s="1">
        <v>1068</v>
      </c>
      <c r="M22" s="1">
        <v>30877</v>
      </c>
      <c r="N22" s="1">
        <f t="shared" si="0"/>
        <v>4701</v>
      </c>
      <c r="O22" s="1">
        <f t="shared" si="1"/>
        <v>26176</v>
      </c>
      <c r="P22" s="65"/>
      <c r="Q22" s="5"/>
      <c r="R22" s="6"/>
      <c r="S22" s="6"/>
      <c r="T22" s="11"/>
      <c r="U22" s="8"/>
    </row>
    <row r="23" spans="2:21" x14ac:dyDescent="0.2">
      <c r="B23" s="9">
        <v>36739</v>
      </c>
      <c r="C23" s="1">
        <v>1375</v>
      </c>
      <c r="D23" s="1">
        <v>3117</v>
      </c>
      <c r="E23" s="1">
        <v>4402</v>
      </c>
      <c r="F23" s="1">
        <v>4463</v>
      </c>
      <c r="G23" s="1">
        <v>4092</v>
      </c>
      <c r="H23" s="1">
        <v>3431</v>
      </c>
      <c r="I23" s="1">
        <v>2820</v>
      </c>
      <c r="J23" s="1">
        <v>2817</v>
      </c>
      <c r="K23" s="1">
        <v>2500</v>
      </c>
      <c r="L23" s="1">
        <v>1072</v>
      </c>
      <c r="M23" s="1">
        <v>30089</v>
      </c>
      <c r="N23" s="1">
        <f t="shared" si="0"/>
        <v>4492</v>
      </c>
      <c r="O23" s="1">
        <f t="shared" si="1"/>
        <v>25597</v>
      </c>
      <c r="P23" s="65"/>
      <c r="Q23" s="65"/>
      <c r="R23" s="1"/>
      <c r="S23" s="1"/>
      <c r="T23" s="2"/>
      <c r="U23" s="81"/>
    </row>
    <row r="24" spans="2:21" x14ac:dyDescent="0.2">
      <c r="B24" s="9">
        <v>36770</v>
      </c>
      <c r="C24" s="1">
        <v>1363</v>
      </c>
      <c r="D24" s="1">
        <v>3304</v>
      </c>
      <c r="E24" s="1">
        <v>4556</v>
      </c>
      <c r="F24" s="1">
        <v>4523</v>
      </c>
      <c r="G24" s="1">
        <v>4111</v>
      </c>
      <c r="H24" s="1">
        <v>3453</v>
      </c>
      <c r="I24" s="1">
        <v>2842</v>
      </c>
      <c r="J24" s="1">
        <v>2793</v>
      </c>
      <c r="K24" s="1">
        <v>2498</v>
      </c>
      <c r="L24" s="1">
        <v>1075</v>
      </c>
      <c r="M24" s="1">
        <v>30518</v>
      </c>
      <c r="N24" s="1">
        <f t="shared" si="0"/>
        <v>4667</v>
      </c>
      <c r="O24" s="1">
        <f t="shared" si="1"/>
        <v>25851</v>
      </c>
      <c r="P24" s="65"/>
      <c r="Q24" s="65"/>
      <c r="R24" s="1"/>
      <c r="S24" s="1"/>
      <c r="T24" s="2"/>
      <c r="U24" s="81"/>
    </row>
    <row r="25" spans="2:21" x14ac:dyDescent="0.2">
      <c r="B25" s="9">
        <v>36800</v>
      </c>
      <c r="C25" s="1">
        <v>1453</v>
      </c>
      <c r="D25" s="1">
        <v>3421</v>
      </c>
      <c r="E25" s="1">
        <v>4697</v>
      </c>
      <c r="F25" s="1">
        <v>4605</v>
      </c>
      <c r="G25" s="1">
        <v>4235</v>
      </c>
      <c r="H25" s="1">
        <v>3551</v>
      </c>
      <c r="I25" s="1">
        <v>2903</v>
      </c>
      <c r="J25" s="1">
        <v>2778</v>
      </c>
      <c r="K25" s="1">
        <v>2547</v>
      </c>
      <c r="L25" s="1">
        <v>1071</v>
      </c>
      <c r="M25" s="1">
        <v>31261</v>
      </c>
      <c r="N25" s="1">
        <f t="shared" si="0"/>
        <v>4874</v>
      </c>
      <c r="O25" s="1">
        <f t="shared" si="1"/>
        <v>26387</v>
      </c>
      <c r="P25" s="65"/>
      <c r="Q25" s="65"/>
      <c r="R25" s="65"/>
      <c r="S25" s="65"/>
      <c r="T25" s="65"/>
      <c r="U25" s="65"/>
    </row>
    <row r="26" spans="2:21" x14ac:dyDescent="0.2">
      <c r="B26" s="9">
        <v>36831</v>
      </c>
      <c r="C26" s="1">
        <v>1506</v>
      </c>
      <c r="D26" s="1">
        <v>3433</v>
      </c>
      <c r="E26" s="1">
        <v>4656</v>
      </c>
      <c r="F26" s="1">
        <v>4602</v>
      </c>
      <c r="G26" s="1">
        <v>4277</v>
      </c>
      <c r="H26" s="1">
        <v>3620</v>
      </c>
      <c r="I26" s="1">
        <v>2926</v>
      </c>
      <c r="J26" s="1">
        <v>2798</v>
      </c>
      <c r="K26" s="1">
        <v>2577</v>
      </c>
      <c r="L26" s="1">
        <v>1023</v>
      </c>
      <c r="M26" s="1">
        <v>31418</v>
      </c>
      <c r="N26" s="1">
        <f t="shared" si="0"/>
        <v>4939</v>
      </c>
      <c r="O26" s="1">
        <f t="shared" si="1"/>
        <v>26479</v>
      </c>
      <c r="P26" s="65"/>
      <c r="Q26" s="65"/>
      <c r="R26" s="65"/>
      <c r="S26" s="65"/>
      <c r="T26" s="65"/>
      <c r="U26" s="65"/>
    </row>
    <row r="27" spans="2:21" x14ac:dyDescent="0.2">
      <c r="B27" s="9">
        <v>36861</v>
      </c>
      <c r="C27" s="1">
        <v>1356</v>
      </c>
      <c r="D27" s="1">
        <v>3214</v>
      </c>
      <c r="E27" s="1">
        <v>4483</v>
      </c>
      <c r="F27" s="1">
        <v>4518</v>
      </c>
      <c r="G27" s="1">
        <v>4258</v>
      </c>
      <c r="H27" s="1">
        <v>3601</v>
      </c>
      <c r="I27" s="1">
        <v>2883</v>
      </c>
      <c r="J27" s="1">
        <v>2761</v>
      </c>
      <c r="K27" s="1">
        <v>2537</v>
      </c>
      <c r="L27" s="1">
        <v>1026</v>
      </c>
      <c r="M27" s="1">
        <v>30637</v>
      </c>
      <c r="N27" s="1">
        <f t="shared" si="0"/>
        <v>4570</v>
      </c>
      <c r="O27" s="1">
        <f t="shared" si="1"/>
        <v>26067</v>
      </c>
      <c r="P27" s="65"/>
      <c r="Q27" s="65"/>
      <c r="R27" s="65"/>
      <c r="S27" s="65"/>
      <c r="T27" s="65"/>
      <c r="U27" s="65"/>
    </row>
    <row r="28" spans="2:21" x14ac:dyDescent="0.2">
      <c r="B28" s="9">
        <v>36892</v>
      </c>
      <c r="C28" s="1">
        <v>1398</v>
      </c>
      <c r="D28" s="1">
        <v>3530</v>
      </c>
      <c r="E28" s="1">
        <v>4819</v>
      </c>
      <c r="F28" s="1">
        <v>4703</v>
      </c>
      <c r="G28" s="1">
        <v>4339</v>
      </c>
      <c r="H28" s="1">
        <v>3619</v>
      </c>
      <c r="I28" s="1">
        <v>2944</v>
      </c>
      <c r="J28" s="1">
        <v>2762</v>
      </c>
      <c r="K28" s="1">
        <v>2543</v>
      </c>
      <c r="L28" s="1">
        <v>1026</v>
      </c>
      <c r="M28" s="1">
        <v>31683</v>
      </c>
      <c r="N28" s="1">
        <f t="shared" si="0"/>
        <v>4928</v>
      </c>
      <c r="O28" s="1">
        <f t="shared" si="1"/>
        <v>26755</v>
      </c>
      <c r="P28" s="65"/>
      <c r="Q28" s="65"/>
      <c r="R28" s="65"/>
      <c r="S28" s="65"/>
      <c r="T28" s="65"/>
      <c r="U28" s="65"/>
    </row>
    <row r="29" spans="2:21" x14ac:dyDescent="0.2">
      <c r="B29" s="9">
        <v>36923</v>
      </c>
      <c r="C29" s="1">
        <v>1316</v>
      </c>
      <c r="D29" s="1">
        <v>3527</v>
      </c>
      <c r="E29" s="1">
        <v>4665</v>
      </c>
      <c r="F29" s="1">
        <v>4697</v>
      </c>
      <c r="G29" s="1">
        <v>4316</v>
      </c>
      <c r="H29" s="1">
        <v>3584</v>
      </c>
      <c r="I29" s="1">
        <v>2935</v>
      </c>
      <c r="J29" s="1">
        <v>2752</v>
      </c>
      <c r="K29" s="1">
        <v>2531</v>
      </c>
      <c r="L29" s="1">
        <v>1028</v>
      </c>
      <c r="M29" s="1">
        <v>31351</v>
      </c>
      <c r="N29" s="1">
        <f t="shared" si="0"/>
        <v>4843</v>
      </c>
      <c r="O29" s="1">
        <f t="shared" si="1"/>
        <v>26508</v>
      </c>
      <c r="P29" s="65"/>
      <c r="Q29" s="65"/>
      <c r="R29" s="65"/>
      <c r="S29" s="65"/>
      <c r="T29" s="65"/>
      <c r="U29" s="65"/>
    </row>
    <row r="30" spans="2:21" x14ac:dyDescent="0.2">
      <c r="B30" s="9">
        <v>36951</v>
      </c>
      <c r="C30" s="1">
        <v>1340</v>
      </c>
      <c r="D30" s="1">
        <v>3443</v>
      </c>
      <c r="E30" s="1">
        <v>4584</v>
      </c>
      <c r="F30" s="1">
        <v>4695</v>
      </c>
      <c r="G30" s="1">
        <v>4302</v>
      </c>
      <c r="H30" s="1">
        <v>3590</v>
      </c>
      <c r="I30" s="1">
        <v>2940</v>
      </c>
      <c r="J30" s="1">
        <v>2763</v>
      </c>
      <c r="K30" s="1">
        <v>2572</v>
      </c>
      <c r="L30" s="1">
        <v>1051</v>
      </c>
      <c r="M30" s="1">
        <v>31280</v>
      </c>
      <c r="N30" s="1">
        <f t="shared" si="0"/>
        <v>4783</v>
      </c>
      <c r="O30" s="1">
        <f t="shared" si="1"/>
        <v>26497</v>
      </c>
      <c r="P30" s="65"/>
      <c r="Q30" s="65"/>
      <c r="R30" s="65"/>
      <c r="S30" s="65"/>
      <c r="T30" s="65"/>
      <c r="U30" s="65"/>
    </row>
    <row r="31" spans="2:21" x14ac:dyDescent="0.2">
      <c r="B31" s="9">
        <v>36982</v>
      </c>
      <c r="C31" s="1">
        <v>1256</v>
      </c>
      <c r="D31" s="1">
        <v>3326</v>
      </c>
      <c r="E31" s="1">
        <v>4499</v>
      </c>
      <c r="F31" s="1">
        <v>4538</v>
      </c>
      <c r="G31" s="1">
        <v>4236</v>
      </c>
      <c r="H31" s="1">
        <v>3508</v>
      </c>
      <c r="I31" s="1">
        <v>2855</v>
      </c>
      <c r="J31" s="1">
        <v>2739</v>
      </c>
      <c r="K31" s="1">
        <v>2532</v>
      </c>
      <c r="L31" s="1">
        <v>1051</v>
      </c>
      <c r="M31" s="1">
        <v>30540</v>
      </c>
      <c r="N31" s="1">
        <f t="shared" si="0"/>
        <v>4582</v>
      </c>
      <c r="O31" s="1">
        <f t="shared" si="1"/>
        <v>25958</v>
      </c>
      <c r="P31" s="65"/>
      <c r="Q31" s="65"/>
      <c r="R31" s="65"/>
      <c r="S31" s="65"/>
      <c r="T31" s="65"/>
      <c r="U31" s="65"/>
    </row>
    <row r="32" spans="2:21" x14ac:dyDescent="0.2">
      <c r="B32" s="9">
        <v>37012</v>
      </c>
      <c r="C32" s="1">
        <v>1178</v>
      </c>
      <c r="D32" s="1">
        <v>3090</v>
      </c>
      <c r="E32" s="1">
        <v>4344</v>
      </c>
      <c r="F32" s="1">
        <v>4409</v>
      </c>
      <c r="G32" s="1">
        <v>4164</v>
      </c>
      <c r="H32" s="1">
        <v>3429</v>
      </c>
      <c r="I32" s="1">
        <v>2752</v>
      </c>
      <c r="J32" s="1">
        <v>2714</v>
      </c>
      <c r="K32" s="1">
        <v>2526</v>
      </c>
      <c r="L32" s="1">
        <v>1038</v>
      </c>
      <c r="M32" s="1">
        <v>29644</v>
      </c>
      <c r="N32" s="1">
        <f t="shared" si="0"/>
        <v>4268</v>
      </c>
      <c r="O32" s="1">
        <f t="shared" si="1"/>
        <v>25376</v>
      </c>
      <c r="P32" s="65"/>
      <c r="Q32" s="65"/>
      <c r="R32" s="65"/>
      <c r="S32" s="65"/>
      <c r="T32" s="65"/>
      <c r="U32" s="65"/>
    </row>
    <row r="33" spans="2:15" x14ac:dyDescent="0.2">
      <c r="B33" s="9">
        <v>37043</v>
      </c>
      <c r="C33" s="1">
        <v>1137</v>
      </c>
      <c r="D33" s="1">
        <v>2901</v>
      </c>
      <c r="E33" s="1">
        <v>4150</v>
      </c>
      <c r="F33" s="1">
        <v>4304</v>
      </c>
      <c r="G33" s="1">
        <v>4079</v>
      </c>
      <c r="H33" s="1">
        <v>3342</v>
      </c>
      <c r="I33" s="1">
        <v>2721</v>
      </c>
      <c r="J33" s="1">
        <v>2688</v>
      </c>
      <c r="K33" s="1">
        <v>2517</v>
      </c>
      <c r="L33" s="1">
        <v>1050</v>
      </c>
      <c r="M33" s="1">
        <v>28889</v>
      </c>
      <c r="N33" s="1">
        <f t="shared" si="0"/>
        <v>4038</v>
      </c>
      <c r="O33" s="1">
        <f t="shared" si="1"/>
        <v>24851</v>
      </c>
    </row>
    <row r="34" spans="2:15" x14ac:dyDescent="0.2">
      <c r="B34" s="9">
        <v>37073</v>
      </c>
      <c r="C34" s="1">
        <v>1065</v>
      </c>
      <c r="D34" s="1">
        <v>2665</v>
      </c>
      <c r="E34" s="1">
        <v>3953</v>
      </c>
      <c r="F34" s="1">
        <v>4216</v>
      </c>
      <c r="G34" s="1">
        <v>3986</v>
      </c>
      <c r="H34" s="1">
        <v>3289</v>
      </c>
      <c r="I34" s="1">
        <v>2676</v>
      </c>
      <c r="J34" s="1">
        <v>2681</v>
      </c>
      <c r="K34" s="1">
        <v>2531</v>
      </c>
      <c r="L34" s="1">
        <v>1066</v>
      </c>
      <c r="M34" s="1">
        <v>28128</v>
      </c>
      <c r="N34" s="1">
        <f t="shared" si="0"/>
        <v>3730</v>
      </c>
      <c r="O34" s="1">
        <f t="shared" si="1"/>
        <v>24398</v>
      </c>
    </row>
    <row r="35" spans="2:15" x14ac:dyDescent="0.2">
      <c r="B35" s="9">
        <v>37104</v>
      </c>
      <c r="C35" s="65">
        <v>958</v>
      </c>
      <c r="D35" s="1">
        <v>2597</v>
      </c>
      <c r="E35" s="1">
        <v>3905</v>
      </c>
      <c r="F35" s="1">
        <v>4169</v>
      </c>
      <c r="G35" s="1">
        <v>3925</v>
      </c>
      <c r="H35" s="1">
        <v>3265</v>
      </c>
      <c r="I35" s="1">
        <v>2694</v>
      </c>
      <c r="J35" s="1">
        <v>2686</v>
      </c>
      <c r="K35" s="1">
        <v>2539</v>
      </c>
      <c r="L35" s="1">
        <v>1067</v>
      </c>
      <c r="M35" s="1">
        <v>27805</v>
      </c>
      <c r="N35" s="1">
        <f t="shared" si="0"/>
        <v>3555</v>
      </c>
      <c r="O35" s="1">
        <f t="shared" si="1"/>
        <v>24250</v>
      </c>
    </row>
    <row r="36" spans="2:15" x14ac:dyDescent="0.2">
      <c r="B36" s="9">
        <v>37135</v>
      </c>
      <c r="C36" s="1">
        <v>1058</v>
      </c>
      <c r="D36" s="1">
        <v>2739</v>
      </c>
      <c r="E36" s="1">
        <v>4039</v>
      </c>
      <c r="F36" s="1">
        <v>4143</v>
      </c>
      <c r="G36" s="1">
        <v>3957</v>
      </c>
      <c r="H36" s="1">
        <v>3307</v>
      </c>
      <c r="I36" s="1">
        <v>2755</v>
      </c>
      <c r="J36" s="1">
        <v>2723</v>
      </c>
      <c r="K36" s="1">
        <v>2594</v>
      </c>
      <c r="L36" s="1">
        <v>1057</v>
      </c>
      <c r="M36" s="1">
        <v>28372</v>
      </c>
      <c r="N36" s="1">
        <f t="shared" si="0"/>
        <v>3797</v>
      </c>
      <c r="O36" s="1">
        <f t="shared" si="1"/>
        <v>24575</v>
      </c>
    </row>
    <row r="37" spans="2:15" x14ac:dyDescent="0.2">
      <c r="B37" s="9">
        <v>37165</v>
      </c>
      <c r="C37" s="1">
        <v>1151</v>
      </c>
      <c r="D37" s="1">
        <v>3085</v>
      </c>
      <c r="E37" s="1">
        <v>4378</v>
      </c>
      <c r="F37" s="1">
        <v>4383</v>
      </c>
      <c r="G37" s="1">
        <v>4153</v>
      </c>
      <c r="H37" s="1">
        <v>3484</v>
      </c>
      <c r="I37" s="1">
        <v>2922</v>
      </c>
      <c r="J37" s="1">
        <v>2811</v>
      </c>
      <c r="K37" s="1">
        <v>2704</v>
      </c>
      <c r="L37" s="1">
        <v>1079</v>
      </c>
      <c r="M37" s="1">
        <v>30150</v>
      </c>
      <c r="N37" s="1">
        <f t="shared" si="0"/>
        <v>4236</v>
      </c>
      <c r="O37" s="1">
        <f t="shared" si="1"/>
        <v>25914</v>
      </c>
    </row>
    <row r="38" spans="2:15" x14ac:dyDescent="0.2">
      <c r="B38" s="9">
        <v>37196</v>
      </c>
      <c r="C38" s="1">
        <v>1222</v>
      </c>
      <c r="D38" s="1">
        <v>3136</v>
      </c>
      <c r="E38" s="1">
        <v>4397</v>
      </c>
      <c r="F38" s="1">
        <v>4323</v>
      </c>
      <c r="G38" s="1">
        <v>4180</v>
      </c>
      <c r="H38" s="1">
        <v>3518</v>
      </c>
      <c r="I38" s="1">
        <v>3073</v>
      </c>
      <c r="J38" s="1">
        <v>2887</v>
      </c>
      <c r="K38" s="1">
        <v>2784</v>
      </c>
      <c r="L38" s="1">
        <v>1094</v>
      </c>
      <c r="M38" s="1">
        <v>30614</v>
      </c>
      <c r="N38" s="1">
        <f t="shared" si="0"/>
        <v>4358</v>
      </c>
      <c r="O38" s="1">
        <f t="shared" si="1"/>
        <v>26256</v>
      </c>
    </row>
    <row r="39" spans="2:15" x14ac:dyDescent="0.2">
      <c r="B39" s="9">
        <v>37226</v>
      </c>
      <c r="C39" s="1">
        <v>1101</v>
      </c>
      <c r="D39" s="1">
        <v>2955</v>
      </c>
      <c r="E39" s="1">
        <v>4214</v>
      </c>
      <c r="F39" s="1">
        <v>4305</v>
      </c>
      <c r="G39" s="1">
        <v>4110</v>
      </c>
      <c r="H39" s="1">
        <v>3492</v>
      </c>
      <c r="I39" s="1">
        <v>3106</v>
      </c>
      <c r="J39" s="1">
        <v>2912</v>
      </c>
      <c r="K39" s="1">
        <v>2817</v>
      </c>
      <c r="L39" s="1">
        <v>1089</v>
      </c>
      <c r="M39" s="1">
        <v>30101</v>
      </c>
      <c r="N39" s="1">
        <f t="shared" si="0"/>
        <v>4056</v>
      </c>
      <c r="O39" s="1">
        <f t="shared" si="1"/>
        <v>26045</v>
      </c>
    </row>
    <row r="40" spans="2:15" x14ac:dyDescent="0.2">
      <c r="B40" s="9">
        <v>37257</v>
      </c>
      <c r="C40" s="1">
        <v>1191</v>
      </c>
      <c r="D40" s="1">
        <v>3026</v>
      </c>
      <c r="E40" s="1">
        <v>4488</v>
      </c>
      <c r="F40" s="1">
        <v>4436</v>
      </c>
      <c r="G40" s="1">
        <v>4241</v>
      </c>
      <c r="H40" s="1">
        <v>3606</v>
      </c>
      <c r="I40" s="1">
        <v>3207</v>
      </c>
      <c r="J40" s="1">
        <v>2918</v>
      </c>
      <c r="K40" s="1">
        <v>2883</v>
      </c>
      <c r="L40" s="1">
        <v>1137</v>
      </c>
      <c r="M40" s="1">
        <v>31133</v>
      </c>
      <c r="N40" s="1">
        <f t="shared" si="0"/>
        <v>4217</v>
      </c>
      <c r="O40" s="1">
        <f t="shared" si="1"/>
        <v>26916</v>
      </c>
    </row>
    <row r="41" spans="2:15" x14ac:dyDescent="0.2">
      <c r="B41" s="9">
        <v>37288</v>
      </c>
      <c r="C41" s="1">
        <v>1244</v>
      </c>
      <c r="D41" s="1">
        <v>2988</v>
      </c>
      <c r="E41" s="1">
        <v>4547</v>
      </c>
      <c r="F41" s="1">
        <v>4389</v>
      </c>
      <c r="G41" s="1">
        <v>4237</v>
      </c>
      <c r="H41" s="1">
        <v>3541</v>
      </c>
      <c r="I41" s="1">
        <v>3235</v>
      </c>
      <c r="J41" s="1">
        <v>2923</v>
      </c>
      <c r="K41" s="1">
        <v>2918</v>
      </c>
      <c r="L41" s="1">
        <v>1118</v>
      </c>
      <c r="M41" s="1">
        <v>31140</v>
      </c>
      <c r="N41" s="1">
        <f t="shared" si="0"/>
        <v>4232</v>
      </c>
      <c r="O41" s="1">
        <f t="shared" si="1"/>
        <v>26908</v>
      </c>
    </row>
    <row r="42" spans="2:15" x14ac:dyDescent="0.2">
      <c r="B42" s="9">
        <v>37316</v>
      </c>
      <c r="C42" s="1">
        <v>1255</v>
      </c>
      <c r="D42" s="1">
        <v>2875</v>
      </c>
      <c r="E42" s="1">
        <v>4383</v>
      </c>
      <c r="F42" s="1">
        <v>4285</v>
      </c>
      <c r="G42" s="1">
        <v>4178</v>
      </c>
      <c r="H42" s="1">
        <v>3484</v>
      </c>
      <c r="I42" s="1">
        <v>3200</v>
      </c>
      <c r="J42" s="1">
        <v>2942</v>
      </c>
      <c r="K42" s="1">
        <v>2936</v>
      </c>
      <c r="L42" s="1">
        <v>1129</v>
      </c>
      <c r="M42" s="1">
        <v>30667</v>
      </c>
      <c r="N42" s="1">
        <f t="shared" si="0"/>
        <v>4130</v>
      </c>
      <c r="O42" s="1">
        <f t="shared" si="1"/>
        <v>26537</v>
      </c>
    </row>
    <row r="43" spans="2:15" x14ac:dyDescent="0.2">
      <c r="B43" s="9">
        <v>37347</v>
      </c>
      <c r="C43" s="1">
        <v>1282</v>
      </c>
      <c r="D43" s="1">
        <v>2867</v>
      </c>
      <c r="E43" s="1">
        <v>4372</v>
      </c>
      <c r="F43" s="1">
        <v>4381</v>
      </c>
      <c r="G43" s="1">
        <v>4185</v>
      </c>
      <c r="H43" s="1">
        <v>3446</v>
      </c>
      <c r="I43" s="1">
        <v>3216</v>
      </c>
      <c r="J43" s="1">
        <v>2987</v>
      </c>
      <c r="K43" s="1">
        <v>2977</v>
      </c>
      <c r="L43" s="1">
        <v>1147</v>
      </c>
      <c r="M43" s="1">
        <v>30860</v>
      </c>
      <c r="N43" s="1">
        <f t="shared" si="0"/>
        <v>4149</v>
      </c>
      <c r="O43" s="1">
        <f t="shared" si="1"/>
        <v>26711</v>
      </c>
    </row>
    <row r="44" spans="2:15" x14ac:dyDescent="0.2">
      <c r="B44" s="9">
        <v>37377</v>
      </c>
      <c r="C44" s="1">
        <v>1234</v>
      </c>
      <c r="D44" s="1">
        <v>2730</v>
      </c>
      <c r="E44" s="1">
        <v>4227</v>
      </c>
      <c r="F44" s="1">
        <v>4295</v>
      </c>
      <c r="G44" s="1">
        <v>4118</v>
      </c>
      <c r="H44" s="1">
        <v>3397</v>
      </c>
      <c r="I44" s="1">
        <v>3175</v>
      </c>
      <c r="J44" s="1">
        <v>3003</v>
      </c>
      <c r="K44" s="1">
        <v>2970</v>
      </c>
      <c r="L44" s="1">
        <v>1153</v>
      </c>
      <c r="M44" s="1">
        <v>30302</v>
      </c>
      <c r="N44" s="1">
        <f t="shared" si="0"/>
        <v>3964</v>
      </c>
      <c r="O44" s="1">
        <f t="shared" si="1"/>
        <v>26338</v>
      </c>
    </row>
    <row r="45" spans="2:15" x14ac:dyDescent="0.2">
      <c r="B45" s="9">
        <v>37408</v>
      </c>
      <c r="C45" s="1">
        <v>1293</v>
      </c>
      <c r="D45" s="1">
        <v>2646</v>
      </c>
      <c r="E45" s="1">
        <v>4083</v>
      </c>
      <c r="F45" s="1">
        <v>4220</v>
      </c>
      <c r="G45" s="1">
        <v>4059</v>
      </c>
      <c r="H45" s="1">
        <v>3386</v>
      </c>
      <c r="I45" s="1">
        <v>3179</v>
      </c>
      <c r="J45" s="1">
        <v>3026</v>
      </c>
      <c r="K45" s="1">
        <v>2956</v>
      </c>
      <c r="L45" s="1">
        <v>1189</v>
      </c>
      <c r="M45" s="1">
        <v>30037</v>
      </c>
      <c r="N45" s="1">
        <f t="shared" si="0"/>
        <v>3939</v>
      </c>
      <c r="O45" s="1">
        <f t="shared" si="1"/>
        <v>26098</v>
      </c>
    </row>
    <row r="46" spans="2:15" x14ac:dyDescent="0.2">
      <c r="B46" s="9">
        <v>37438</v>
      </c>
      <c r="C46" s="1">
        <v>1222</v>
      </c>
      <c r="D46" s="1">
        <v>2495</v>
      </c>
      <c r="E46" s="1">
        <v>3955</v>
      </c>
      <c r="F46" s="1">
        <v>4106</v>
      </c>
      <c r="G46" s="1">
        <v>3965</v>
      </c>
      <c r="H46" s="1">
        <v>3297</v>
      </c>
      <c r="I46" s="1">
        <v>3218</v>
      </c>
      <c r="J46" s="1">
        <v>2999</v>
      </c>
      <c r="K46" s="1">
        <v>2972</v>
      </c>
      <c r="L46" s="1">
        <v>1212</v>
      </c>
      <c r="M46" s="1">
        <v>29441</v>
      </c>
      <c r="N46" s="1">
        <f t="shared" si="0"/>
        <v>3717</v>
      </c>
      <c r="O46" s="1">
        <f t="shared" si="1"/>
        <v>25724</v>
      </c>
    </row>
    <row r="47" spans="2:15" x14ac:dyDescent="0.2">
      <c r="B47" s="9">
        <v>37469</v>
      </c>
      <c r="C47" s="1">
        <v>1111</v>
      </c>
      <c r="D47" s="1">
        <v>2418</v>
      </c>
      <c r="E47" s="1">
        <v>3847</v>
      </c>
      <c r="F47" s="1">
        <v>4035</v>
      </c>
      <c r="G47" s="1">
        <v>3897</v>
      </c>
      <c r="H47" s="1">
        <v>3244</v>
      </c>
      <c r="I47" s="1">
        <v>3182</v>
      </c>
      <c r="J47" s="1">
        <v>2956</v>
      </c>
      <c r="K47" s="1">
        <v>2977</v>
      </c>
      <c r="L47" s="1">
        <v>1216</v>
      </c>
      <c r="M47" s="1">
        <v>28883</v>
      </c>
      <c r="N47" s="1">
        <f t="shared" si="0"/>
        <v>3529</v>
      </c>
      <c r="O47" s="1">
        <f t="shared" si="1"/>
        <v>25354</v>
      </c>
    </row>
    <row r="48" spans="2:15" x14ac:dyDescent="0.2">
      <c r="B48" s="9">
        <v>37500</v>
      </c>
      <c r="C48" s="1">
        <v>1198</v>
      </c>
      <c r="D48" s="1">
        <v>2588</v>
      </c>
      <c r="E48" s="1">
        <v>3920</v>
      </c>
      <c r="F48" s="1">
        <v>4082</v>
      </c>
      <c r="G48" s="1">
        <v>3956</v>
      </c>
      <c r="H48" s="1">
        <v>3299</v>
      </c>
      <c r="I48" s="1">
        <v>3212</v>
      </c>
      <c r="J48" s="1">
        <v>2946</v>
      </c>
      <c r="K48" s="1">
        <v>2991</v>
      </c>
      <c r="L48" s="1">
        <v>1237</v>
      </c>
      <c r="M48" s="1">
        <v>29429</v>
      </c>
      <c r="N48" s="1">
        <f t="shared" si="0"/>
        <v>3786</v>
      </c>
      <c r="O48" s="1">
        <f t="shared" si="1"/>
        <v>25643</v>
      </c>
    </row>
    <row r="49" spans="2:15" x14ac:dyDescent="0.2">
      <c r="B49" s="9">
        <v>37530</v>
      </c>
      <c r="C49" s="1">
        <v>1291</v>
      </c>
      <c r="D49" s="1">
        <v>2855</v>
      </c>
      <c r="E49" s="1">
        <v>4074</v>
      </c>
      <c r="F49" s="1">
        <v>4224</v>
      </c>
      <c r="G49" s="1">
        <v>4065</v>
      </c>
      <c r="H49" s="1">
        <v>3401</v>
      </c>
      <c r="I49" s="1">
        <v>3289</v>
      </c>
      <c r="J49" s="1">
        <v>3033</v>
      </c>
      <c r="K49" s="1">
        <v>2996</v>
      </c>
      <c r="L49" s="1">
        <v>1279</v>
      </c>
      <c r="M49" s="1">
        <v>30507</v>
      </c>
      <c r="N49" s="1">
        <f t="shared" si="0"/>
        <v>4146</v>
      </c>
      <c r="O49" s="1">
        <f t="shared" si="1"/>
        <v>26361</v>
      </c>
    </row>
    <row r="50" spans="2:15" x14ac:dyDescent="0.2">
      <c r="B50" s="9">
        <v>37561</v>
      </c>
      <c r="C50" s="1">
        <v>1325</v>
      </c>
      <c r="D50" s="1">
        <v>2912</v>
      </c>
      <c r="E50" s="1">
        <v>4111</v>
      </c>
      <c r="F50" s="1">
        <v>4178</v>
      </c>
      <c r="G50" s="1">
        <v>4137</v>
      </c>
      <c r="H50" s="1">
        <v>3448</v>
      </c>
      <c r="I50" s="1">
        <v>3400</v>
      </c>
      <c r="J50" s="1">
        <v>3103</v>
      </c>
      <c r="K50" s="1">
        <v>3007</v>
      </c>
      <c r="L50" s="1">
        <v>1304</v>
      </c>
      <c r="M50" s="1">
        <v>30925</v>
      </c>
      <c r="N50" s="1">
        <f t="shared" si="0"/>
        <v>4237</v>
      </c>
      <c r="O50" s="1">
        <f t="shared" si="1"/>
        <v>26688</v>
      </c>
    </row>
    <row r="51" spans="2:15" x14ac:dyDescent="0.2">
      <c r="B51" s="9">
        <v>37591</v>
      </c>
      <c r="C51" s="1">
        <v>1171</v>
      </c>
      <c r="D51" s="1">
        <v>2677</v>
      </c>
      <c r="E51" s="1">
        <v>3963</v>
      </c>
      <c r="F51" s="1">
        <v>4074</v>
      </c>
      <c r="G51" s="1">
        <v>4112</v>
      </c>
      <c r="H51" s="1">
        <v>3399</v>
      </c>
      <c r="I51" s="1">
        <v>3422</v>
      </c>
      <c r="J51" s="1">
        <v>3082</v>
      </c>
      <c r="K51" s="1">
        <v>3053</v>
      </c>
      <c r="L51" s="1">
        <v>1327</v>
      </c>
      <c r="M51" s="1">
        <v>30280</v>
      </c>
      <c r="N51" s="1">
        <f t="shared" si="0"/>
        <v>3848</v>
      </c>
      <c r="O51" s="1">
        <f t="shared" si="1"/>
        <v>26432</v>
      </c>
    </row>
    <row r="52" spans="2:15" x14ac:dyDescent="0.2">
      <c r="B52" s="9">
        <v>37622</v>
      </c>
      <c r="C52" s="1">
        <v>1262</v>
      </c>
      <c r="D52" s="1">
        <v>2981</v>
      </c>
      <c r="E52" s="1">
        <v>4130</v>
      </c>
      <c r="F52" s="1">
        <v>4281</v>
      </c>
      <c r="G52" s="1">
        <v>4256</v>
      </c>
      <c r="H52" s="1">
        <v>3487</v>
      </c>
      <c r="I52" s="1">
        <v>3412</v>
      </c>
      <c r="J52" s="1">
        <v>3100</v>
      </c>
      <c r="K52" s="1">
        <v>3073</v>
      </c>
      <c r="L52" s="1">
        <v>1348</v>
      </c>
      <c r="M52" s="1">
        <v>31330</v>
      </c>
      <c r="N52" s="1">
        <f t="shared" si="0"/>
        <v>4243</v>
      </c>
      <c r="O52" s="1">
        <f t="shared" si="1"/>
        <v>27087</v>
      </c>
    </row>
    <row r="53" spans="2:15" x14ac:dyDescent="0.2">
      <c r="B53" s="9">
        <v>37653</v>
      </c>
      <c r="C53" s="1">
        <v>1292</v>
      </c>
      <c r="D53" s="1">
        <v>3047</v>
      </c>
      <c r="E53" s="1">
        <v>4151</v>
      </c>
      <c r="F53" s="1">
        <v>4248</v>
      </c>
      <c r="G53" s="1">
        <v>4260</v>
      </c>
      <c r="H53" s="1">
        <v>3486</v>
      </c>
      <c r="I53" s="1">
        <v>3456</v>
      </c>
      <c r="J53" s="1">
        <v>3084</v>
      </c>
      <c r="K53" s="1">
        <v>3100</v>
      </c>
      <c r="L53" s="1">
        <v>1354</v>
      </c>
      <c r="M53" s="1">
        <v>31478</v>
      </c>
      <c r="N53" s="1">
        <f t="shared" si="0"/>
        <v>4339</v>
      </c>
      <c r="O53" s="1">
        <f t="shared" si="1"/>
        <v>27139</v>
      </c>
    </row>
    <row r="54" spans="2:15" x14ac:dyDescent="0.2">
      <c r="B54" s="9">
        <v>37681</v>
      </c>
      <c r="C54" s="1">
        <v>1405</v>
      </c>
      <c r="D54" s="1">
        <v>3114</v>
      </c>
      <c r="E54" s="1">
        <v>4148</v>
      </c>
      <c r="F54" s="1">
        <v>4285</v>
      </c>
      <c r="G54" s="1">
        <v>4244</v>
      </c>
      <c r="H54" s="1">
        <v>3469</v>
      </c>
      <c r="I54" s="1">
        <v>3476</v>
      </c>
      <c r="J54" s="1">
        <v>3104</v>
      </c>
      <c r="K54" s="1">
        <v>3108</v>
      </c>
      <c r="L54" s="1">
        <v>1353</v>
      </c>
      <c r="M54" s="1">
        <v>31706</v>
      </c>
      <c r="N54" s="1">
        <f t="shared" si="0"/>
        <v>4519</v>
      </c>
      <c r="O54" s="1">
        <f t="shared" si="1"/>
        <v>27187</v>
      </c>
    </row>
    <row r="55" spans="2:15" x14ac:dyDescent="0.2">
      <c r="B55" s="9">
        <v>37712</v>
      </c>
      <c r="C55" s="1">
        <v>1376</v>
      </c>
      <c r="D55" s="1">
        <v>2974</v>
      </c>
      <c r="E55" s="1">
        <v>4034</v>
      </c>
      <c r="F55" s="1">
        <v>4099</v>
      </c>
      <c r="G55" s="1">
        <v>4123</v>
      </c>
      <c r="H55" s="1">
        <v>3408</v>
      </c>
      <c r="I55" s="1">
        <v>3428</v>
      </c>
      <c r="J55" s="1">
        <v>3037</v>
      </c>
      <c r="K55" s="1">
        <v>3094</v>
      </c>
      <c r="L55" s="1">
        <v>1368</v>
      </c>
      <c r="M55" s="1">
        <v>30941</v>
      </c>
      <c r="N55" s="1">
        <f t="shared" si="0"/>
        <v>4350</v>
      </c>
      <c r="O55" s="1">
        <f t="shared" si="1"/>
        <v>26591</v>
      </c>
    </row>
    <row r="56" spans="2:15" x14ac:dyDescent="0.2">
      <c r="B56" s="9">
        <v>37742</v>
      </c>
      <c r="C56" s="1">
        <v>1248</v>
      </c>
      <c r="D56" s="1">
        <v>2667</v>
      </c>
      <c r="E56" s="1">
        <v>3806</v>
      </c>
      <c r="F56" s="1">
        <v>3961</v>
      </c>
      <c r="G56" s="1">
        <v>3965</v>
      </c>
      <c r="H56" s="1">
        <v>3318</v>
      </c>
      <c r="I56" s="1">
        <v>3408</v>
      </c>
      <c r="J56" s="1">
        <v>3016</v>
      </c>
      <c r="K56" s="1">
        <v>3011</v>
      </c>
      <c r="L56" s="1">
        <v>1369</v>
      </c>
      <c r="M56" s="1">
        <v>29769</v>
      </c>
      <c r="N56" s="1">
        <f t="shared" si="0"/>
        <v>3915</v>
      </c>
      <c r="O56" s="1">
        <f t="shared" si="1"/>
        <v>25854</v>
      </c>
    </row>
    <row r="57" spans="2:15" x14ac:dyDescent="0.2">
      <c r="B57" s="9">
        <v>37773</v>
      </c>
      <c r="C57" s="1">
        <v>1262</v>
      </c>
      <c r="D57" s="1">
        <v>2535</v>
      </c>
      <c r="E57" s="1">
        <v>3670</v>
      </c>
      <c r="F57" s="1">
        <v>3885</v>
      </c>
      <c r="G57" s="1">
        <v>3869</v>
      </c>
      <c r="H57" s="1">
        <v>3310</v>
      </c>
      <c r="I57" s="1">
        <v>3348</v>
      </c>
      <c r="J57" s="1">
        <v>3006</v>
      </c>
      <c r="K57" s="1">
        <v>3001</v>
      </c>
      <c r="L57" s="1">
        <v>1366</v>
      </c>
      <c r="M57" s="1">
        <v>29252</v>
      </c>
      <c r="N57" s="1">
        <f t="shared" si="0"/>
        <v>3797</v>
      </c>
      <c r="O57" s="1">
        <f t="shared" si="1"/>
        <v>25455</v>
      </c>
    </row>
    <row r="58" spans="2:15" x14ac:dyDescent="0.2">
      <c r="B58" s="9">
        <v>37803</v>
      </c>
      <c r="C58" s="1">
        <v>1194</v>
      </c>
      <c r="D58" s="1">
        <v>2320</v>
      </c>
      <c r="E58" s="1">
        <v>3493</v>
      </c>
      <c r="F58" s="1">
        <v>3806</v>
      </c>
      <c r="G58" s="1">
        <v>3785</v>
      </c>
      <c r="H58" s="1">
        <v>3256</v>
      </c>
      <c r="I58" s="1">
        <v>3277</v>
      </c>
      <c r="J58" s="1">
        <v>2955</v>
      </c>
      <c r="K58" s="1">
        <v>2963</v>
      </c>
      <c r="L58" s="1">
        <v>1392</v>
      </c>
      <c r="M58" s="1">
        <v>28441</v>
      </c>
      <c r="N58" s="1">
        <f t="shared" si="0"/>
        <v>3514</v>
      </c>
      <c r="O58" s="1">
        <f t="shared" si="1"/>
        <v>24927</v>
      </c>
    </row>
    <row r="59" spans="2:15" x14ac:dyDescent="0.2">
      <c r="B59" s="9">
        <v>37834</v>
      </c>
      <c r="C59" s="1">
        <v>1122</v>
      </c>
      <c r="D59" s="1">
        <v>2210</v>
      </c>
      <c r="E59" s="1">
        <v>3373</v>
      </c>
      <c r="F59" s="1">
        <v>3705</v>
      </c>
      <c r="G59" s="1">
        <v>3710</v>
      </c>
      <c r="H59" s="1">
        <v>3164</v>
      </c>
      <c r="I59" s="1">
        <v>3224</v>
      </c>
      <c r="J59" s="1">
        <v>2970</v>
      </c>
      <c r="K59" s="1">
        <v>2954</v>
      </c>
      <c r="L59" s="1">
        <v>1423</v>
      </c>
      <c r="M59" s="1">
        <v>27855</v>
      </c>
      <c r="N59" s="1">
        <f t="shared" si="0"/>
        <v>3332</v>
      </c>
      <c r="O59" s="1">
        <f t="shared" si="1"/>
        <v>24523</v>
      </c>
    </row>
    <row r="60" spans="2:15" x14ac:dyDescent="0.2">
      <c r="B60" s="9">
        <v>37865</v>
      </c>
      <c r="C60" s="1">
        <v>1265</v>
      </c>
      <c r="D60" s="1">
        <v>2425</v>
      </c>
      <c r="E60" s="1">
        <v>3553</v>
      </c>
      <c r="F60" s="1">
        <v>3761</v>
      </c>
      <c r="G60" s="1">
        <v>3793</v>
      </c>
      <c r="H60" s="1">
        <v>3187</v>
      </c>
      <c r="I60" s="1">
        <v>3262</v>
      </c>
      <c r="J60" s="1">
        <v>2981</v>
      </c>
      <c r="K60" s="1">
        <v>2988</v>
      </c>
      <c r="L60" s="1">
        <v>1474</v>
      </c>
      <c r="M60" s="1">
        <v>28689</v>
      </c>
      <c r="N60" s="1">
        <f t="shared" si="0"/>
        <v>3690</v>
      </c>
      <c r="O60" s="1">
        <f t="shared" si="1"/>
        <v>24999</v>
      </c>
    </row>
    <row r="61" spans="2:15" x14ac:dyDescent="0.2">
      <c r="B61" s="9">
        <v>37895</v>
      </c>
      <c r="C61" s="1">
        <v>1259</v>
      </c>
      <c r="D61" s="1">
        <v>2658</v>
      </c>
      <c r="E61" s="1">
        <v>3700</v>
      </c>
      <c r="F61" s="1">
        <v>3795</v>
      </c>
      <c r="G61" s="1">
        <v>3847</v>
      </c>
      <c r="H61" s="1">
        <v>3340</v>
      </c>
      <c r="I61" s="1">
        <v>3351</v>
      </c>
      <c r="J61" s="1">
        <v>3061</v>
      </c>
      <c r="K61" s="1">
        <v>2990</v>
      </c>
      <c r="L61" s="1">
        <v>1506</v>
      </c>
      <c r="M61" s="1">
        <v>29507</v>
      </c>
      <c r="N61" s="1">
        <f t="shared" si="0"/>
        <v>3917</v>
      </c>
      <c r="O61" s="1">
        <f t="shared" si="1"/>
        <v>25590</v>
      </c>
    </row>
    <row r="62" spans="2:15" x14ac:dyDescent="0.2">
      <c r="B62" s="9">
        <v>37926</v>
      </c>
      <c r="C62" s="1">
        <v>1291</v>
      </c>
      <c r="D62" s="1">
        <v>2774</v>
      </c>
      <c r="E62" s="1">
        <v>3694</v>
      </c>
      <c r="F62" s="1">
        <v>3920</v>
      </c>
      <c r="G62" s="1">
        <v>3938</v>
      </c>
      <c r="H62" s="1">
        <v>3479</v>
      </c>
      <c r="I62" s="1">
        <v>3495</v>
      </c>
      <c r="J62" s="1">
        <v>3164</v>
      </c>
      <c r="K62" s="1">
        <v>3038</v>
      </c>
      <c r="L62" s="1">
        <v>1580</v>
      </c>
      <c r="M62" s="1">
        <v>30373</v>
      </c>
      <c r="N62" s="1">
        <f t="shared" si="0"/>
        <v>4065</v>
      </c>
      <c r="O62" s="1">
        <f t="shared" si="1"/>
        <v>26308</v>
      </c>
    </row>
    <row r="63" spans="2:15" x14ac:dyDescent="0.2">
      <c r="B63" s="9">
        <v>37956</v>
      </c>
      <c r="C63" s="1">
        <v>1089</v>
      </c>
      <c r="D63" s="1">
        <v>2484</v>
      </c>
      <c r="E63" s="1">
        <v>3480</v>
      </c>
      <c r="F63" s="1">
        <v>3771</v>
      </c>
      <c r="G63" s="1">
        <v>3868</v>
      </c>
      <c r="H63" s="1">
        <v>3496</v>
      </c>
      <c r="I63" s="1">
        <v>3487</v>
      </c>
      <c r="J63" s="1">
        <v>3149</v>
      </c>
      <c r="K63" s="1">
        <v>3056</v>
      </c>
      <c r="L63" s="1">
        <v>1607</v>
      </c>
      <c r="M63" s="1">
        <v>29487</v>
      </c>
      <c r="N63" s="1">
        <f t="shared" si="0"/>
        <v>3573</v>
      </c>
      <c r="O63" s="1">
        <f t="shared" si="1"/>
        <v>25914</v>
      </c>
    </row>
    <row r="64" spans="2:15" x14ac:dyDescent="0.2">
      <c r="B64" s="9">
        <v>37987</v>
      </c>
      <c r="C64" s="1">
        <v>1116</v>
      </c>
      <c r="D64" s="1">
        <v>2639</v>
      </c>
      <c r="E64" s="1">
        <v>3618</v>
      </c>
      <c r="F64" s="1">
        <v>3858</v>
      </c>
      <c r="G64" s="1">
        <v>3903</v>
      </c>
      <c r="H64" s="1">
        <v>3461</v>
      </c>
      <c r="I64" s="1">
        <v>3486</v>
      </c>
      <c r="J64" s="1">
        <v>3118</v>
      </c>
      <c r="K64" s="1">
        <v>3034</v>
      </c>
      <c r="L64" s="1">
        <v>1639</v>
      </c>
      <c r="M64" s="1">
        <v>29872</v>
      </c>
      <c r="N64" s="1">
        <f t="shared" si="0"/>
        <v>3755</v>
      </c>
      <c r="O64" s="1">
        <f t="shared" si="1"/>
        <v>26117</v>
      </c>
    </row>
    <row r="65" spans="2:16" x14ac:dyDescent="0.2">
      <c r="B65" s="9">
        <v>38018</v>
      </c>
      <c r="C65" s="1">
        <v>1145</v>
      </c>
      <c r="D65" s="1">
        <v>2656</v>
      </c>
      <c r="E65" s="1">
        <v>3641</v>
      </c>
      <c r="F65" s="1">
        <v>3759</v>
      </c>
      <c r="G65" s="1">
        <v>3816</v>
      </c>
      <c r="H65" s="1">
        <v>3389</v>
      </c>
      <c r="I65" s="1">
        <v>3395</v>
      </c>
      <c r="J65" s="1">
        <v>3081</v>
      </c>
      <c r="K65" s="1">
        <v>2997</v>
      </c>
      <c r="L65" s="1">
        <v>1609</v>
      </c>
      <c r="M65" s="1">
        <v>29488</v>
      </c>
      <c r="N65" s="1">
        <f t="shared" si="0"/>
        <v>3801</v>
      </c>
      <c r="O65" s="1">
        <f t="shared" si="1"/>
        <v>25687</v>
      </c>
      <c r="P65" s="65"/>
    </row>
    <row r="66" spans="2:16" x14ac:dyDescent="0.2">
      <c r="B66" s="9">
        <v>38047</v>
      </c>
      <c r="C66" s="1">
        <v>1191</v>
      </c>
      <c r="D66" s="1">
        <v>2624</v>
      </c>
      <c r="E66" s="1">
        <v>3527</v>
      </c>
      <c r="F66" s="1">
        <v>3683</v>
      </c>
      <c r="G66" s="1">
        <v>3729</v>
      </c>
      <c r="H66" s="1">
        <v>3349</v>
      </c>
      <c r="I66" s="1">
        <v>3344</v>
      </c>
      <c r="J66" s="1">
        <v>3075</v>
      </c>
      <c r="K66" s="1">
        <v>3015</v>
      </c>
      <c r="L66" s="1">
        <v>1609</v>
      </c>
      <c r="M66" s="1">
        <v>29146</v>
      </c>
      <c r="N66" s="1">
        <f t="shared" si="0"/>
        <v>3815</v>
      </c>
      <c r="O66" s="1">
        <f t="shared" si="1"/>
        <v>25331</v>
      </c>
      <c r="P66" s="65"/>
    </row>
    <row r="67" spans="2:16" x14ac:dyDescent="0.2">
      <c r="B67" s="9">
        <v>38078</v>
      </c>
      <c r="C67" s="1">
        <v>1141</v>
      </c>
      <c r="D67" s="1">
        <v>2553</v>
      </c>
      <c r="E67" s="1">
        <v>3498</v>
      </c>
      <c r="F67" s="1">
        <v>3585</v>
      </c>
      <c r="G67" s="1">
        <v>3594</v>
      </c>
      <c r="H67" s="1">
        <v>3279</v>
      </c>
      <c r="I67" s="1">
        <v>3270</v>
      </c>
      <c r="J67" s="1">
        <v>3077</v>
      </c>
      <c r="K67" s="1">
        <v>3004</v>
      </c>
      <c r="L67" s="1">
        <v>1606</v>
      </c>
      <c r="M67" s="1">
        <v>28607</v>
      </c>
      <c r="N67" s="1">
        <f t="shared" si="0"/>
        <v>3694</v>
      </c>
      <c r="O67" s="1">
        <f t="shared" si="1"/>
        <v>24913</v>
      </c>
      <c r="P67" s="65"/>
    </row>
    <row r="68" spans="2:16" x14ac:dyDescent="0.2">
      <c r="B68" s="9">
        <v>38108</v>
      </c>
      <c r="C68" s="1">
        <v>1113</v>
      </c>
      <c r="D68" s="1">
        <v>2314</v>
      </c>
      <c r="E68" s="1">
        <v>3356</v>
      </c>
      <c r="F68" s="1">
        <v>3482</v>
      </c>
      <c r="G68" s="1">
        <v>3516</v>
      </c>
      <c r="H68" s="1">
        <v>3270</v>
      </c>
      <c r="I68" s="1">
        <v>3226</v>
      </c>
      <c r="J68" s="1">
        <v>3035</v>
      </c>
      <c r="K68" s="1">
        <v>3022</v>
      </c>
      <c r="L68" s="1">
        <v>1609</v>
      </c>
      <c r="M68" s="1">
        <v>27943</v>
      </c>
      <c r="N68" s="1">
        <f t="shared" si="0"/>
        <v>3427</v>
      </c>
      <c r="O68" s="1">
        <f t="shared" si="1"/>
        <v>24516</v>
      </c>
      <c r="P68" s="65"/>
    </row>
    <row r="69" spans="2:16" x14ac:dyDescent="0.2">
      <c r="B69" s="9">
        <v>38139</v>
      </c>
      <c r="C69" s="1">
        <v>1169</v>
      </c>
      <c r="D69" s="1">
        <v>2173</v>
      </c>
      <c r="E69" s="1">
        <v>3322</v>
      </c>
      <c r="F69" s="1">
        <v>3411</v>
      </c>
      <c r="G69" s="1">
        <v>3457</v>
      </c>
      <c r="H69" s="1">
        <v>3146</v>
      </c>
      <c r="I69" s="1">
        <v>3137</v>
      </c>
      <c r="J69" s="1">
        <v>2935</v>
      </c>
      <c r="K69" s="1">
        <v>3023</v>
      </c>
      <c r="L69" s="1">
        <v>1603</v>
      </c>
      <c r="M69" s="1">
        <v>27376</v>
      </c>
      <c r="N69" s="1">
        <f t="shared" si="0"/>
        <v>3342</v>
      </c>
      <c r="O69" s="1">
        <f t="shared" si="1"/>
        <v>24034</v>
      </c>
      <c r="P69" s="65"/>
    </row>
    <row r="70" spans="2:16" x14ac:dyDescent="0.2">
      <c r="B70" s="9">
        <v>38169</v>
      </c>
      <c r="C70" s="1">
        <v>1080</v>
      </c>
      <c r="D70" s="1">
        <v>2110</v>
      </c>
      <c r="E70" s="1">
        <v>3140</v>
      </c>
      <c r="F70" s="1">
        <v>3236</v>
      </c>
      <c r="G70" s="1">
        <v>3323</v>
      </c>
      <c r="H70" s="1">
        <v>3068</v>
      </c>
      <c r="I70" s="1">
        <v>3080</v>
      </c>
      <c r="J70" s="1">
        <v>2876</v>
      </c>
      <c r="K70" s="1">
        <v>3035</v>
      </c>
      <c r="L70" s="1">
        <v>1615</v>
      </c>
      <c r="M70" s="1">
        <v>26563</v>
      </c>
      <c r="N70" s="1">
        <f t="shared" si="0"/>
        <v>3190</v>
      </c>
      <c r="O70" s="1">
        <f t="shared" si="1"/>
        <v>23373</v>
      </c>
      <c r="P70" s="65"/>
    </row>
    <row r="71" spans="2:16" x14ac:dyDescent="0.2">
      <c r="B71" s="9">
        <v>38200</v>
      </c>
      <c r="C71" s="1">
        <v>1013</v>
      </c>
      <c r="D71" s="1">
        <v>2021</v>
      </c>
      <c r="E71" s="1">
        <v>3175</v>
      </c>
      <c r="F71" s="1">
        <v>3282</v>
      </c>
      <c r="G71" s="1">
        <v>3293</v>
      </c>
      <c r="H71" s="1">
        <v>3015</v>
      </c>
      <c r="I71" s="1">
        <v>3067</v>
      </c>
      <c r="J71" s="1">
        <v>2835</v>
      </c>
      <c r="K71" s="1">
        <v>3033</v>
      </c>
      <c r="L71" s="1">
        <v>1618</v>
      </c>
      <c r="M71" s="1">
        <v>26352</v>
      </c>
      <c r="N71" s="1">
        <f t="shared" ref="N71:N134" si="2">SUM(C71:D71)</f>
        <v>3034</v>
      </c>
      <c r="O71" s="1">
        <f t="shared" ref="O71:O84" si="3">SUM(E71:L71)</f>
        <v>23318</v>
      </c>
      <c r="P71" s="65"/>
    </row>
    <row r="72" spans="2:16" x14ac:dyDescent="0.2">
      <c r="B72" s="9">
        <v>38231</v>
      </c>
      <c r="C72" s="1">
        <v>1039</v>
      </c>
      <c r="D72" s="1">
        <v>2106</v>
      </c>
      <c r="E72" s="1">
        <v>3223</v>
      </c>
      <c r="F72" s="1">
        <v>3250</v>
      </c>
      <c r="G72" s="1">
        <v>3279</v>
      </c>
      <c r="H72" s="1">
        <v>3049</v>
      </c>
      <c r="I72" s="1">
        <v>3068</v>
      </c>
      <c r="J72" s="1">
        <v>2847</v>
      </c>
      <c r="K72" s="1">
        <v>3010</v>
      </c>
      <c r="L72" s="1">
        <v>1629</v>
      </c>
      <c r="M72" s="1">
        <v>26500</v>
      </c>
      <c r="N72" s="1">
        <f t="shared" si="2"/>
        <v>3145</v>
      </c>
      <c r="O72" s="1">
        <f t="shared" si="3"/>
        <v>23355</v>
      </c>
      <c r="P72" s="65"/>
    </row>
    <row r="73" spans="2:16" x14ac:dyDescent="0.2">
      <c r="B73" s="9">
        <v>38261</v>
      </c>
      <c r="C73" s="1">
        <v>1004</v>
      </c>
      <c r="D73" s="1">
        <v>2299</v>
      </c>
      <c r="E73" s="1">
        <v>3258</v>
      </c>
      <c r="F73" s="1">
        <v>3283</v>
      </c>
      <c r="G73" s="1">
        <v>3308</v>
      </c>
      <c r="H73" s="1">
        <v>3046</v>
      </c>
      <c r="I73" s="1">
        <v>3193</v>
      </c>
      <c r="J73" s="1">
        <v>2990</v>
      </c>
      <c r="K73" s="1">
        <v>3023</v>
      </c>
      <c r="L73" s="1">
        <v>1667</v>
      </c>
      <c r="M73" s="1">
        <v>27071</v>
      </c>
      <c r="N73" s="1">
        <f t="shared" si="2"/>
        <v>3303</v>
      </c>
      <c r="O73" s="1">
        <f t="shared" si="3"/>
        <v>23768</v>
      </c>
      <c r="P73" s="65"/>
    </row>
    <row r="74" spans="2:16" x14ac:dyDescent="0.2">
      <c r="B74" s="9">
        <v>38292</v>
      </c>
      <c r="C74" s="1">
        <v>1007</v>
      </c>
      <c r="D74" s="1">
        <v>2357</v>
      </c>
      <c r="E74" s="1">
        <v>3310</v>
      </c>
      <c r="F74" s="1">
        <v>3321</v>
      </c>
      <c r="G74" s="1">
        <v>3340</v>
      </c>
      <c r="H74" s="1">
        <v>3180</v>
      </c>
      <c r="I74" s="1">
        <v>3257</v>
      </c>
      <c r="J74" s="1">
        <v>3023</v>
      </c>
      <c r="K74" s="1">
        <v>3049</v>
      </c>
      <c r="L74" s="1">
        <v>1695</v>
      </c>
      <c r="M74" s="1">
        <v>27539</v>
      </c>
      <c r="N74" s="1">
        <f t="shared" si="2"/>
        <v>3364</v>
      </c>
      <c r="O74" s="1">
        <f t="shared" si="3"/>
        <v>24175</v>
      </c>
      <c r="P74" s="65"/>
    </row>
    <row r="75" spans="2:16" x14ac:dyDescent="0.2">
      <c r="B75" s="9">
        <v>38322</v>
      </c>
      <c r="C75" s="65">
        <v>876</v>
      </c>
      <c r="D75" s="1">
        <v>2166</v>
      </c>
      <c r="E75" s="1">
        <v>3188</v>
      </c>
      <c r="F75" s="1">
        <v>3261</v>
      </c>
      <c r="G75" s="1">
        <v>3274</v>
      </c>
      <c r="H75" s="1">
        <v>3147</v>
      </c>
      <c r="I75" s="1">
        <v>3236</v>
      </c>
      <c r="J75" s="1">
        <v>2972</v>
      </c>
      <c r="K75" s="1">
        <v>3043</v>
      </c>
      <c r="L75" s="1">
        <v>1728</v>
      </c>
      <c r="M75" s="1">
        <v>26891</v>
      </c>
      <c r="N75" s="1">
        <f t="shared" si="2"/>
        <v>3042</v>
      </c>
      <c r="O75" s="1">
        <f t="shared" si="3"/>
        <v>23849</v>
      </c>
      <c r="P75" s="65"/>
    </row>
    <row r="76" spans="2:16" s="10" customFormat="1" x14ac:dyDescent="0.2">
      <c r="B76" s="79">
        <v>38353</v>
      </c>
      <c r="C76" s="60">
        <v>956</v>
      </c>
      <c r="D76" s="27">
        <v>2284</v>
      </c>
      <c r="E76" s="27">
        <v>3316</v>
      </c>
      <c r="F76" s="27">
        <v>3421</v>
      </c>
      <c r="G76" s="27">
        <v>3275</v>
      </c>
      <c r="H76" s="27">
        <v>3211</v>
      </c>
      <c r="I76" s="27">
        <v>3290</v>
      </c>
      <c r="J76" s="27">
        <v>3007</v>
      </c>
      <c r="K76" s="27">
        <v>3079</v>
      </c>
      <c r="L76" s="27">
        <v>1746</v>
      </c>
      <c r="M76" s="27">
        <v>27585</v>
      </c>
      <c r="N76" s="27">
        <f>SUM(C76:D76)</f>
        <v>3240</v>
      </c>
      <c r="O76" s="27">
        <f t="shared" si="3"/>
        <v>24345</v>
      </c>
      <c r="P76" s="27"/>
    </row>
    <row r="77" spans="2:16" s="10" customFormat="1" x14ac:dyDescent="0.2">
      <c r="B77" s="79">
        <v>38384</v>
      </c>
      <c r="C77" s="60">
        <v>1015</v>
      </c>
      <c r="D77" s="27">
        <v>2320</v>
      </c>
      <c r="E77" s="27">
        <v>3274</v>
      </c>
      <c r="F77" s="27">
        <v>3324</v>
      </c>
      <c r="G77" s="27">
        <v>3291</v>
      </c>
      <c r="H77" s="27">
        <v>3177</v>
      </c>
      <c r="I77" s="27">
        <v>3201</v>
      </c>
      <c r="J77" s="27">
        <v>2997</v>
      </c>
      <c r="K77" s="27">
        <v>3039</v>
      </c>
      <c r="L77" s="27">
        <v>1783</v>
      </c>
      <c r="M77" s="27">
        <v>27421</v>
      </c>
      <c r="N77" s="27">
        <f t="shared" si="2"/>
        <v>3335</v>
      </c>
      <c r="O77" s="27">
        <f>SUM(E77:L77)</f>
        <v>24086</v>
      </c>
      <c r="P77" s="27"/>
    </row>
    <row r="78" spans="2:16" s="10" customFormat="1" x14ac:dyDescent="0.2">
      <c r="B78" s="79">
        <v>38412</v>
      </c>
      <c r="C78" s="60">
        <v>1022</v>
      </c>
      <c r="D78" s="27">
        <v>2164</v>
      </c>
      <c r="E78" s="27">
        <v>2999</v>
      </c>
      <c r="F78" s="27">
        <v>3156</v>
      </c>
      <c r="G78" s="27">
        <v>3160</v>
      </c>
      <c r="H78" s="27">
        <v>3077</v>
      </c>
      <c r="I78" s="27">
        <v>3139</v>
      </c>
      <c r="J78" s="27">
        <v>2963</v>
      </c>
      <c r="K78" s="27">
        <v>2990</v>
      </c>
      <c r="L78" s="27">
        <v>1760</v>
      </c>
      <c r="M78" s="27">
        <v>26430</v>
      </c>
      <c r="N78" s="27">
        <f t="shared" si="2"/>
        <v>3186</v>
      </c>
      <c r="O78" s="27">
        <f t="shared" si="3"/>
        <v>23244</v>
      </c>
      <c r="P78" s="27"/>
    </row>
    <row r="79" spans="2:16" s="10" customFormat="1" x14ac:dyDescent="0.2">
      <c r="B79" s="79">
        <v>38443</v>
      </c>
      <c r="C79" s="60">
        <v>986</v>
      </c>
      <c r="D79" s="27">
        <v>2092</v>
      </c>
      <c r="E79" s="27">
        <v>2821</v>
      </c>
      <c r="F79" s="27">
        <v>3060</v>
      </c>
      <c r="G79" s="27">
        <v>3053</v>
      </c>
      <c r="H79" s="27">
        <v>2989</v>
      </c>
      <c r="I79" s="27">
        <v>3132</v>
      </c>
      <c r="J79" s="27">
        <v>2950</v>
      </c>
      <c r="K79" s="27">
        <v>2970</v>
      </c>
      <c r="L79" s="27">
        <v>1765</v>
      </c>
      <c r="M79" s="27">
        <v>25818</v>
      </c>
      <c r="N79" s="27">
        <f t="shared" si="2"/>
        <v>3078</v>
      </c>
      <c r="O79" s="27">
        <f t="shared" si="3"/>
        <v>22740</v>
      </c>
      <c r="P79" s="27"/>
    </row>
    <row r="80" spans="2:16" s="10" customFormat="1" x14ac:dyDescent="0.2">
      <c r="B80" s="79">
        <v>38473</v>
      </c>
      <c r="C80" s="60">
        <v>1084</v>
      </c>
      <c r="D80" s="27">
        <v>2560</v>
      </c>
      <c r="E80" s="27">
        <v>4085</v>
      </c>
      <c r="F80" s="27">
        <v>4283</v>
      </c>
      <c r="G80" s="27">
        <v>4112</v>
      </c>
      <c r="H80" s="27">
        <v>3796</v>
      </c>
      <c r="I80" s="27">
        <v>3795</v>
      </c>
      <c r="J80" s="27">
        <v>3546</v>
      </c>
      <c r="K80" s="27">
        <v>3430</v>
      </c>
      <c r="L80" s="27">
        <v>2045</v>
      </c>
      <c r="M80" s="27">
        <v>32736</v>
      </c>
      <c r="N80" s="27">
        <f t="shared" si="2"/>
        <v>3644</v>
      </c>
      <c r="O80" s="27">
        <f t="shared" si="3"/>
        <v>29092</v>
      </c>
      <c r="P80" s="27"/>
    </row>
    <row r="81" spans="2:16" s="10" customFormat="1" x14ac:dyDescent="0.2">
      <c r="B81" s="79">
        <v>38504</v>
      </c>
      <c r="C81" s="60">
        <v>1198</v>
      </c>
      <c r="D81" s="27">
        <v>2335</v>
      </c>
      <c r="E81" s="27">
        <v>4000</v>
      </c>
      <c r="F81" s="27">
        <v>4182</v>
      </c>
      <c r="G81" s="27">
        <v>3996</v>
      </c>
      <c r="H81" s="27">
        <v>3734</v>
      </c>
      <c r="I81" s="27">
        <v>3820</v>
      </c>
      <c r="J81" s="27">
        <v>3519</v>
      </c>
      <c r="K81" s="27">
        <v>3441</v>
      </c>
      <c r="L81" s="27">
        <v>2047</v>
      </c>
      <c r="M81" s="27">
        <v>32272</v>
      </c>
      <c r="N81" s="27">
        <f t="shared" si="2"/>
        <v>3533</v>
      </c>
      <c r="O81" s="27">
        <f t="shared" si="3"/>
        <v>28739</v>
      </c>
      <c r="P81" s="27"/>
    </row>
    <row r="82" spans="2:16" s="10" customFormat="1" x14ac:dyDescent="0.2">
      <c r="B82" s="79">
        <v>38534</v>
      </c>
      <c r="C82" s="27">
        <v>1170</v>
      </c>
      <c r="D82" s="27">
        <v>2404</v>
      </c>
      <c r="E82" s="27">
        <v>4160</v>
      </c>
      <c r="F82" s="27">
        <v>4379</v>
      </c>
      <c r="G82" s="27">
        <v>4178</v>
      </c>
      <c r="H82" s="27">
        <v>3861</v>
      </c>
      <c r="I82" s="27">
        <v>3955</v>
      </c>
      <c r="J82" s="27">
        <v>3603</v>
      </c>
      <c r="K82" s="27">
        <v>3506</v>
      </c>
      <c r="L82" s="27">
        <v>2109</v>
      </c>
      <c r="M82" s="27">
        <v>33325</v>
      </c>
      <c r="N82" s="27">
        <f t="shared" si="2"/>
        <v>3574</v>
      </c>
      <c r="O82" s="27">
        <f t="shared" si="3"/>
        <v>29751</v>
      </c>
      <c r="P82" s="27"/>
    </row>
    <row r="83" spans="2:16" s="10" customFormat="1" x14ac:dyDescent="0.2">
      <c r="B83" s="79">
        <v>38565</v>
      </c>
      <c r="C83" s="27">
        <v>1133</v>
      </c>
      <c r="D83" s="27">
        <v>2417</v>
      </c>
      <c r="E83" s="27">
        <v>4214</v>
      </c>
      <c r="F83" s="27">
        <v>4392</v>
      </c>
      <c r="G83" s="27">
        <v>4161</v>
      </c>
      <c r="H83" s="27">
        <v>3873</v>
      </c>
      <c r="I83" s="27">
        <v>3916</v>
      </c>
      <c r="J83" s="27">
        <v>3637</v>
      </c>
      <c r="K83" s="27">
        <v>3496</v>
      </c>
      <c r="L83" s="27">
        <v>2123</v>
      </c>
      <c r="M83" s="27">
        <v>33362</v>
      </c>
      <c r="N83" s="27">
        <f t="shared" si="2"/>
        <v>3550</v>
      </c>
      <c r="O83" s="27">
        <f t="shared" si="3"/>
        <v>29812</v>
      </c>
      <c r="P83" s="27"/>
    </row>
    <row r="84" spans="2:16" s="10" customFormat="1" x14ac:dyDescent="0.2">
      <c r="B84" s="79">
        <v>38596</v>
      </c>
      <c r="C84" s="27">
        <v>1228</v>
      </c>
      <c r="D84" s="27">
        <v>2667</v>
      </c>
      <c r="E84" s="27">
        <v>4246</v>
      </c>
      <c r="F84" s="27">
        <v>4398</v>
      </c>
      <c r="G84" s="27">
        <v>4132</v>
      </c>
      <c r="H84" s="27">
        <v>3827</v>
      </c>
      <c r="I84" s="27">
        <v>3912</v>
      </c>
      <c r="J84" s="27">
        <v>3631</v>
      </c>
      <c r="K84" s="27">
        <v>3480</v>
      </c>
      <c r="L84" s="27">
        <v>2139</v>
      </c>
      <c r="M84" s="27">
        <v>33660</v>
      </c>
      <c r="N84" s="27">
        <f t="shared" si="2"/>
        <v>3895</v>
      </c>
      <c r="O84" s="27">
        <f t="shared" si="3"/>
        <v>29765</v>
      </c>
      <c r="P84" s="27"/>
    </row>
    <row r="85" spans="2:16" s="10" customFormat="1" x14ac:dyDescent="0.2">
      <c r="B85" s="79">
        <v>38626</v>
      </c>
      <c r="C85" s="27">
        <v>1342</v>
      </c>
      <c r="D85" s="27">
        <v>3094</v>
      </c>
      <c r="E85" s="27">
        <v>4593</v>
      </c>
      <c r="F85" s="27">
        <v>4599</v>
      </c>
      <c r="G85" s="27">
        <v>4225</v>
      </c>
      <c r="H85" s="27">
        <v>3996</v>
      </c>
      <c r="I85" s="27">
        <v>4013</v>
      </c>
      <c r="J85" s="27">
        <v>3752</v>
      </c>
      <c r="K85" s="27">
        <v>3519</v>
      </c>
      <c r="L85" s="27">
        <v>2196</v>
      </c>
      <c r="M85" s="27">
        <f>SUM(C85:L85)</f>
        <v>35329</v>
      </c>
      <c r="N85" s="27">
        <f t="shared" si="2"/>
        <v>4436</v>
      </c>
      <c r="O85" s="27">
        <f>SUM(E85:L85)</f>
        <v>30893</v>
      </c>
      <c r="P85" s="27"/>
    </row>
    <row r="86" spans="2:16" s="10" customFormat="1" x14ac:dyDescent="0.2">
      <c r="B86" s="79">
        <v>38657</v>
      </c>
      <c r="C86" s="27">
        <v>1536</v>
      </c>
      <c r="D86" s="27">
        <v>3306</v>
      </c>
      <c r="E86" s="27">
        <v>4744</v>
      </c>
      <c r="F86" s="27">
        <v>4629</v>
      </c>
      <c r="G86" s="27">
        <v>4365</v>
      </c>
      <c r="H86" s="27">
        <v>4170</v>
      </c>
      <c r="I86" s="27">
        <v>4157</v>
      </c>
      <c r="J86" s="27">
        <v>3833</v>
      </c>
      <c r="K86" s="27">
        <v>3542</v>
      </c>
      <c r="L86" s="27">
        <v>2249</v>
      </c>
      <c r="M86" s="27">
        <f>SUM(C86:L86)</f>
        <v>36531</v>
      </c>
      <c r="N86" s="27">
        <f t="shared" si="2"/>
        <v>4842</v>
      </c>
      <c r="O86" s="27">
        <f>SUM(E86:L86)</f>
        <v>31689</v>
      </c>
      <c r="P86" s="27"/>
    </row>
    <row r="87" spans="2:16" s="10" customFormat="1" x14ac:dyDescent="0.2">
      <c r="B87" s="79">
        <v>38687</v>
      </c>
      <c r="C87" s="27">
        <v>1434</v>
      </c>
      <c r="D87" s="27">
        <v>3325</v>
      </c>
      <c r="E87" s="27">
        <v>4775</v>
      </c>
      <c r="F87" s="27">
        <v>4817</v>
      </c>
      <c r="G87" s="27">
        <v>4554</v>
      </c>
      <c r="H87" s="27">
        <v>4247</v>
      </c>
      <c r="I87" s="27">
        <v>4265</v>
      </c>
      <c r="J87" s="27">
        <v>3895</v>
      </c>
      <c r="K87" s="27">
        <v>3623</v>
      </c>
      <c r="L87" s="27">
        <v>2295</v>
      </c>
      <c r="M87" s="27">
        <f>SUM(C87:L87)</f>
        <v>37230</v>
      </c>
      <c r="N87" s="27">
        <f t="shared" si="2"/>
        <v>4759</v>
      </c>
      <c r="O87" s="27">
        <f t="shared" ref="O87:O150" si="4">SUM(E87:L87)</f>
        <v>32471</v>
      </c>
      <c r="P87" s="27"/>
    </row>
    <row r="88" spans="2:16" s="10" customFormat="1" x14ac:dyDescent="0.2">
      <c r="B88" s="79">
        <v>38718</v>
      </c>
      <c r="C88" s="27">
        <v>1517</v>
      </c>
      <c r="D88" s="27">
        <v>3611</v>
      </c>
      <c r="E88" s="27">
        <v>5137</v>
      </c>
      <c r="F88" s="27">
        <v>4979</v>
      </c>
      <c r="G88" s="27">
        <v>4607</v>
      </c>
      <c r="H88" s="27">
        <v>4367</v>
      </c>
      <c r="I88" s="27">
        <v>4323</v>
      </c>
      <c r="J88" s="27">
        <v>3965</v>
      </c>
      <c r="K88" s="27">
        <v>3621</v>
      </c>
      <c r="L88" s="27">
        <v>2358</v>
      </c>
      <c r="M88" s="27">
        <v>38485</v>
      </c>
      <c r="N88" s="27">
        <f t="shared" si="2"/>
        <v>5128</v>
      </c>
      <c r="O88" s="27">
        <f t="shared" si="4"/>
        <v>33357</v>
      </c>
      <c r="P88" s="27"/>
    </row>
    <row r="89" spans="2:16" s="10" customFormat="1" x14ac:dyDescent="0.2">
      <c r="B89" s="79">
        <v>38749</v>
      </c>
      <c r="C89" s="27">
        <v>1517</v>
      </c>
      <c r="D89" s="27">
        <v>3701</v>
      </c>
      <c r="E89" s="27">
        <v>5087</v>
      </c>
      <c r="F89" s="27">
        <v>4970</v>
      </c>
      <c r="G89" s="27">
        <v>4586</v>
      </c>
      <c r="H89" s="27">
        <v>4322</v>
      </c>
      <c r="I89" s="27">
        <v>4312</v>
      </c>
      <c r="J89" s="27">
        <v>4028</v>
      </c>
      <c r="K89" s="27">
        <v>3564</v>
      </c>
      <c r="L89" s="27">
        <v>2393</v>
      </c>
      <c r="M89" s="27">
        <v>38480</v>
      </c>
      <c r="N89" s="27">
        <f t="shared" si="2"/>
        <v>5218</v>
      </c>
      <c r="O89" s="27">
        <f t="shared" si="4"/>
        <v>33262</v>
      </c>
      <c r="P89" s="27"/>
    </row>
    <row r="90" spans="2:16" s="10" customFormat="1" x14ac:dyDescent="0.2">
      <c r="B90" s="79">
        <v>38777</v>
      </c>
      <c r="C90" s="27">
        <v>1563</v>
      </c>
      <c r="D90" s="27">
        <v>3642</v>
      </c>
      <c r="E90" s="27">
        <v>5043</v>
      </c>
      <c r="F90" s="27">
        <v>4869</v>
      </c>
      <c r="G90" s="27">
        <v>4593</v>
      </c>
      <c r="H90" s="27">
        <v>4259</v>
      </c>
      <c r="I90" s="27">
        <v>4271</v>
      </c>
      <c r="J90" s="27">
        <v>3995</v>
      </c>
      <c r="K90" s="27">
        <v>3576</v>
      </c>
      <c r="L90" s="27">
        <v>2394</v>
      </c>
      <c r="M90" s="27">
        <v>38205</v>
      </c>
      <c r="N90" s="27">
        <f t="shared" si="2"/>
        <v>5205</v>
      </c>
      <c r="O90" s="27">
        <f t="shared" si="4"/>
        <v>33000</v>
      </c>
      <c r="P90" s="27"/>
    </row>
    <row r="91" spans="2:16" s="10" customFormat="1" x14ac:dyDescent="0.2">
      <c r="B91" s="79">
        <v>38808</v>
      </c>
      <c r="C91" s="27">
        <v>1456</v>
      </c>
      <c r="D91" s="27">
        <v>3361</v>
      </c>
      <c r="E91" s="27">
        <v>4655</v>
      </c>
      <c r="F91" s="27">
        <v>4647</v>
      </c>
      <c r="G91" s="27">
        <v>4403</v>
      </c>
      <c r="H91" s="27">
        <v>4185</v>
      </c>
      <c r="I91" s="27">
        <v>4157</v>
      </c>
      <c r="J91" s="27">
        <v>3942</v>
      </c>
      <c r="K91" s="27">
        <v>3543</v>
      </c>
      <c r="L91" s="27">
        <v>2401</v>
      </c>
      <c r="M91" s="27">
        <v>36750</v>
      </c>
      <c r="N91" s="27">
        <f t="shared" si="2"/>
        <v>4817</v>
      </c>
      <c r="O91" s="27">
        <f t="shared" si="4"/>
        <v>31933</v>
      </c>
      <c r="P91" s="27"/>
    </row>
    <row r="92" spans="2:16" s="10" customFormat="1" x14ac:dyDescent="0.2">
      <c r="B92" s="79">
        <v>38838</v>
      </c>
      <c r="C92" s="27">
        <v>1429</v>
      </c>
      <c r="D92" s="27">
        <v>3164</v>
      </c>
      <c r="E92" s="27">
        <v>4470</v>
      </c>
      <c r="F92" s="27">
        <v>4489</v>
      </c>
      <c r="G92" s="27">
        <v>4282</v>
      </c>
      <c r="H92" s="27">
        <v>4118</v>
      </c>
      <c r="I92" s="27">
        <v>4082</v>
      </c>
      <c r="J92" s="27">
        <v>3900</v>
      </c>
      <c r="K92" s="27">
        <v>3544</v>
      </c>
      <c r="L92" s="27">
        <v>2418</v>
      </c>
      <c r="M92" s="27">
        <v>35896</v>
      </c>
      <c r="N92" s="27">
        <f t="shared" si="2"/>
        <v>4593</v>
      </c>
      <c r="O92" s="27">
        <f t="shared" si="4"/>
        <v>31303</v>
      </c>
      <c r="P92" s="27"/>
    </row>
    <row r="93" spans="2:16" s="10" customFormat="1" x14ac:dyDescent="0.2">
      <c r="B93" s="79">
        <v>38869</v>
      </c>
      <c r="C93" s="27">
        <v>1481</v>
      </c>
      <c r="D93" s="27">
        <v>2694</v>
      </c>
      <c r="E93" s="27">
        <v>4216</v>
      </c>
      <c r="F93" s="27">
        <v>4387</v>
      </c>
      <c r="G93" s="27">
        <v>4256</v>
      </c>
      <c r="H93" s="27">
        <v>4064</v>
      </c>
      <c r="I93" s="27">
        <v>4118</v>
      </c>
      <c r="J93" s="27">
        <v>3988</v>
      </c>
      <c r="K93" s="27">
        <v>3562</v>
      </c>
      <c r="L93" s="27">
        <v>2438</v>
      </c>
      <c r="M93" s="27">
        <v>35204</v>
      </c>
      <c r="N93" s="27">
        <f t="shared" si="2"/>
        <v>4175</v>
      </c>
      <c r="O93" s="27">
        <f t="shared" si="4"/>
        <v>31029</v>
      </c>
      <c r="P93" s="27"/>
    </row>
    <row r="94" spans="2:16" s="10" customFormat="1" x14ac:dyDescent="0.2">
      <c r="B94" s="79">
        <v>38899</v>
      </c>
      <c r="C94" s="27">
        <v>1351</v>
      </c>
      <c r="D94" s="27">
        <v>2639</v>
      </c>
      <c r="E94" s="27">
        <v>4316</v>
      </c>
      <c r="F94" s="27">
        <v>4458</v>
      </c>
      <c r="G94" s="27">
        <v>4264</v>
      </c>
      <c r="H94" s="27">
        <v>4019</v>
      </c>
      <c r="I94" s="27">
        <v>4115</v>
      </c>
      <c r="J94" s="27">
        <v>3963</v>
      </c>
      <c r="K94" s="27">
        <v>3604</v>
      </c>
      <c r="L94" s="27">
        <v>2475</v>
      </c>
      <c r="M94" s="27">
        <v>35204</v>
      </c>
      <c r="N94" s="27">
        <f t="shared" si="2"/>
        <v>3990</v>
      </c>
      <c r="O94" s="27">
        <f t="shared" si="4"/>
        <v>31214</v>
      </c>
      <c r="P94" s="27"/>
    </row>
    <row r="95" spans="2:16" s="10" customFormat="1" x14ac:dyDescent="0.2">
      <c r="B95" s="79">
        <v>38930</v>
      </c>
      <c r="C95" s="27">
        <v>1302</v>
      </c>
      <c r="D95" s="27">
        <v>2739</v>
      </c>
      <c r="E95" s="27">
        <v>4534</v>
      </c>
      <c r="F95" s="27">
        <v>4599</v>
      </c>
      <c r="G95" s="27">
        <v>4304</v>
      </c>
      <c r="H95" s="27">
        <v>4084</v>
      </c>
      <c r="I95" s="27">
        <v>4176</v>
      </c>
      <c r="J95" s="27">
        <v>3987</v>
      </c>
      <c r="K95" s="27">
        <v>3604</v>
      </c>
      <c r="L95" s="27">
        <v>2527</v>
      </c>
      <c r="M95" s="27">
        <v>35856</v>
      </c>
      <c r="N95" s="27">
        <f t="shared" si="2"/>
        <v>4041</v>
      </c>
      <c r="O95" s="27">
        <f t="shared" si="4"/>
        <v>31815</v>
      </c>
      <c r="P95" s="27"/>
    </row>
    <row r="96" spans="2:16" s="10" customFormat="1" x14ac:dyDescent="0.2">
      <c r="B96" s="79">
        <v>38961</v>
      </c>
      <c r="C96" s="27">
        <v>1461</v>
      </c>
      <c r="D96" s="27">
        <v>2861</v>
      </c>
      <c r="E96" s="27">
        <v>4511</v>
      </c>
      <c r="F96" s="27">
        <v>4581</v>
      </c>
      <c r="G96" s="27">
        <v>4260</v>
      </c>
      <c r="H96" s="27">
        <v>4011</v>
      </c>
      <c r="I96" s="27">
        <v>4175</v>
      </c>
      <c r="J96" s="27">
        <v>4012</v>
      </c>
      <c r="K96" s="27">
        <v>3613</v>
      </c>
      <c r="L96" s="27">
        <v>2561</v>
      </c>
      <c r="M96" s="27">
        <v>36046</v>
      </c>
      <c r="N96" s="27">
        <f t="shared" si="2"/>
        <v>4322</v>
      </c>
      <c r="O96" s="27">
        <f t="shared" si="4"/>
        <v>31724</v>
      </c>
      <c r="P96" s="27"/>
    </row>
    <row r="97" spans="2:16" s="10" customFormat="1" x14ac:dyDescent="0.2">
      <c r="B97" s="79">
        <v>38991</v>
      </c>
      <c r="C97" s="27">
        <v>1462</v>
      </c>
      <c r="D97" s="27">
        <v>3190</v>
      </c>
      <c r="E97" s="27">
        <v>4742</v>
      </c>
      <c r="F97" s="27">
        <v>4706</v>
      </c>
      <c r="G97" s="27">
        <v>4430</v>
      </c>
      <c r="H97" s="27">
        <v>4199</v>
      </c>
      <c r="I97" s="27">
        <v>4304</v>
      </c>
      <c r="J97" s="27">
        <v>4103</v>
      </c>
      <c r="K97" s="27">
        <v>3641</v>
      </c>
      <c r="L97" s="27">
        <v>2599</v>
      </c>
      <c r="M97" s="27">
        <f t="shared" ref="M97:M129" si="5">SUM(C97:L97)</f>
        <v>37376</v>
      </c>
      <c r="N97" s="27">
        <f t="shared" si="2"/>
        <v>4652</v>
      </c>
      <c r="O97" s="27">
        <f t="shared" si="4"/>
        <v>32724</v>
      </c>
      <c r="P97" s="27"/>
    </row>
    <row r="98" spans="2:16" s="10" customFormat="1" x14ac:dyDescent="0.2">
      <c r="B98" s="79">
        <v>39022</v>
      </c>
      <c r="C98" s="27">
        <v>1603</v>
      </c>
      <c r="D98" s="27">
        <v>3291</v>
      </c>
      <c r="E98" s="27">
        <v>4859</v>
      </c>
      <c r="F98" s="27">
        <v>4806</v>
      </c>
      <c r="G98" s="27">
        <v>4583</v>
      </c>
      <c r="H98" s="27">
        <v>4328</v>
      </c>
      <c r="I98" s="27">
        <v>4339</v>
      </c>
      <c r="J98" s="27">
        <v>4175</v>
      </c>
      <c r="K98" s="27">
        <v>3665</v>
      </c>
      <c r="L98" s="27">
        <v>2654</v>
      </c>
      <c r="M98" s="27">
        <f t="shared" si="5"/>
        <v>38303</v>
      </c>
      <c r="N98" s="27">
        <f t="shared" si="2"/>
        <v>4894</v>
      </c>
      <c r="O98" s="27">
        <f t="shared" si="4"/>
        <v>33409</v>
      </c>
      <c r="P98" s="27"/>
    </row>
    <row r="99" spans="2:16" s="10" customFormat="1" x14ac:dyDescent="0.2">
      <c r="B99" s="79">
        <v>39052</v>
      </c>
      <c r="C99" s="27">
        <v>1464</v>
      </c>
      <c r="D99" s="27">
        <v>3059</v>
      </c>
      <c r="E99" s="27">
        <v>4674</v>
      </c>
      <c r="F99" s="27">
        <v>4670</v>
      </c>
      <c r="G99" s="27">
        <v>4531</v>
      </c>
      <c r="H99" s="27">
        <v>4317</v>
      </c>
      <c r="I99" s="27">
        <v>4311</v>
      </c>
      <c r="J99" s="27">
        <v>4093</v>
      </c>
      <c r="K99" s="27">
        <v>3689</v>
      </c>
      <c r="L99" s="27">
        <v>2671</v>
      </c>
      <c r="M99" s="27">
        <f t="shared" si="5"/>
        <v>37479</v>
      </c>
      <c r="N99" s="27">
        <f t="shared" si="2"/>
        <v>4523</v>
      </c>
      <c r="O99" s="27">
        <f t="shared" si="4"/>
        <v>32956</v>
      </c>
      <c r="P99" s="27"/>
    </row>
    <row r="100" spans="2:16" s="10" customFormat="1" x14ac:dyDescent="0.2">
      <c r="B100" s="17">
        <v>39083</v>
      </c>
      <c r="C100" s="27">
        <v>1662</v>
      </c>
      <c r="D100" s="27">
        <v>3421</v>
      </c>
      <c r="E100" s="27">
        <v>5052</v>
      </c>
      <c r="F100" s="27">
        <v>4937</v>
      </c>
      <c r="G100" s="27">
        <v>4690</v>
      </c>
      <c r="H100" s="27">
        <v>4489</v>
      </c>
      <c r="I100" s="27">
        <v>4498</v>
      </c>
      <c r="J100" s="27">
        <v>4222</v>
      </c>
      <c r="K100" s="27">
        <v>3758</v>
      </c>
      <c r="L100" s="27">
        <v>2725</v>
      </c>
      <c r="M100" s="27">
        <f t="shared" si="5"/>
        <v>39454</v>
      </c>
      <c r="N100" s="27">
        <f t="shared" si="2"/>
        <v>5083</v>
      </c>
      <c r="O100" s="27">
        <f t="shared" si="4"/>
        <v>34371</v>
      </c>
      <c r="P100" s="27"/>
    </row>
    <row r="101" spans="2:16" s="10" customFormat="1" x14ac:dyDescent="0.2">
      <c r="B101" s="17">
        <v>39114</v>
      </c>
      <c r="C101" s="27">
        <v>1593</v>
      </c>
      <c r="D101" s="27">
        <v>3459</v>
      </c>
      <c r="E101" s="27">
        <v>4927</v>
      </c>
      <c r="F101" s="27">
        <v>4866</v>
      </c>
      <c r="G101" s="27">
        <v>4661</v>
      </c>
      <c r="H101" s="27">
        <v>4475</v>
      </c>
      <c r="I101" s="27">
        <v>4418</v>
      </c>
      <c r="J101" s="27">
        <v>4225</v>
      </c>
      <c r="K101" s="27">
        <v>3772</v>
      </c>
      <c r="L101" s="27">
        <v>2739</v>
      </c>
      <c r="M101" s="27">
        <f t="shared" si="5"/>
        <v>39135</v>
      </c>
      <c r="N101" s="27">
        <f t="shared" si="2"/>
        <v>5052</v>
      </c>
      <c r="O101" s="27">
        <f t="shared" si="4"/>
        <v>34083</v>
      </c>
      <c r="P101" s="27"/>
    </row>
    <row r="102" spans="2:16" s="10" customFormat="1" x14ac:dyDescent="0.2">
      <c r="B102" s="17">
        <v>39142</v>
      </c>
      <c r="C102" s="27">
        <v>1640</v>
      </c>
      <c r="D102" s="27">
        <v>3432</v>
      </c>
      <c r="E102" s="27">
        <v>4880</v>
      </c>
      <c r="F102" s="27">
        <v>4840</v>
      </c>
      <c r="G102" s="27">
        <v>4624</v>
      </c>
      <c r="H102" s="27">
        <v>4494</v>
      </c>
      <c r="I102" s="27">
        <v>4423</v>
      </c>
      <c r="J102" s="27">
        <v>4275</v>
      </c>
      <c r="K102" s="27">
        <v>3815</v>
      </c>
      <c r="L102" s="27">
        <v>2743</v>
      </c>
      <c r="M102" s="27">
        <f t="shared" si="5"/>
        <v>39166</v>
      </c>
      <c r="N102" s="27">
        <f t="shared" si="2"/>
        <v>5072</v>
      </c>
      <c r="O102" s="27">
        <f t="shared" si="4"/>
        <v>34094</v>
      </c>
      <c r="P102" s="27"/>
    </row>
    <row r="103" spans="2:16" s="10" customFormat="1" x14ac:dyDescent="0.2">
      <c r="B103" s="17">
        <v>39173</v>
      </c>
      <c r="C103" s="27">
        <v>1602</v>
      </c>
      <c r="D103" s="27">
        <v>3343</v>
      </c>
      <c r="E103" s="27">
        <v>4676</v>
      </c>
      <c r="F103" s="27">
        <v>4710</v>
      </c>
      <c r="G103" s="27">
        <v>4657</v>
      </c>
      <c r="H103" s="27">
        <v>4434</v>
      </c>
      <c r="I103" s="27">
        <v>4425</v>
      </c>
      <c r="J103" s="27">
        <v>4308</v>
      </c>
      <c r="K103" s="27">
        <v>3879</v>
      </c>
      <c r="L103" s="27">
        <v>2724</v>
      </c>
      <c r="M103" s="27">
        <f t="shared" si="5"/>
        <v>38758</v>
      </c>
      <c r="N103" s="27">
        <f t="shared" si="2"/>
        <v>4945</v>
      </c>
      <c r="O103" s="27">
        <f t="shared" si="4"/>
        <v>33813</v>
      </c>
      <c r="P103" s="27"/>
    </row>
    <row r="104" spans="2:16" s="10" customFormat="1" x14ac:dyDescent="0.2">
      <c r="B104" s="17">
        <v>39203</v>
      </c>
      <c r="C104" s="27">
        <v>1605</v>
      </c>
      <c r="D104" s="27">
        <v>3071</v>
      </c>
      <c r="E104" s="27">
        <v>4542</v>
      </c>
      <c r="F104" s="27">
        <v>4637</v>
      </c>
      <c r="G104" s="27">
        <v>4610</v>
      </c>
      <c r="H104" s="27">
        <v>4447</v>
      </c>
      <c r="I104" s="27">
        <v>4422</v>
      </c>
      <c r="J104" s="27">
        <v>4309</v>
      </c>
      <c r="K104" s="27">
        <v>3872</v>
      </c>
      <c r="L104" s="27">
        <v>2736</v>
      </c>
      <c r="M104" s="27">
        <f t="shared" si="5"/>
        <v>38251</v>
      </c>
      <c r="N104" s="27">
        <f t="shared" si="2"/>
        <v>4676</v>
      </c>
      <c r="O104" s="27">
        <f t="shared" si="4"/>
        <v>33575</v>
      </c>
      <c r="P104" s="27"/>
    </row>
    <row r="105" spans="2:16" s="10" customFormat="1" x14ac:dyDescent="0.2">
      <c r="B105" s="17">
        <v>39234</v>
      </c>
      <c r="C105" s="27">
        <v>1553</v>
      </c>
      <c r="D105" s="27">
        <v>2936</v>
      </c>
      <c r="E105" s="27">
        <v>4495</v>
      </c>
      <c r="F105" s="27">
        <v>4571</v>
      </c>
      <c r="G105" s="27">
        <v>4580</v>
      </c>
      <c r="H105" s="27">
        <v>4389</v>
      </c>
      <c r="I105" s="27">
        <v>4420</v>
      </c>
      <c r="J105" s="27">
        <v>4302</v>
      </c>
      <c r="K105" s="27">
        <v>3904</v>
      </c>
      <c r="L105" s="27">
        <v>2771</v>
      </c>
      <c r="M105" s="27">
        <f t="shared" si="5"/>
        <v>37921</v>
      </c>
      <c r="N105" s="27">
        <f t="shared" si="2"/>
        <v>4489</v>
      </c>
      <c r="O105" s="27">
        <f t="shared" si="4"/>
        <v>33432</v>
      </c>
      <c r="P105" s="27"/>
    </row>
    <row r="106" spans="2:16" s="10" customFormat="1" x14ac:dyDescent="0.2">
      <c r="B106" s="17">
        <v>39264</v>
      </c>
      <c r="C106" s="27">
        <v>1590</v>
      </c>
      <c r="D106" s="27">
        <v>2919</v>
      </c>
      <c r="E106" s="27">
        <v>4637</v>
      </c>
      <c r="F106" s="27">
        <v>4723</v>
      </c>
      <c r="G106" s="27">
        <v>4581</v>
      </c>
      <c r="H106" s="27">
        <v>4432</v>
      </c>
      <c r="I106" s="27">
        <v>4342</v>
      </c>
      <c r="J106" s="27">
        <v>4302</v>
      </c>
      <c r="K106" s="27">
        <v>3883</v>
      </c>
      <c r="L106" s="27">
        <v>2819</v>
      </c>
      <c r="M106" s="27">
        <f t="shared" si="5"/>
        <v>38228</v>
      </c>
      <c r="N106" s="27">
        <f t="shared" si="2"/>
        <v>4509</v>
      </c>
      <c r="O106" s="27">
        <f t="shared" si="4"/>
        <v>33719</v>
      </c>
      <c r="P106" s="27"/>
    </row>
    <row r="107" spans="2:16" s="10" customFormat="1" x14ac:dyDescent="0.2">
      <c r="B107" s="17">
        <v>39295</v>
      </c>
      <c r="C107" s="27">
        <v>1344</v>
      </c>
      <c r="D107" s="27">
        <v>2886</v>
      </c>
      <c r="E107" s="27">
        <v>4710</v>
      </c>
      <c r="F107" s="27">
        <v>4838</v>
      </c>
      <c r="G107" s="27">
        <v>4664</v>
      </c>
      <c r="H107" s="27">
        <v>4460</v>
      </c>
      <c r="I107" s="27">
        <v>4383</v>
      </c>
      <c r="J107" s="27">
        <v>4302</v>
      </c>
      <c r="K107" s="27">
        <v>3945</v>
      </c>
      <c r="L107" s="27">
        <v>2856</v>
      </c>
      <c r="M107" s="27">
        <f t="shared" si="5"/>
        <v>38388</v>
      </c>
      <c r="N107" s="27">
        <f t="shared" si="2"/>
        <v>4230</v>
      </c>
      <c r="O107" s="27">
        <f t="shared" si="4"/>
        <v>34158</v>
      </c>
      <c r="P107" s="27"/>
    </row>
    <row r="108" spans="2:16" s="10" customFormat="1" x14ac:dyDescent="0.2">
      <c r="B108" s="17">
        <v>39326</v>
      </c>
      <c r="C108" s="27">
        <v>1441</v>
      </c>
      <c r="D108" s="27">
        <v>2903</v>
      </c>
      <c r="E108" s="27">
        <v>4700</v>
      </c>
      <c r="F108" s="27">
        <v>4766</v>
      </c>
      <c r="G108" s="27">
        <v>4568</v>
      </c>
      <c r="H108" s="27">
        <v>4425</v>
      </c>
      <c r="I108" s="27">
        <v>4346</v>
      </c>
      <c r="J108" s="27">
        <v>4246</v>
      </c>
      <c r="K108" s="27">
        <v>3921</v>
      </c>
      <c r="L108" s="27">
        <v>2878</v>
      </c>
      <c r="M108" s="27">
        <f t="shared" si="5"/>
        <v>38194</v>
      </c>
      <c r="N108" s="27">
        <f t="shared" si="2"/>
        <v>4344</v>
      </c>
      <c r="O108" s="27">
        <f t="shared" si="4"/>
        <v>33850</v>
      </c>
      <c r="P108" s="27"/>
    </row>
    <row r="109" spans="2:16" s="10" customFormat="1" x14ac:dyDescent="0.2">
      <c r="B109" s="17">
        <v>39356</v>
      </c>
      <c r="C109" s="27">
        <v>817</v>
      </c>
      <c r="D109" s="27">
        <v>3107</v>
      </c>
      <c r="E109" s="27">
        <v>5043</v>
      </c>
      <c r="F109" s="27">
        <v>4944</v>
      </c>
      <c r="G109" s="27">
        <v>4850</v>
      </c>
      <c r="H109" s="27">
        <v>4656</v>
      </c>
      <c r="I109" s="27">
        <v>4548</v>
      </c>
      <c r="J109" s="27">
        <v>4367</v>
      </c>
      <c r="K109" s="27">
        <v>3974</v>
      </c>
      <c r="L109" s="27">
        <v>2929</v>
      </c>
      <c r="M109" s="27">
        <f t="shared" si="5"/>
        <v>39235</v>
      </c>
      <c r="N109" s="27">
        <f t="shared" si="2"/>
        <v>3924</v>
      </c>
      <c r="O109" s="27">
        <f t="shared" si="4"/>
        <v>35311</v>
      </c>
      <c r="P109" s="27"/>
    </row>
    <row r="110" spans="2:16" s="10" customFormat="1" x14ac:dyDescent="0.2">
      <c r="B110" s="17">
        <v>39387</v>
      </c>
      <c r="C110" s="27">
        <v>866</v>
      </c>
      <c r="D110" s="27">
        <v>3333</v>
      </c>
      <c r="E110" s="27">
        <v>5195</v>
      </c>
      <c r="F110" s="27">
        <v>5182</v>
      </c>
      <c r="G110" s="27">
        <v>5030</v>
      </c>
      <c r="H110" s="27">
        <v>4819</v>
      </c>
      <c r="I110" s="27">
        <v>4611</v>
      </c>
      <c r="J110" s="27">
        <v>4452</v>
      </c>
      <c r="K110" s="27">
        <v>4018</v>
      </c>
      <c r="L110" s="27">
        <v>2924</v>
      </c>
      <c r="M110" s="27">
        <f t="shared" si="5"/>
        <v>40430</v>
      </c>
      <c r="N110" s="27">
        <f t="shared" si="2"/>
        <v>4199</v>
      </c>
      <c r="O110" s="27">
        <f t="shared" si="4"/>
        <v>36231</v>
      </c>
      <c r="P110" s="27"/>
    </row>
    <row r="111" spans="2:16" s="10" customFormat="1" x14ac:dyDescent="0.2">
      <c r="B111" s="17">
        <v>39417</v>
      </c>
      <c r="C111" s="27">
        <v>897</v>
      </c>
      <c r="D111" s="27">
        <v>3115</v>
      </c>
      <c r="E111" s="27">
        <v>5196</v>
      </c>
      <c r="F111" s="27">
        <v>5224</v>
      </c>
      <c r="G111" s="27">
        <v>5055</v>
      </c>
      <c r="H111" s="27">
        <v>4821</v>
      </c>
      <c r="I111" s="27">
        <v>4701</v>
      </c>
      <c r="J111" s="27">
        <v>4480</v>
      </c>
      <c r="K111" s="27">
        <v>4025</v>
      </c>
      <c r="L111" s="27">
        <v>2985</v>
      </c>
      <c r="M111" s="27">
        <f t="shared" si="5"/>
        <v>40499</v>
      </c>
      <c r="N111" s="27">
        <f t="shared" si="2"/>
        <v>4012</v>
      </c>
      <c r="O111" s="27">
        <f t="shared" si="4"/>
        <v>36487</v>
      </c>
      <c r="P111" s="27"/>
    </row>
    <row r="112" spans="2:16" s="10" customFormat="1" x14ac:dyDescent="0.2">
      <c r="B112" s="80">
        <v>39448</v>
      </c>
      <c r="C112" s="27">
        <v>1131</v>
      </c>
      <c r="D112" s="27">
        <v>3582</v>
      </c>
      <c r="E112" s="27">
        <v>5464</v>
      </c>
      <c r="F112" s="27">
        <v>5419</v>
      </c>
      <c r="G112" s="27">
        <v>5251</v>
      </c>
      <c r="H112" s="27">
        <v>4954</v>
      </c>
      <c r="I112" s="27">
        <v>4877</v>
      </c>
      <c r="J112" s="27">
        <v>4591</v>
      </c>
      <c r="K112" s="27">
        <v>4096</v>
      </c>
      <c r="L112" s="27">
        <v>3064</v>
      </c>
      <c r="M112" s="27">
        <f t="shared" si="5"/>
        <v>42429</v>
      </c>
      <c r="N112" s="27">
        <f t="shared" si="2"/>
        <v>4713</v>
      </c>
      <c r="O112" s="27">
        <f t="shared" si="4"/>
        <v>37716</v>
      </c>
      <c r="P112" s="27"/>
    </row>
    <row r="113" spans="2:16" s="10" customFormat="1" x14ac:dyDescent="0.2">
      <c r="B113" s="80">
        <v>39479</v>
      </c>
      <c r="C113" s="27">
        <v>990</v>
      </c>
      <c r="D113" s="27">
        <v>3695</v>
      </c>
      <c r="E113" s="27">
        <v>5517</v>
      </c>
      <c r="F113" s="27">
        <v>5404</v>
      </c>
      <c r="G113" s="27">
        <v>5229</v>
      </c>
      <c r="H113" s="27">
        <v>4946</v>
      </c>
      <c r="I113" s="27">
        <v>4803</v>
      </c>
      <c r="J113" s="27">
        <v>4664</v>
      </c>
      <c r="K113" s="27">
        <v>4109</v>
      </c>
      <c r="L113" s="27">
        <v>3128</v>
      </c>
      <c r="M113" s="27">
        <f t="shared" si="5"/>
        <v>42485</v>
      </c>
      <c r="N113" s="27">
        <f t="shared" si="2"/>
        <v>4685</v>
      </c>
      <c r="O113" s="27">
        <f t="shared" si="4"/>
        <v>37800</v>
      </c>
      <c r="P113" s="27"/>
    </row>
    <row r="114" spans="2:16" s="10" customFormat="1" x14ac:dyDescent="0.2">
      <c r="B114" s="80">
        <v>39508</v>
      </c>
      <c r="C114" s="27">
        <v>1111</v>
      </c>
      <c r="D114" s="27">
        <v>3643</v>
      </c>
      <c r="E114" s="27">
        <v>5468</v>
      </c>
      <c r="F114" s="27">
        <v>5374</v>
      </c>
      <c r="G114" s="27">
        <v>5245</v>
      </c>
      <c r="H114" s="27">
        <v>4991</v>
      </c>
      <c r="I114" s="27">
        <v>4817</v>
      </c>
      <c r="J114" s="27">
        <v>4708</v>
      </c>
      <c r="K114" s="27">
        <v>4124</v>
      </c>
      <c r="L114" s="27">
        <v>3166</v>
      </c>
      <c r="M114" s="27">
        <f t="shared" si="5"/>
        <v>42647</v>
      </c>
      <c r="N114" s="27">
        <f t="shared" si="2"/>
        <v>4754</v>
      </c>
      <c r="O114" s="27">
        <f t="shared" si="4"/>
        <v>37893</v>
      </c>
      <c r="P114" s="27"/>
    </row>
    <row r="115" spans="2:16" s="10" customFormat="1" x14ac:dyDescent="0.2">
      <c r="B115" s="80">
        <v>39539</v>
      </c>
      <c r="C115" s="27">
        <v>1187</v>
      </c>
      <c r="D115" s="27">
        <v>3788</v>
      </c>
      <c r="E115" s="27">
        <v>5599</v>
      </c>
      <c r="F115" s="27">
        <v>5550</v>
      </c>
      <c r="G115" s="27">
        <v>5363</v>
      </c>
      <c r="H115" s="27">
        <v>5071</v>
      </c>
      <c r="I115" s="27">
        <v>4859</v>
      </c>
      <c r="J115" s="27">
        <v>4775</v>
      </c>
      <c r="K115" s="27">
        <v>4174</v>
      </c>
      <c r="L115" s="27">
        <v>3220</v>
      </c>
      <c r="M115" s="27">
        <f t="shared" si="5"/>
        <v>43586</v>
      </c>
      <c r="N115" s="27">
        <f t="shared" si="2"/>
        <v>4975</v>
      </c>
      <c r="O115" s="27">
        <f t="shared" si="4"/>
        <v>38611</v>
      </c>
      <c r="P115" s="27"/>
    </row>
    <row r="116" spans="2:16" s="10" customFormat="1" x14ac:dyDescent="0.2">
      <c r="B116" s="80">
        <v>39569</v>
      </c>
      <c r="C116" s="27">
        <v>1040</v>
      </c>
      <c r="D116" s="27">
        <v>3726</v>
      </c>
      <c r="E116" s="27">
        <v>5546</v>
      </c>
      <c r="F116" s="27">
        <v>5687</v>
      </c>
      <c r="G116" s="27">
        <v>5398</v>
      </c>
      <c r="H116" s="27">
        <v>5135</v>
      </c>
      <c r="I116" s="27">
        <v>4943</v>
      </c>
      <c r="J116" s="27">
        <v>4759</v>
      </c>
      <c r="K116" s="27">
        <v>4204</v>
      </c>
      <c r="L116" s="27">
        <v>3209</v>
      </c>
      <c r="M116" s="27">
        <f t="shared" si="5"/>
        <v>43647</v>
      </c>
      <c r="N116" s="27">
        <f t="shared" si="2"/>
        <v>4766</v>
      </c>
      <c r="O116" s="27">
        <f t="shared" si="4"/>
        <v>38881</v>
      </c>
      <c r="P116" s="27"/>
    </row>
    <row r="117" spans="2:16" s="10" customFormat="1" x14ac:dyDescent="0.2">
      <c r="B117" s="80">
        <v>39600</v>
      </c>
      <c r="C117" s="27">
        <v>1114</v>
      </c>
      <c r="D117" s="27">
        <v>3694</v>
      </c>
      <c r="E117" s="27">
        <v>5555</v>
      </c>
      <c r="F117" s="27">
        <v>5828</v>
      </c>
      <c r="G117" s="27">
        <v>5534</v>
      </c>
      <c r="H117" s="27">
        <v>5243</v>
      </c>
      <c r="I117" s="27">
        <v>5015</v>
      </c>
      <c r="J117" s="27">
        <v>4781</v>
      </c>
      <c r="K117" s="27">
        <v>4243</v>
      </c>
      <c r="L117" s="27">
        <v>3231</v>
      </c>
      <c r="M117" s="27">
        <f t="shared" si="5"/>
        <v>44238</v>
      </c>
      <c r="N117" s="27">
        <f t="shared" si="2"/>
        <v>4808</v>
      </c>
      <c r="O117" s="27">
        <f t="shared" si="4"/>
        <v>39430</v>
      </c>
      <c r="P117" s="27"/>
    </row>
    <row r="118" spans="2:16" s="10" customFormat="1" x14ac:dyDescent="0.2">
      <c r="B118" s="80">
        <v>39630</v>
      </c>
      <c r="C118" s="27">
        <v>1122</v>
      </c>
      <c r="D118" s="27">
        <v>3801</v>
      </c>
      <c r="E118" s="27">
        <v>5771</v>
      </c>
      <c r="F118" s="27">
        <v>6013</v>
      </c>
      <c r="G118" s="27">
        <v>5806</v>
      </c>
      <c r="H118" s="27">
        <v>5384</v>
      </c>
      <c r="I118" s="27">
        <v>5176</v>
      </c>
      <c r="J118" s="27">
        <v>4901</v>
      </c>
      <c r="K118" s="27">
        <v>4341</v>
      </c>
      <c r="L118" s="27">
        <v>3250</v>
      </c>
      <c r="M118" s="27">
        <f t="shared" si="5"/>
        <v>45565</v>
      </c>
      <c r="N118" s="27">
        <f t="shared" si="2"/>
        <v>4923</v>
      </c>
      <c r="O118" s="27">
        <f t="shared" si="4"/>
        <v>40642</v>
      </c>
      <c r="P118" s="27"/>
    </row>
    <row r="119" spans="2:16" s="10" customFormat="1" x14ac:dyDescent="0.2">
      <c r="B119" s="80">
        <v>39661</v>
      </c>
      <c r="C119" s="27">
        <v>1106</v>
      </c>
      <c r="D119" s="27">
        <v>3865</v>
      </c>
      <c r="E119" s="27">
        <v>6113</v>
      </c>
      <c r="F119" s="27">
        <v>6230</v>
      </c>
      <c r="G119" s="27">
        <v>6004</v>
      </c>
      <c r="H119" s="27">
        <v>5559</v>
      </c>
      <c r="I119" s="27">
        <v>5332</v>
      </c>
      <c r="J119" s="27">
        <v>4988</v>
      </c>
      <c r="K119" s="27">
        <v>4391</v>
      </c>
      <c r="L119" s="27">
        <v>3309</v>
      </c>
      <c r="M119" s="27">
        <f t="shared" si="5"/>
        <v>46897</v>
      </c>
      <c r="N119" s="27">
        <f t="shared" si="2"/>
        <v>4971</v>
      </c>
      <c r="O119" s="27">
        <f t="shared" si="4"/>
        <v>41926</v>
      </c>
      <c r="P119" s="27"/>
    </row>
    <row r="120" spans="2:16" s="10" customFormat="1" x14ac:dyDescent="0.2">
      <c r="B120" s="80">
        <v>39692</v>
      </c>
      <c r="C120" s="27">
        <v>1275</v>
      </c>
      <c r="D120" s="27">
        <v>4130</v>
      </c>
      <c r="E120" s="27">
        <v>6347</v>
      </c>
      <c r="F120" s="27">
        <v>6410</v>
      </c>
      <c r="G120" s="27">
        <v>6057</v>
      </c>
      <c r="H120" s="27">
        <v>5680</v>
      </c>
      <c r="I120" s="27">
        <v>5444</v>
      </c>
      <c r="J120" s="27">
        <v>4990</v>
      </c>
      <c r="K120" s="27">
        <v>4423</v>
      </c>
      <c r="L120" s="27">
        <v>3372</v>
      </c>
      <c r="M120" s="27">
        <f t="shared" si="5"/>
        <v>48128</v>
      </c>
      <c r="N120" s="27">
        <f t="shared" si="2"/>
        <v>5405</v>
      </c>
      <c r="O120" s="27">
        <f t="shared" si="4"/>
        <v>42723</v>
      </c>
      <c r="P120" s="27"/>
    </row>
    <row r="121" spans="2:16" s="10" customFormat="1" x14ac:dyDescent="0.2">
      <c r="B121" s="80">
        <v>39722</v>
      </c>
      <c r="C121" s="27">
        <v>1347</v>
      </c>
      <c r="D121" s="27">
        <v>4611</v>
      </c>
      <c r="E121" s="27">
        <v>6895</v>
      </c>
      <c r="F121" s="27">
        <v>6847</v>
      </c>
      <c r="G121" s="27">
        <v>6460</v>
      </c>
      <c r="H121" s="27">
        <v>6064</v>
      </c>
      <c r="I121" s="27">
        <v>5761</v>
      </c>
      <c r="J121" s="27">
        <v>5271</v>
      </c>
      <c r="K121" s="27">
        <v>4571</v>
      </c>
      <c r="L121" s="27">
        <v>3451</v>
      </c>
      <c r="M121" s="27">
        <f t="shared" si="5"/>
        <v>51278</v>
      </c>
      <c r="N121" s="27">
        <f t="shared" si="2"/>
        <v>5958</v>
      </c>
      <c r="O121" s="27">
        <f t="shared" si="4"/>
        <v>45320</v>
      </c>
      <c r="P121" s="27"/>
    </row>
    <row r="122" spans="2:16" s="10" customFormat="1" x14ac:dyDescent="0.2">
      <c r="B122" s="80">
        <v>39753</v>
      </c>
      <c r="C122" s="27">
        <v>1405</v>
      </c>
      <c r="D122" s="27">
        <v>4789</v>
      </c>
      <c r="E122" s="27">
        <v>7386</v>
      </c>
      <c r="F122" s="27">
        <v>7220</v>
      </c>
      <c r="G122" s="27">
        <v>6830</v>
      </c>
      <c r="H122" s="27">
        <v>6330</v>
      </c>
      <c r="I122" s="27">
        <v>6043</v>
      </c>
      <c r="J122" s="27">
        <v>5473</v>
      </c>
      <c r="K122" s="27">
        <v>4664</v>
      </c>
      <c r="L122" s="27">
        <v>3492</v>
      </c>
      <c r="M122" s="27">
        <f t="shared" si="5"/>
        <v>53632</v>
      </c>
      <c r="N122" s="27">
        <f t="shared" si="2"/>
        <v>6194</v>
      </c>
      <c r="O122" s="27">
        <f t="shared" si="4"/>
        <v>47438</v>
      </c>
      <c r="P122" s="27"/>
    </row>
    <row r="123" spans="2:16" s="10" customFormat="1" x14ac:dyDescent="0.2">
      <c r="B123" s="80">
        <v>39783</v>
      </c>
      <c r="C123" s="27">
        <v>1171</v>
      </c>
      <c r="D123" s="27">
        <v>4757</v>
      </c>
      <c r="E123" s="27">
        <v>7505</v>
      </c>
      <c r="F123" s="27">
        <v>7542</v>
      </c>
      <c r="G123" s="27">
        <v>7074</v>
      </c>
      <c r="H123" s="27">
        <v>6466</v>
      </c>
      <c r="I123" s="27">
        <v>6188</v>
      </c>
      <c r="J123" s="27">
        <v>5654</v>
      </c>
      <c r="K123" s="27">
        <v>4774</v>
      </c>
      <c r="L123" s="27">
        <v>3567</v>
      </c>
      <c r="M123" s="27">
        <f t="shared" si="5"/>
        <v>54698</v>
      </c>
      <c r="N123" s="27">
        <f t="shared" si="2"/>
        <v>5928</v>
      </c>
      <c r="O123" s="27">
        <f t="shared" si="4"/>
        <v>48770</v>
      </c>
      <c r="P123" s="27"/>
    </row>
    <row r="124" spans="2:16" s="10" customFormat="1" x14ac:dyDescent="0.2">
      <c r="B124" s="80">
        <v>39814</v>
      </c>
      <c r="C124" s="27">
        <v>1118</v>
      </c>
      <c r="D124" s="27">
        <v>5052</v>
      </c>
      <c r="E124" s="27">
        <v>8061</v>
      </c>
      <c r="F124" s="27">
        <v>8007</v>
      </c>
      <c r="G124" s="27">
        <v>7425</v>
      </c>
      <c r="H124" s="27">
        <v>6786</v>
      </c>
      <c r="I124" s="27">
        <v>6441</v>
      </c>
      <c r="J124" s="27">
        <v>5858</v>
      </c>
      <c r="K124" s="27">
        <v>4909</v>
      </c>
      <c r="L124" s="27">
        <v>3653</v>
      </c>
      <c r="M124" s="27">
        <f t="shared" si="5"/>
        <v>57310</v>
      </c>
      <c r="N124" s="27">
        <f t="shared" si="2"/>
        <v>6170</v>
      </c>
      <c r="O124" s="27">
        <f t="shared" si="4"/>
        <v>51140</v>
      </c>
      <c r="P124" s="27"/>
    </row>
    <row r="125" spans="2:16" s="10" customFormat="1" x14ac:dyDescent="0.2">
      <c r="B125" s="80">
        <v>39845</v>
      </c>
      <c r="C125" s="27">
        <v>1207</v>
      </c>
      <c r="D125" s="27">
        <v>5352</v>
      </c>
      <c r="E125" s="27">
        <v>8391</v>
      </c>
      <c r="F125" s="27">
        <v>8297</v>
      </c>
      <c r="G125" s="27">
        <v>7670</v>
      </c>
      <c r="H125" s="27">
        <v>7014</v>
      </c>
      <c r="I125" s="27">
        <v>6655</v>
      </c>
      <c r="J125" s="27">
        <v>5999</v>
      </c>
      <c r="K125" s="27">
        <v>4972</v>
      </c>
      <c r="L125" s="27">
        <v>3739</v>
      </c>
      <c r="M125" s="27">
        <f t="shared" si="5"/>
        <v>59296</v>
      </c>
      <c r="N125" s="27">
        <f t="shared" si="2"/>
        <v>6559</v>
      </c>
      <c r="O125" s="27">
        <f t="shared" si="4"/>
        <v>52737</v>
      </c>
      <c r="P125" s="27"/>
    </row>
    <row r="126" spans="2:16" s="10" customFormat="1" x14ac:dyDescent="0.2">
      <c r="B126" s="80">
        <v>39873</v>
      </c>
      <c r="C126" s="27">
        <v>1249</v>
      </c>
      <c r="D126" s="27">
        <v>5587</v>
      </c>
      <c r="E126" s="27">
        <v>8590</v>
      </c>
      <c r="F126" s="27">
        <v>8617</v>
      </c>
      <c r="G126" s="27">
        <v>7883</v>
      </c>
      <c r="H126" s="27">
        <v>7246</v>
      </c>
      <c r="I126" s="27">
        <v>6892</v>
      </c>
      <c r="J126" s="27">
        <v>6160</v>
      </c>
      <c r="K126" s="27">
        <v>5087</v>
      </c>
      <c r="L126" s="27">
        <v>3793</v>
      </c>
      <c r="M126" s="27">
        <f t="shared" si="5"/>
        <v>61104</v>
      </c>
      <c r="N126" s="27">
        <f t="shared" si="2"/>
        <v>6836</v>
      </c>
      <c r="O126" s="27">
        <f t="shared" si="4"/>
        <v>54268</v>
      </c>
      <c r="P126" s="27"/>
    </row>
    <row r="127" spans="2:16" s="10" customFormat="1" x14ac:dyDescent="0.2">
      <c r="B127" s="80">
        <v>39904</v>
      </c>
      <c r="C127" s="27">
        <v>1235</v>
      </c>
      <c r="D127" s="27">
        <v>5622</v>
      </c>
      <c r="E127" s="27">
        <v>8566</v>
      </c>
      <c r="F127" s="27">
        <v>8685</v>
      </c>
      <c r="G127" s="27">
        <v>8019</v>
      </c>
      <c r="H127" s="27">
        <v>7372</v>
      </c>
      <c r="I127" s="27">
        <v>7051</v>
      </c>
      <c r="J127" s="27">
        <v>6186</v>
      </c>
      <c r="K127" s="27">
        <v>5150</v>
      </c>
      <c r="L127" s="27">
        <v>3851</v>
      </c>
      <c r="M127" s="27">
        <f t="shared" si="5"/>
        <v>61737</v>
      </c>
      <c r="N127" s="27">
        <f t="shared" si="2"/>
        <v>6857</v>
      </c>
      <c r="O127" s="27">
        <f t="shared" si="4"/>
        <v>54880</v>
      </c>
      <c r="P127" s="27"/>
    </row>
    <row r="128" spans="2:16" s="10" customFormat="1" x14ac:dyDescent="0.2">
      <c r="B128" s="80">
        <v>39934</v>
      </c>
      <c r="C128" s="27">
        <v>1138</v>
      </c>
      <c r="D128" s="27">
        <v>5406</v>
      </c>
      <c r="E128" s="27">
        <v>8585</v>
      </c>
      <c r="F128" s="27">
        <v>8751</v>
      </c>
      <c r="G128" s="27">
        <v>8105</v>
      </c>
      <c r="H128" s="27">
        <v>7469</v>
      </c>
      <c r="I128" s="27">
        <v>7120</v>
      </c>
      <c r="J128" s="27">
        <v>6308</v>
      </c>
      <c r="K128" s="27">
        <v>5212</v>
      </c>
      <c r="L128" s="27">
        <v>3871</v>
      </c>
      <c r="M128" s="27">
        <f t="shared" si="5"/>
        <v>61965</v>
      </c>
      <c r="N128" s="27">
        <f t="shared" si="2"/>
        <v>6544</v>
      </c>
      <c r="O128" s="27">
        <f t="shared" si="4"/>
        <v>55421</v>
      </c>
      <c r="P128" s="27"/>
    </row>
    <row r="129" spans="2:16" s="10" customFormat="1" x14ac:dyDescent="0.2">
      <c r="B129" s="80">
        <v>39965</v>
      </c>
      <c r="C129" s="27">
        <v>1101</v>
      </c>
      <c r="D129" s="27">
        <v>5240</v>
      </c>
      <c r="E129" s="27">
        <v>8486</v>
      </c>
      <c r="F129" s="27">
        <v>8769</v>
      </c>
      <c r="G129" s="27">
        <v>8109</v>
      </c>
      <c r="H129" s="27">
        <v>7555</v>
      </c>
      <c r="I129" s="27">
        <v>7146</v>
      </c>
      <c r="J129" s="27">
        <v>6269</v>
      </c>
      <c r="K129" s="27">
        <v>5178</v>
      </c>
      <c r="L129" s="27">
        <v>3793</v>
      </c>
      <c r="M129" s="27">
        <f t="shared" si="5"/>
        <v>61646</v>
      </c>
      <c r="N129" s="27">
        <f t="shared" si="2"/>
        <v>6341</v>
      </c>
      <c r="O129" s="27">
        <f t="shared" si="4"/>
        <v>55305</v>
      </c>
      <c r="P129" s="27"/>
    </row>
    <row r="130" spans="2:16" s="10" customFormat="1" x14ac:dyDescent="0.2">
      <c r="B130" s="80">
        <v>39995</v>
      </c>
      <c r="C130" s="27">
        <v>993</v>
      </c>
      <c r="D130" s="27">
        <v>5015</v>
      </c>
      <c r="E130" s="27">
        <v>8301</v>
      </c>
      <c r="F130" s="27">
        <v>8702</v>
      </c>
      <c r="G130" s="27">
        <v>8005</v>
      </c>
      <c r="H130" s="27">
        <v>7409</v>
      </c>
      <c r="I130" s="27">
        <v>7379</v>
      </c>
      <c r="J130" s="27">
        <v>6422</v>
      </c>
      <c r="K130" s="27">
        <v>5300</v>
      </c>
      <c r="L130" s="27">
        <v>3949</v>
      </c>
      <c r="M130" s="27">
        <v>61475</v>
      </c>
      <c r="N130" s="27">
        <f t="shared" si="2"/>
        <v>6008</v>
      </c>
      <c r="O130" s="27">
        <f t="shared" si="4"/>
        <v>55467</v>
      </c>
      <c r="P130" s="27"/>
    </row>
    <row r="131" spans="2:16" s="10" customFormat="1" x14ac:dyDescent="0.2">
      <c r="B131" s="80">
        <v>40026</v>
      </c>
      <c r="C131" s="27">
        <v>936</v>
      </c>
      <c r="D131" s="27">
        <v>5033</v>
      </c>
      <c r="E131" s="27">
        <v>8570</v>
      </c>
      <c r="F131" s="27">
        <v>8889</v>
      </c>
      <c r="G131" s="27">
        <v>8144</v>
      </c>
      <c r="H131" s="27">
        <v>7599</v>
      </c>
      <c r="I131" s="27">
        <v>7500</v>
      </c>
      <c r="J131" s="27">
        <v>6541</v>
      </c>
      <c r="K131" s="27">
        <v>5354</v>
      </c>
      <c r="L131" s="27">
        <v>3966</v>
      </c>
      <c r="M131" s="27">
        <v>62532</v>
      </c>
      <c r="N131" s="27">
        <f t="shared" si="2"/>
        <v>5969</v>
      </c>
      <c r="O131" s="27">
        <f t="shared" si="4"/>
        <v>56563</v>
      </c>
      <c r="P131" s="27"/>
    </row>
    <row r="132" spans="2:16" s="10" customFormat="1" x14ac:dyDescent="0.2">
      <c r="B132" s="80">
        <v>40057</v>
      </c>
      <c r="C132" s="27">
        <v>950</v>
      </c>
      <c r="D132" s="27">
        <v>5108</v>
      </c>
      <c r="E132" s="27">
        <v>8792</v>
      </c>
      <c r="F132" s="27">
        <v>9272</v>
      </c>
      <c r="G132" s="27">
        <v>8327</v>
      </c>
      <c r="H132" s="27">
        <v>7751</v>
      </c>
      <c r="I132" s="27">
        <v>7630</v>
      </c>
      <c r="J132" s="27">
        <v>6653</v>
      </c>
      <c r="K132" s="27">
        <v>5411</v>
      </c>
      <c r="L132" s="27">
        <v>4032</v>
      </c>
      <c r="M132" s="27">
        <v>63926</v>
      </c>
      <c r="N132" s="27">
        <f t="shared" si="2"/>
        <v>6058</v>
      </c>
      <c r="O132" s="27">
        <f t="shared" si="4"/>
        <v>57868</v>
      </c>
      <c r="P132" s="27"/>
    </row>
    <row r="133" spans="2:16" s="10" customFormat="1" x14ac:dyDescent="0.2">
      <c r="B133" s="80">
        <v>40087</v>
      </c>
      <c r="C133" s="27">
        <v>990</v>
      </c>
      <c r="D133" s="27">
        <v>5375</v>
      </c>
      <c r="E133" s="27">
        <v>9166</v>
      </c>
      <c r="F133" s="27">
        <v>9558</v>
      </c>
      <c r="G133" s="27">
        <v>8694</v>
      </c>
      <c r="H133" s="27">
        <v>8021</v>
      </c>
      <c r="I133" s="27">
        <v>7901</v>
      </c>
      <c r="J133" s="27">
        <v>6819</v>
      </c>
      <c r="K133" s="27">
        <v>5520</v>
      </c>
      <c r="L133" s="27">
        <v>4084</v>
      </c>
      <c r="M133" s="27">
        <v>66128</v>
      </c>
      <c r="N133" s="27">
        <f t="shared" si="2"/>
        <v>6365</v>
      </c>
      <c r="O133" s="27">
        <f t="shared" si="4"/>
        <v>59763</v>
      </c>
      <c r="P133" s="27"/>
    </row>
    <row r="134" spans="2:16" x14ac:dyDescent="0.2">
      <c r="B134" s="80">
        <v>40118</v>
      </c>
      <c r="C134" s="1">
        <v>967</v>
      </c>
      <c r="D134" s="1">
        <v>5403</v>
      </c>
      <c r="E134" s="1">
        <v>9304</v>
      </c>
      <c r="F134" s="1">
        <v>9718</v>
      </c>
      <c r="G134" s="1">
        <v>8783</v>
      </c>
      <c r="H134" s="1">
        <v>8151</v>
      </c>
      <c r="I134" s="1">
        <v>8024</v>
      </c>
      <c r="J134" s="1">
        <v>6902</v>
      </c>
      <c r="K134" s="1">
        <v>5608</v>
      </c>
      <c r="L134" s="1">
        <v>4103</v>
      </c>
      <c r="M134" s="1">
        <v>66963</v>
      </c>
      <c r="N134" s="27">
        <f t="shared" si="2"/>
        <v>6370</v>
      </c>
      <c r="O134" s="27">
        <f t="shared" si="4"/>
        <v>60593</v>
      </c>
      <c r="P134" s="27"/>
    </row>
    <row r="135" spans="2:16" x14ac:dyDescent="0.2">
      <c r="B135" s="80">
        <v>40148</v>
      </c>
      <c r="C135" s="1">
        <v>869</v>
      </c>
      <c r="D135" s="1">
        <v>5077</v>
      </c>
      <c r="E135" s="1">
        <v>9381</v>
      </c>
      <c r="F135" s="1">
        <v>9883</v>
      </c>
      <c r="G135" s="1">
        <v>8802</v>
      </c>
      <c r="H135" s="1">
        <v>8257</v>
      </c>
      <c r="I135" s="1">
        <v>8073</v>
      </c>
      <c r="J135" s="1">
        <v>6914</v>
      </c>
      <c r="K135" s="1">
        <v>5646</v>
      </c>
      <c r="L135" s="1">
        <v>4113</v>
      </c>
      <c r="M135" s="1">
        <v>67015</v>
      </c>
      <c r="N135" s="27">
        <f t="shared" ref="N135:N198" si="6">SUM(C135:D135)</f>
        <v>5946</v>
      </c>
      <c r="O135" s="27">
        <f t="shared" si="4"/>
        <v>61069</v>
      </c>
      <c r="P135" s="27"/>
    </row>
    <row r="136" spans="2:16" x14ac:dyDescent="0.2">
      <c r="B136" s="80">
        <v>40179</v>
      </c>
      <c r="C136" s="1">
        <v>870</v>
      </c>
      <c r="D136" s="1">
        <v>5455</v>
      </c>
      <c r="E136" s="1">
        <v>9872</v>
      </c>
      <c r="F136" s="1">
        <v>10280</v>
      </c>
      <c r="G136" s="1">
        <v>9067</v>
      </c>
      <c r="H136" s="1">
        <v>8487</v>
      </c>
      <c r="I136" s="1">
        <v>8292</v>
      </c>
      <c r="J136" s="1">
        <v>7105</v>
      </c>
      <c r="K136" s="1">
        <v>5789</v>
      </c>
      <c r="L136" s="1">
        <v>4177</v>
      </c>
      <c r="M136" s="1">
        <v>69394</v>
      </c>
      <c r="N136" s="27">
        <f t="shared" si="6"/>
        <v>6325</v>
      </c>
      <c r="O136" s="27">
        <f t="shared" si="4"/>
        <v>63069</v>
      </c>
      <c r="P136" s="27"/>
    </row>
    <row r="137" spans="2:16" x14ac:dyDescent="0.2">
      <c r="B137" s="80">
        <v>40210</v>
      </c>
      <c r="C137" s="1">
        <v>899</v>
      </c>
      <c r="D137" s="1">
        <v>5455</v>
      </c>
      <c r="E137" s="1">
        <v>9899</v>
      </c>
      <c r="F137" s="1">
        <v>10244</v>
      </c>
      <c r="G137" s="1">
        <v>9072</v>
      </c>
      <c r="H137" s="1">
        <v>8508</v>
      </c>
      <c r="I137" s="1">
        <v>8300</v>
      </c>
      <c r="J137" s="1">
        <v>7119</v>
      </c>
      <c r="K137" s="1">
        <v>5851</v>
      </c>
      <c r="L137" s="1">
        <v>4139</v>
      </c>
      <c r="M137" s="1">
        <v>69486</v>
      </c>
      <c r="N137" s="27">
        <f t="shared" si="6"/>
        <v>6354</v>
      </c>
      <c r="O137" s="27">
        <f t="shared" si="4"/>
        <v>63132</v>
      </c>
      <c r="P137" s="27"/>
    </row>
    <row r="138" spans="2:16" x14ac:dyDescent="0.2">
      <c r="B138" s="80">
        <v>40238</v>
      </c>
      <c r="C138" s="1">
        <v>939</v>
      </c>
      <c r="D138" s="1">
        <v>5456</v>
      </c>
      <c r="E138" s="1">
        <v>9679</v>
      </c>
      <c r="F138" s="1">
        <v>10043</v>
      </c>
      <c r="G138" s="1">
        <v>9035</v>
      </c>
      <c r="H138" s="1">
        <v>8503</v>
      </c>
      <c r="I138" s="1">
        <v>8188</v>
      </c>
      <c r="J138" s="1">
        <v>7085</v>
      </c>
      <c r="K138" s="1">
        <v>5837</v>
      </c>
      <c r="L138" s="1">
        <v>4119</v>
      </c>
      <c r="M138" s="1">
        <v>68884</v>
      </c>
      <c r="N138" s="27">
        <f t="shared" si="6"/>
        <v>6395</v>
      </c>
      <c r="O138" s="27">
        <f t="shared" si="4"/>
        <v>62489</v>
      </c>
      <c r="P138" s="27"/>
    </row>
    <row r="139" spans="2:16" x14ac:dyDescent="0.2">
      <c r="B139" s="80">
        <v>40269</v>
      </c>
      <c r="C139" s="1">
        <v>1086</v>
      </c>
      <c r="D139" s="1">
        <v>5542</v>
      </c>
      <c r="E139" s="1">
        <v>9714</v>
      </c>
      <c r="F139" s="1">
        <v>10004</v>
      </c>
      <c r="G139" s="1">
        <v>9093</v>
      </c>
      <c r="H139" s="1">
        <v>8540</v>
      </c>
      <c r="I139" s="1">
        <v>8224</v>
      </c>
      <c r="J139" s="1">
        <v>7149</v>
      </c>
      <c r="K139" s="1">
        <v>5910</v>
      </c>
      <c r="L139" s="1">
        <v>4095</v>
      </c>
      <c r="M139" s="27">
        <f t="shared" ref="M139:M167" si="7">SUM(C139:L139)</f>
        <v>69357</v>
      </c>
      <c r="N139" s="27">
        <f t="shared" si="6"/>
        <v>6628</v>
      </c>
      <c r="O139" s="27">
        <f t="shared" si="4"/>
        <v>62729</v>
      </c>
      <c r="P139" s="27"/>
    </row>
    <row r="140" spans="2:16" x14ac:dyDescent="0.2">
      <c r="B140" s="80">
        <v>40299</v>
      </c>
      <c r="C140" s="1">
        <v>1147</v>
      </c>
      <c r="D140" s="1">
        <v>5530</v>
      </c>
      <c r="E140" s="1">
        <v>9477</v>
      </c>
      <c r="F140" s="1">
        <v>9859</v>
      </c>
      <c r="G140" s="1">
        <v>9020</v>
      </c>
      <c r="H140" s="1">
        <v>8506</v>
      </c>
      <c r="I140" s="1">
        <v>8191</v>
      </c>
      <c r="J140" s="1">
        <v>7170</v>
      </c>
      <c r="K140" s="1">
        <v>5933</v>
      </c>
      <c r="L140" s="1">
        <v>4124</v>
      </c>
      <c r="M140" s="27">
        <f t="shared" si="7"/>
        <v>68957</v>
      </c>
      <c r="N140" s="27">
        <f t="shared" si="6"/>
        <v>6677</v>
      </c>
      <c r="O140" s="27">
        <f t="shared" si="4"/>
        <v>62280</v>
      </c>
      <c r="P140" s="27"/>
    </row>
    <row r="141" spans="2:16" x14ac:dyDescent="0.2">
      <c r="B141" s="80">
        <v>40330</v>
      </c>
      <c r="C141" s="1">
        <v>1207</v>
      </c>
      <c r="D141" s="1">
        <v>5264</v>
      </c>
      <c r="E141" s="1">
        <v>9053</v>
      </c>
      <c r="F141" s="1">
        <v>9673</v>
      </c>
      <c r="G141" s="1">
        <v>8941</v>
      </c>
      <c r="H141" s="1">
        <v>8447</v>
      </c>
      <c r="I141" s="1">
        <v>8176</v>
      </c>
      <c r="J141" s="1">
        <v>7222</v>
      </c>
      <c r="K141" s="1">
        <v>5981</v>
      </c>
      <c r="L141" s="1">
        <v>4136</v>
      </c>
      <c r="M141" s="27">
        <f t="shared" si="7"/>
        <v>68100</v>
      </c>
      <c r="N141" s="27">
        <f t="shared" si="6"/>
        <v>6471</v>
      </c>
      <c r="O141" s="27">
        <f t="shared" si="4"/>
        <v>61629</v>
      </c>
      <c r="P141" s="27"/>
    </row>
    <row r="142" spans="2:16" x14ac:dyDescent="0.2">
      <c r="B142" s="80">
        <v>40360</v>
      </c>
      <c r="C142" s="1">
        <v>1198</v>
      </c>
      <c r="D142" s="1">
        <v>5126</v>
      </c>
      <c r="E142" s="1">
        <v>8815</v>
      </c>
      <c r="F142" s="1">
        <v>9528</v>
      </c>
      <c r="G142" s="1">
        <v>8862</v>
      </c>
      <c r="H142" s="1">
        <v>8360</v>
      </c>
      <c r="I142" s="1">
        <v>8176</v>
      </c>
      <c r="J142" s="1">
        <v>7192</v>
      </c>
      <c r="K142" s="1">
        <v>6026</v>
      </c>
      <c r="L142" s="1">
        <v>4121</v>
      </c>
      <c r="M142" s="27">
        <f t="shared" si="7"/>
        <v>67404</v>
      </c>
      <c r="N142" s="27">
        <f t="shared" si="6"/>
        <v>6324</v>
      </c>
      <c r="O142" s="27">
        <f t="shared" si="4"/>
        <v>61080</v>
      </c>
      <c r="P142" s="1"/>
    </row>
    <row r="143" spans="2:16" x14ac:dyDescent="0.2">
      <c r="B143" s="80">
        <v>40391</v>
      </c>
      <c r="C143" s="1">
        <v>1163</v>
      </c>
      <c r="D143" s="1">
        <v>5044</v>
      </c>
      <c r="E143" s="1">
        <v>8827</v>
      </c>
      <c r="F143" s="1">
        <v>9553</v>
      </c>
      <c r="G143" s="1">
        <v>8970</v>
      </c>
      <c r="H143" s="1">
        <v>8429</v>
      </c>
      <c r="I143" s="1">
        <v>8272</v>
      </c>
      <c r="J143" s="1">
        <v>7309</v>
      </c>
      <c r="K143" s="1">
        <v>6047</v>
      </c>
      <c r="L143" s="1">
        <v>4134</v>
      </c>
      <c r="M143" s="27">
        <f t="shared" si="7"/>
        <v>67748</v>
      </c>
      <c r="N143" s="27">
        <f t="shared" si="6"/>
        <v>6207</v>
      </c>
      <c r="O143" s="27">
        <f t="shared" si="4"/>
        <v>61541</v>
      </c>
      <c r="P143" s="1"/>
    </row>
    <row r="144" spans="2:16" x14ac:dyDescent="0.2">
      <c r="B144" s="80">
        <v>40422</v>
      </c>
      <c r="C144" s="1">
        <v>1326</v>
      </c>
      <c r="D144" s="1">
        <v>5407</v>
      </c>
      <c r="E144" s="1">
        <v>9097</v>
      </c>
      <c r="F144" s="1">
        <v>9777</v>
      </c>
      <c r="G144" s="1">
        <v>9137</v>
      </c>
      <c r="H144" s="1">
        <v>8546</v>
      </c>
      <c r="I144" s="1">
        <v>8362</v>
      </c>
      <c r="J144" s="1">
        <v>7389</v>
      </c>
      <c r="K144" s="1">
        <v>6097</v>
      </c>
      <c r="L144" s="1">
        <v>4126</v>
      </c>
      <c r="M144" s="27">
        <f t="shared" si="7"/>
        <v>69264</v>
      </c>
      <c r="N144" s="27">
        <f t="shared" si="6"/>
        <v>6733</v>
      </c>
      <c r="O144" s="27">
        <f t="shared" si="4"/>
        <v>62531</v>
      </c>
      <c r="P144" s="1"/>
    </row>
    <row r="145" spans="2:15" x14ac:dyDescent="0.2">
      <c r="B145" s="80">
        <v>40452</v>
      </c>
      <c r="C145" s="1">
        <v>1428</v>
      </c>
      <c r="D145" s="1">
        <v>5665</v>
      </c>
      <c r="E145" s="1">
        <v>9331</v>
      </c>
      <c r="F145" s="1">
        <v>10038</v>
      </c>
      <c r="G145" s="1">
        <v>9337</v>
      </c>
      <c r="H145" s="1">
        <v>8728</v>
      </c>
      <c r="I145" s="1">
        <v>8562</v>
      </c>
      <c r="J145" s="1">
        <v>7583</v>
      </c>
      <c r="K145" s="1">
        <v>6230</v>
      </c>
      <c r="L145" s="1">
        <v>4157</v>
      </c>
      <c r="M145" s="27">
        <f t="shared" si="7"/>
        <v>71059</v>
      </c>
      <c r="N145" s="27">
        <f t="shared" si="6"/>
        <v>7093</v>
      </c>
      <c r="O145" s="27">
        <f t="shared" si="4"/>
        <v>63966</v>
      </c>
    </row>
    <row r="146" spans="2:15" x14ac:dyDescent="0.2">
      <c r="B146" s="80">
        <v>40483</v>
      </c>
      <c r="C146" s="1">
        <v>1488</v>
      </c>
      <c r="D146" s="1">
        <v>5759</v>
      </c>
      <c r="E146" s="1">
        <v>9364</v>
      </c>
      <c r="F146" s="1">
        <v>10152</v>
      </c>
      <c r="G146" s="1">
        <v>9466</v>
      </c>
      <c r="H146" s="1">
        <v>8851</v>
      </c>
      <c r="I146" s="1">
        <v>8716</v>
      </c>
      <c r="J146" s="1">
        <v>7649</v>
      </c>
      <c r="K146" s="1">
        <v>6327</v>
      </c>
      <c r="L146" s="1">
        <v>4136</v>
      </c>
      <c r="M146" s="27">
        <f t="shared" si="7"/>
        <v>71908</v>
      </c>
      <c r="N146" s="27">
        <f t="shared" si="6"/>
        <v>7247</v>
      </c>
      <c r="O146" s="27">
        <f t="shared" si="4"/>
        <v>64661</v>
      </c>
    </row>
    <row r="147" spans="2:15" x14ac:dyDescent="0.2">
      <c r="B147" s="80">
        <v>40513</v>
      </c>
      <c r="C147" s="1">
        <v>1330</v>
      </c>
      <c r="D147" s="1">
        <v>5411</v>
      </c>
      <c r="E147" s="1">
        <v>9017</v>
      </c>
      <c r="F147" s="1">
        <v>9995</v>
      </c>
      <c r="G147" s="1">
        <v>9464</v>
      </c>
      <c r="H147" s="1">
        <v>8820</v>
      </c>
      <c r="I147" s="1">
        <v>8715</v>
      </c>
      <c r="J147" s="1">
        <v>7728</v>
      </c>
      <c r="K147" s="1">
        <v>6337</v>
      </c>
      <c r="L147" s="1">
        <v>4149</v>
      </c>
      <c r="M147" s="27">
        <f t="shared" si="7"/>
        <v>70966</v>
      </c>
      <c r="N147" s="27">
        <f t="shared" si="6"/>
        <v>6741</v>
      </c>
      <c r="O147" s="27">
        <f t="shared" si="4"/>
        <v>64225</v>
      </c>
    </row>
    <row r="148" spans="2:15" x14ac:dyDescent="0.2">
      <c r="B148" s="80">
        <v>40544</v>
      </c>
      <c r="C148" s="1">
        <v>1381</v>
      </c>
      <c r="D148" s="1">
        <v>5620</v>
      </c>
      <c r="E148" s="1">
        <v>9465</v>
      </c>
      <c r="F148" s="1">
        <v>10374</v>
      </c>
      <c r="G148" s="1">
        <v>9753</v>
      </c>
      <c r="H148" s="1">
        <v>9057</v>
      </c>
      <c r="I148" s="1">
        <v>9021</v>
      </c>
      <c r="J148" s="1">
        <v>7895</v>
      </c>
      <c r="K148" s="1">
        <v>6467</v>
      </c>
      <c r="L148" s="1">
        <v>4124</v>
      </c>
      <c r="M148" s="27">
        <f t="shared" si="7"/>
        <v>73157</v>
      </c>
      <c r="N148" s="27">
        <f t="shared" si="6"/>
        <v>7001</v>
      </c>
      <c r="O148" s="27">
        <f t="shared" si="4"/>
        <v>66156</v>
      </c>
    </row>
    <row r="149" spans="2:15" x14ac:dyDescent="0.2">
      <c r="B149" s="80">
        <v>40575</v>
      </c>
      <c r="C149" s="1">
        <v>1490</v>
      </c>
      <c r="D149" s="1">
        <v>6009</v>
      </c>
      <c r="E149" s="1">
        <v>9554</v>
      </c>
      <c r="F149" s="1">
        <v>10430</v>
      </c>
      <c r="G149" s="1">
        <v>9801</v>
      </c>
      <c r="H149" s="1">
        <v>9033</v>
      </c>
      <c r="I149" s="1">
        <v>9063</v>
      </c>
      <c r="J149" s="1">
        <v>7824</v>
      </c>
      <c r="K149" s="1">
        <v>6564</v>
      </c>
      <c r="L149" s="1">
        <v>4112</v>
      </c>
      <c r="M149" s="27">
        <f t="shared" si="7"/>
        <v>73880</v>
      </c>
      <c r="N149" s="27">
        <f t="shared" si="6"/>
        <v>7499</v>
      </c>
      <c r="O149" s="27">
        <f t="shared" si="4"/>
        <v>66381</v>
      </c>
    </row>
    <row r="150" spans="2:15" x14ac:dyDescent="0.2">
      <c r="B150" s="80">
        <v>40603</v>
      </c>
      <c r="C150" s="1">
        <v>1610</v>
      </c>
      <c r="D150" s="1">
        <v>6121</v>
      </c>
      <c r="E150" s="1">
        <v>9592</v>
      </c>
      <c r="F150" s="1">
        <v>10420</v>
      </c>
      <c r="G150" s="1">
        <v>9740</v>
      </c>
      <c r="H150" s="1">
        <v>9018</v>
      </c>
      <c r="I150" s="1">
        <v>9072</v>
      </c>
      <c r="J150" s="1">
        <v>7889</v>
      </c>
      <c r="K150" s="1">
        <v>6583</v>
      </c>
      <c r="L150" s="1">
        <v>4164</v>
      </c>
      <c r="M150" s="27">
        <f t="shared" si="7"/>
        <v>74209</v>
      </c>
      <c r="N150" s="27">
        <f t="shared" si="6"/>
        <v>7731</v>
      </c>
      <c r="O150" s="27">
        <f t="shared" si="4"/>
        <v>66478</v>
      </c>
    </row>
    <row r="151" spans="2:15" x14ac:dyDescent="0.2">
      <c r="B151" s="80">
        <v>40634</v>
      </c>
      <c r="C151" s="1">
        <v>1588</v>
      </c>
      <c r="D151" s="1">
        <v>5944</v>
      </c>
      <c r="E151" s="1">
        <v>9264</v>
      </c>
      <c r="F151" s="1">
        <v>10038</v>
      </c>
      <c r="G151" s="1">
        <v>9507</v>
      </c>
      <c r="H151" s="1">
        <v>8792</v>
      </c>
      <c r="I151" s="1">
        <v>8982</v>
      </c>
      <c r="J151" s="1">
        <v>7821</v>
      </c>
      <c r="K151" s="1">
        <v>6610</v>
      </c>
      <c r="L151" s="1">
        <v>4199</v>
      </c>
      <c r="M151" s="27">
        <f t="shared" si="7"/>
        <v>72745</v>
      </c>
      <c r="N151" s="27">
        <f t="shared" si="6"/>
        <v>7532</v>
      </c>
      <c r="O151" s="27">
        <f t="shared" ref="O151:O207" si="8">SUM(E151:L151)</f>
        <v>65213</v>
      </c>
    </row>
    <row r="152" spans="2:15" x14ac:dyDescent="0.2">
      <c r="B152" s="80">
        <v>40664</v>
      </c>
      <c r="C152" s="1">
        <v>1596</v>
      </c>
      <c r="D152" s="1">
        <v>5586</v>
      </c>
      <c r="E152" s="1">
        <v>8873</v>
      </c>
      <c r="F152" s="1">
        <v>9685</v>
      </c>
      <c r="G152" s="1">
        <v>9218</v>
      </c>
      <c r="H152" s="1">
        <v>8707</v>
      </c>
      <c r="I152" s="1">
        <v>8942</v>
      </c>
      <c r="J152" s="1">
        <v>7775</v>
      </c>
      <c r="K152" s="1">
        <v>6566</v>
      </c>
      <c r="L152" s="1">
        <v>4190</v>
      </c>
      <c r="M152" s="27">
        <f t="shared" si="7"/>
        <v>71138</v>
      </c>
      <c r="N152" s="27">
        <f t="shared" si="6"/>
        <v>7182</v>
      </c>
      <c r="O152" s="27">
        <f t="shared" si="8"/>
        <v>63956</v>
      </c>
    </row>
    <row r="153" spans="2:15" x14ac:dyDescent="0.2">
      <c r="B153" s="80">
        <v>40695</v>
      </c>
      <c r="C153" s="1">
        <v>1640</v>
      </c>
      <c r="D153" s="1">
        <v>5364</v>
      </c>
      <c r="E153" s="1">
        <v>8493</v>
      </c>
      <c r="F153" s="1">
        <v>9431</v>
      </c>
      <c r="G153" s="1">
        <v>9103</v>
      </c>
      <c r="H153" s="1">
        <v>8682</v>
      </c>
      <c r="I153" s="1">
        <v>9036</v>
      </c>
      <c r="J153" s="1">
        <v>7782</v>
      </c>
      <c r="K153" s="1">
        <v>6574</v>
      </c>
      <c r="L153" s="1">
        <v>4186</v>
      </c>
      <c r="M153" s="27">
        <f t="shared" si="7"/>
        <v>70291</v>
      </c>
      <c r="N153" s="27">
        <f t="shared" si="6"/>
        <v>7004</v>
      </c>
      <c r="O153" s="27">
        <f t="shared" si="8"/>
        <v>63287</v>
      </c>
    </row>
    <row r="154" spans="2:15" x14ac:dyDescent="0.2">
      <c r="B154" s="80">
        <v>40725</v>
      </c>
      <c r="C154" s="1">
        <v>1609</v>
      </c>
      <c r="D154" s="1">
        <v>5236</v>
      </c>
      <c r="E154" s="1">
        <v>8198</v>
      </c>
      <c r="F154" s="1">
        <v>9230</v>
      </c>
      <c r="G154" s="1">
        <v>9022</v>
      </c>
      <c r="H154" s="1">
        <v>8607</v>
      </c>
      <c r="I154" s="1">
        <v>9020</v>
      </c>
      <c r="J154" s="1">
        <v>7771</v>
      </c>
      <c r="K154" s="1">
        <v>6592</v>
      </c>
      <c r="L154" s="1">
        <v>4207</v>
      </c>
      <c r="M154" s="27">
        <f t="shared" si="7"/>
        <v>69492</v>
      </c>
      <c r="N154" s="27">
        <f t="shared" si="6"/>
        <v>6845</v>
      </c>
      <c r="O154" s="27">
        <f t="shared" si="8"/>
        <v>62647</v>
      </c>
    </row>
    <row r="155" spans="2:15" x14ac:dyDescent="0.2">
      <c r="B155" s="80">
        <v>40756</v>
      </c>
      <c r="C155" s="1">
        <v>1466</v>
      </c>
      <c r="D155" s="1">
        <v>5075</v>
      </c>
      <c r="E155" s="1">
        <v>8253</v>
      </c>
      <c r="F155" s="1">
        <v>9278</v>
      </c>
      <c r="G155" s="1">
        <v>9085</v>
      </c>
      <c r="H155" s="1">
        <v>8663</v>
      </c>
      <c r="I155" s="1">
        <v>9158</v>
      </c>
      <c r="J155" s="1">
        <v>7879</v>
      </c>
      <c r="K155" s="1">
        <v>6644</v>
      </c>
      <c r="L155" s="1">
        <v>4209</v>
      </c>
      <c r="M155" s="27">
        <f t="shared" si="7"/>
        <v>69710</v>
      </c>
      <c r="N155" s="27">
        <f t="shared" si="6"/>
        <v>6541</v>
      </c>
      <c r="O155" s="27">
        <f t="shared" si="8"/>
        <v>63169</v>
      </c>
    </row>
    <row r="156" spans="2:15" x14ac:dyDescent="0.2">
      <c r="B156" s="80">
        <v>40787</v>
      </c>
      <c r="C156" s="1">
        <v>1585</v>
      </c>
      <c r="D156" s="1">
        <v>5504</v>
      </c>
      <c r="E156" s="1">
        <v>8584</v>
      </c>
      <c r="F156" s="1">
        <v>9421</v>
      </c>
      <c r="G156" s="1">
        <v>9220</v>
      </c>
      <c r="H156" s="1">
        <v>8733</v>
      </c>
      <c r="I156" s="1">
        <v>9291</v>
      </c>
      <c r="J156" s="1">
        <v>7930</v>
      </c>
      <c r="K156" s="1">
        <v>6721</v>
      </c>
      <c r="L156" s="1">
        <v>4237</v>
      </c>
      <c r="M156" s="27">
        <f t="shared" si="7"/>
        <v>71226</v>
      </c>
      <c r="N156" s="27">
        <f t="shared" si="6"/>
        <v>7089</v>
      </c>
      <c r="O156" s="27">
        <f t="shared" si="8"/>
        <v>64137</v>
      </c>
    </row>
    <row r="157" spans="2:15" x14ac:dyDescent="0.2">
      <c r="B157" s="80">
        <v>40817</v>
      </c>
      <c r="C157" s="1">
        <v>1683</v>
      </c>
      <c r="D157" s="1">
        <v>6047</v>
      </c>
      <c r="E157" s="1">
        <v>9082</v>
      </c>
      <c r="F157" s="1">
        <v>9832</v>
      </c>
      <c r="G157" s="1">
        <v>9590</v>
      </c>
      <c r="H157" s="1">
        <v>9088</v>
      </c>
      <c r="I157" s="1">
        <v>9605</v>
      </c>
      <c r="J157" s="1">
        <v>8152</v>
      </c>
      <c r="K157" s="1">
        <v>6869</v>
      </c>
      <c r="L157" s="1">
        <v>4275</v>
      </c>
      <c r="M157" s="27">
        <f t="shared" si="7"/>
        <v>74223</v>
      </c>
      <c r="N157" s="27">
        <f t="shared" si="6"/>
        <v>7730</v>
      </c>
      <c r="O157" s="27">
        <f t="shared" si="8"/>
        <v>66493</v>
      </c>
    </row>
    <row r="158" spans="2:15" x14ac:dyDescent="0.2">
      <c r="B158" s="80">
        <v>40848</v>
      </c>
      <c r="C158" s="1">
        <v>1695</v>
      </c>
      <c r="D158" s="1">
        <v>6283</v>
      </c>
      <c r="E158" s="1">
        <v>9113</v>
      </c>
      <c r="F158" s="1">
        <v>10019</v>
      </c>
      <c r="G158" s="1">
        <v>9717</v>
      </c>
      <c r="H158" s="1">
        <v>9322</v>
      </c>
      <c r="I158" s="1">
        <v>9747</v>
      </c>
      <c r="J158" s="1">
        <v>8296</v>
      </c>
      <c r="K158" s="1">
        <v>7012</v>
      </c>
      <c r="L158" s="1">
        <v>4264</v>
      </c>
      <c r="M158" s="27">
        <f t="shared" si="7"/>
        <v>75468</v>
      </c>
      <c r="N158" s="27">
        <f t="shared" si="6"/>
        <v>7978</v>
      </c>
      <c r="O158" s="27">
        <f t="shared" si="8"/>
        <v>67490</v>
      </c>
    </row>
    <row r="159" spans="2:15" x14ac:dyDescent="0.2">
      <c r="B159" s="80">
        <v>40878</v>
      </c>
      <c r="C159" s="1">
        <v>1538</v>
      </c>
      <c r="D159" s="1">
        <v>6076</v>
      </c>
      <c r="E159" s="1">
        <v>8947</v>
      </c>
      <c r="F159" s="1">
        <v>9887</v>
      </c>
      <c r="G159" s="1">
        <v>9751</v>
      </c>
      <c r="H159" s="1">
        <v>9368</v>
      </c>
      <c r="I159" s="1">
        <v>9821</v>
      </c>
      <c r="J159" s="1">
        <v>8391</v>
      </c>
      <c r="K159" s="1">
        <v>7022</v>
      </c>
      <c r="L159" s="1">
        <v>4263</v>
      </c>
      <c r="M159" s="27">
        <f t="shared" si="7"/>
        <v>75064</v>
      </c>
      <c r="N159" s="27">
        <f t="shared" si="6"/>
        <v>7614</v>
      </c>
      <c r="O159" s="27">
        <f t="shared" si="8"/>
        <v>67450</v>
      </c>
    </row>
    <row r="160" spans="2:15" x14ac:dyDescent="0.2">
      <c r="B160" s="80">
        <v>40909</v>
      </c>
      <c r="C160" s="1">
        <v>1493</v>
      </c>
      <c r="D160" s="1">
        <v>6250</v>
      </c>
      <c r="E160" s="1">
        <v>9327</v>
      </c>
      <c r="F160" s="1">
        <v>10313</v>
      </c>
      <c r="G160" s="1">
        <v>10129</v>
      </c>
      <c r="H160" s="1">
        <v>9575</v>
      </c>
      <c r="I160" s="1">
        <v>10140</v>
      </c>
      <c r="J160" s="1">
        <v>8609</v>
      </c>
      <c r="K160" s="1">
        <v>7212</v>
      </c>
      <c r="L160" s="1">
        <v>4335</v>
      </c>
      <c r="M160" s="27">
        <f t="shared" si="7"/>
        <v>77383</v>
      </c>
      <c r="N160" s="27">
        <f t="shared" si="6"/>
        <v>7743</v>
      </c>
      <c r="O160" s="27">
        <f t="shared" si="8"/>
        <v>69640</v>
      </c>
    </row>
    <row r="161" spans="2:19" x14ac:dyDescent="0.2">
      <c r="B161" s="80">
        <v>40940</v>
      </c>
      <c r="C161" s="1">
        <v>1637</v>
      </c>
      <c r="D161" s="1">
        <v>6736</v>
      </c>
      <c r="E161" s="1">
        <v>9664</v>
      </c>
      <c r="F161" s="1">
        <v>10503</v>
      </c>
      <c r="G161" s="1">
        <v>10426</v>
      </c>
      <c r="H161" s="1">
        <v>9753</v>
      </c>
      <c r="I161" s="1">
        <v>10233</v>
      </c>
      <c r="J161" s="1">
        <v>8735</v>
      </c>
      <c r="K161" s="1">
        <v>7309</v>
      </c>
      <c r="L161" s="1">
        <v>4393</v>
      </c>
      <c r="M161" s="27">
        <f t="shared" si="7"/>
        <v>79389</v>
      </c>
      <c r="N161" s="27">
        <f t="shared" si="6"/>
        <v>8373</v>
      </c>
      <c r="O161" s="27">
        <f t="shared" si="8"/>
        <v>71016</v>
      </c>
      <c r="P161" s="65"/>
      <c r="Q161" s="65"/>
      <c r="R161" s="65"/>
      <c r="S161" s="65"/>
    </row>
    <row r="162" spans="2:19" x14ac:dyDescent="0.2">
      <c r="B162" s="80">
        <v>40969</v>
      </c>
      <c r="C162" s="1">
        <v>1713</v>
      </c>
      <c r="D162" s="1">
        <v>6952</v>
      </c>
      <c r="E162" s="1">
        <v>9813</v>
      </c>
      <c r="F162" s="1">
        <v>10577</v>
      </c>
      <c r="G162" s="1">
        <v>10518</v>
      </c>
      <c r="H162" s="1">
        <v>9922</v>
      </c>
      <c r="I162" s="1">
        <v>10294</v>
      </c>
      <c r="J162" s="1">
        <v>8768</v>
      </c>
      <c r="K162" s="1">
        <v>7367</v>
      </c>
      <c r="L162" s="1">
        <v>4445</v>
      </c>
      <c r="M162" s="27">
        <f t="shared" si="7"/>
        <v>80369</v>
      </c>
      <c r="N162" s="27">
        <f t="shared" si="6"/>
        <v>8665</v>
      </c>
      <c r="O162" s="27">
        <f t="shared" si="8"/>
        <v>71704</v>
      </c>
      <c r="P162" s="65"/>
      <c r="Q162" s="65"/>
      <c r="R162" s="65"/>
      <c r="S162" s="65"/>
    </row>
    <row r="163" spans="2:19" x14ac:dyDescent="0.2">
      <c r="B163" s="80">
        <v>41000</v>
      </c>
      <c r="C163" s="1">
        <v>1770</v>
      </c>
      <c r="D163" s="1">
        <v>6813</v>
      </c>
      <c r="E163" s="1">
        <v>9630</v>
      </c>
      <c r="F163" s="1">
        <v>10581</v>
      </c>
      <c r="G163" s="1">
        <v>10578</v>
      </c>
      <c r="H163" s="1">
        <v>9980</v>
      </c>
      <c r="I163" s="1">
        <v>10323</v>
      </c>
      <c r="J163" s="1">
        <v>8833</v>
      </c>
      <c r="K163" s="1">
        <v>7416</v>
      </c>
      <c r="L163" s="1">
        <v>4515</v>
      </c>
      <c r="M163" s="27">
        <f t="shared" si="7"/>
        <v>80439</v>
      </c>
      <c r="N163" s="27">
        <f t="shared" si="6"/>
        <v>8583</v>
      </c>
      <c r="O163" s="27">
        <f t="shared" si="8"/>
        <v>71856</v>
      </c>
      <c r="P163" s="1"/>
      <c r="Q163" s="1"/>
      <c r="R163" s="1"/>
      <c r="S163" s="1"/>
    </row>
    <row r="164" spans="2:19" x14ac:dyDescent="0.2">
      <c r="B164" s="80">
        <v>41030</v>
      </c>
      <c r="C164" s="1">
        <v>1770</v>
      </c>
      <c r="D164" s="1">
        <v>6813</v>
      </c>
      <c r="E164" s="1">
        <v>9630</v>
      </c>
      <c r="F164" s="1">
        <v>10581</v>
      </c>
      <c r="G164" s="1">
        <v>10578</v>
      </c>
      <c r="H164" s="1">
        <v>9980</v>
      </c>
      <c r="I164" s="1">
        <v>10323</v>
      </c>
      <c r="J164" s="1">
        <v>8833</v>
      </c>
      <c r="K164" s="1">
        <v>7416</v>
      </c>
      <c r="L164" s="1">
        <v>4515</v>
      </c>
      <c r="M164" s="27">
        <f t="shared" si="7"/>
        <v>80439</v>
      </c>
      <c r="N164" s="27">
        <f t="shared" si="6"/>
        <v>8583</v>
      </c>
      <c r="O164" s="27">
        <f t="shared" si="8"/>
        <v>71856</v>
      </c>
      <c r="P164" s="1"/>
      <c r="Q164" s="1"/>
      <c r="R164" s="1"/>
      <c r="S164" s="1"/>
    </row>
    <row r="165" spans="2:19" x14ac:dyDescent="0.2">
      <c r="B165" s="80">
        <v>41061</v>
      </c>
      <c r="C165" s="1">
        <v>1810</v>
      </c>
      <c r="D165" s="1">
        <v>6796</v>
      </c>
      <c r="E165" s="1">
        <v>9584</v>
      </c>
      <c r="F165" s="1">
        <v>10638</v>
      </c>
      <c r="G165" s="1">
        <v>10598</v>
      </c>
      <c r="H165" s="1">
        <v>9993</v>
      </c>
      <c r="I165" s="1">
        <v>10345</v>
      </c>
      <c r="J165" s="1">
        <v>8901</v>
      </c>
      <c r="K165" s="1">
        <v>7462</v>
      </c>
      <c r="L165" s="1">
        <v>4551</v>
      </c>
      <c r="M165" s="27">
        <f t="shared" si="7"/>
        <v>80678</v>
      </c>
      <c r="N165" s="27">
        <f t="shared" si="6"/>
        <v>8606</v>
      </c>
      <c r="O165" s="27">
        <f t="shared" si="8"/>
        <v>72072</v>
      </c>
      <c r="P165" s="1"/>
      <c r="Q165" s="1"/>
      <c r="R165" s="1"/>
      <c r="S165" s="1"/>
    </row>
    <row r="166" spans="2:19" x14ac:dyDescent="0.2">
      <c r="B166" s="80">
        <v>41091</v>
      </c>
      <c r="C166" s="1">
        <v>1572</v>
      </c>
      <c r="D166" s="1">
        <v>6041</v>
      </c>
      <c r="E166" s="1">
        <v>8991</v>
      </c>
      <c r="F166" s="1">
        <v>9980</v>
      </c>
      <c r="G166" s="1">
        <v>10176</v>
      </c>
      <c r="H166" s="1">
        <v>9689</v>
      </c>
      <c r="I166" s="1">
        <v>10181</v>
      </c>
      <c r="J166" s="1">
        <v>8795</v>
      </c>
      <c r="K166" s="1">
        <v>7375</v>
      </c>
      <c r="L166" s="1">
        <v>4511</v>
      </c>
      <c r="M166" s="27">
        <f t="shared" si="7"/>
        <v>77311</v>
      </c>
      <c r="N166" s="27">
        <f t="shared" si="6"/>
        <v>7613</v>
      </c>
      <c r="O166" s="27">
        <f t="shared" si="8"/>
        <v>69698</v>
      </c>
      <c r="P166" s="65"/>
      <c r="Q166" s="65"/>
      <c r="R166" s="65"/>
      <c r="S166" s="65"/>
    </row>
    <row r="167" spans="2:19" x14ac:dyDescent="0.2">
      <c r="B167" s="80">
        <v>41122</v>
      </c>
      <c r="C167" s="1">
        <v>1364</v>
      </c>
      <c r="D167" s="1">
        <v>5767</v>
      </c>
      <c r="E167" s="1">
        <v>8782</v>
      </c>
      <c r="F167" s="1">
        <v>9975</v>
      </c>
      <c r="G167" s="1">
        <v>10128</v>
      </c>
      <c r="H167" s="1">
        <v>9666</v>
      </c>
      <c r="I167" s="1">
        <v>10221</v>
      </c>
      <c r="J167" s="1">
        <v>8797</v>
      </c>
      <c r="K167" s="1">
        <v>7474</v>
      </c>
      <c r="L167" s="1">
        <v>4515</v>
      </c>
      <c r="M167" s="27">
        <f t="shared" si="7"/>
        <v>76689</v>
      </c>
      <c r="N167" s="27">
        <f t="shared" si="6"/>
        <v>7131</v>
      </c>
      <c r="O167" s="27">
        <f t="shared" si="8"/>
        <v>69558</v>
      </c>
      <c r="P167" s="65"/>
      <c r="Q167" s="65"/>
      <c r="R167" s="65"/>
      <c r="S167" s="65"/>
    </row>
    <row r="168" spans="2:19" x14ac:dyDescent="0.2">
      <c r="B168" s="80">
        <v>41153</v>
      </c>
      <c r="C168" s="1">
        <v>1421</v>
      </c>
      <c r="D168" s="1">
        <v>6165</v>
      </c>
      <c r="E168" s="1">
        <v>9099</v>
      </c>
      <c r="F168" s="1">
        <v>10161</v>
      </c>
      <c r="G168" s="1">
        <v>10387</v>
      </c>
      <c r="H168" s="1">
        <v>9761</v>
      </c>
      <c r="I168" s="1">
        <v>10321</v>
      </c>
      <c r="J168" s="1">
        <v>8853</v>
      </c>
      <c r="K168" s="1">
        <v>7516</v>
      </c>
      <c r="L168" s="1">
        <v>4486</v>
      </c>
      <c r="M168" s="27">
        <f>SUM(C168:L168)</f>
        <v>78170</v>
      </c>
      <c r="N168" s="27">
        <f t="shared" si="6"/>
        <v>7586</v>
      </c>
      <c r="O168" s="27">
        <f t="shared" si="8"/>
        <v>70584</v>
      </c>
      <c r="P168" s="65"/>
      <c r="Q168" s="65"/>
      <c r="R168" s="65"/>
      <c r="S168" s="65"/>
    </row>
    <row r="169" spans="2:19" x14ac:dyDescent="0.2">
      <c r="B169" s="80">
        <v>41183</v>
      </c>
      <c r="C169" s="1">
        <v>1525</v>
      </c>
      <c r="D169" s="1">
        <v>6742</v>
      </c>
      <c r="E169" s="1">
        <v>9621</v>
      </c>
      <c r="F169" s="1">
        <v>10775</v>
      </c>
      <c r="G169" s="1">
        <v>10907</v>
      </c>
      <c r="H169" s="1">
        <v>10192</v>
      </c>
      <c r="I169" s="1">
        <v>10628</v>
      </c>
      <c r="J169" s="1">
        <v>9080</v>
      </c>
      <c r="K169" s="1">
        <v>7677</v>
      </c>
      <c r="L169" s="1">
        <v>4520</v>
      </c>
      <c r="M169" s="27">
        <f t="shared" ref="M169:M174" si="9">SUM(C169:L169)</f>
        <v>81667</v>
      </c>
      <c r="N169" s="27">
        <f t="shared" si="6"/>
        <v>8267</v>
      </c>
      <c r="O169" s="27">
        <f t="shared" si="8"/>
        <v>73400</v>
      </c>
      <c r="P169" s="65"/>
      <c r="Q169" s="65"/>
      <c r="R169" s="65"/>
      <c r="S169" s="65"/>
    </row>
    <row r="170" spans="2:19" x14ac:dyDescent="0.2">
      <c r="B170" s="80">
        <v>41214</v>
      </c>
      <c r="C170" s="1">
        <v>1511</v>
      </c>
      <c r="D170" s="1">
        <v>6936</v>
      </c>
      <c r="E170" s="1">
        <v>9953</v>
      </c>
      <c r="F170" s="1">
        <v>11102</v>
      </c>
      <c r="G170" s="1">
        <v>11333</v>
      </c>
      <c r="H170" s="1">
        <v>10583</v>
      </c>
      <c r="I170" s="1">
        <v>11083</v>
      </c>
      <c r="J170" s="1">
        <v>9443</v>
      </c>
      <c r="K170" s="1">
        <v>7970</v>
      </c>
      <c r="L170" s="1">
        <v>4675</v>
      </c>
      <c r="M170" s="27">
        <f t="shared" si="9"/>
        <v>84589</v>
      </c>
      <c r="N170" s="27">
        <f t="shared" si="6"/>
        <v>8447</v>
      </c>
      <c r="O170" s="27">
        <f t="shared" si="8"/>
        <v>76142</v>
      </c>
      <c r="P170" s="65"/>
      <c r="Q170" s="65"/>
      <c r="R170" s="65"/>
      <c r="S170" s="65"/>
    </row>
    <row r="171" spans="2:19" x14ac:dyDescent="0.2">
      <c r="B171" s="80">
        <v>41244</v>
      </c>
      <c r="C171" s="1">
        <v>1385</v>
      </c>
      <c r="D171" s="1">
        <v>6538</v>
      </c>
      <c r="E171" s="1">
        <v>9532</v>
      </c>
      <c r="F171" s="1">
        <v>10812</v>
      </c>
      <c r="G171" s="1">
        <v>11185</v>
      </c>
      <c r="H171" s="1">
        <v>10420</v>
      </c>
      <c r="I171" s="1">
        <v>11023</v>
      </c>
      <c r="J171" s="1">
        <v>9412</v>
      </c>
      <c r="K171" s="1">
        <v>8014</v>
      </c>
      <c r="L171" s="1">
        <v>4679</v>
      </c>
      <c r="M171" s="27">
        <f t="shared" si="9"/>
        <v>83000</v>
      </c>
      <c r="N171" s="27">
        <f t="shared" si="6"/>
        <v>7923</v>
      </c>
      <c r="O171" s="27">
        <f t="shared" si="8"/>
        <v>75077</v>
      </c>
      <c r="P171" s="65"/>
      <c r="Q171" s="65"/>
      <c r="R171" s="65"/>
      <c r="S171" s="65"/>
    </row>
    <row r="172" spans="2:19" x14ac:dyDescent="0.2">
      <c r="B172" s="80">
        <v>41275</v>
      </c>
      <c r="C172" s="1">
        <v>1287</v>
      </c>
      <c r="D172" s="1">
        <v>6444</v>
      </c>
      <c r="E172" s="1">
        <v>9796</v>
      </c>
      <c r="F172" s="1">
        <v>11024</v>
      </c>
      <c r="G172" s="1">
        <v>11324</v>
      </c>
      <c r="H172" s="1">
        <v>10643</v>
      </c>
      <c r="I172" s="1">
        <v>11156</v>
      </c>
      <c r="J172" s="1">
        <v>9525</v>
      </c>
      <c r="K172" s="1">
        <v>8131</v>
      </c>
      <c r="L172" s="1">
        <v>4730</v>
      </c>
      <c r="M172" s="27">
        <f t="shared" si="9"/>
        <v>84060</v>
      </c>
      <c r="N172" s="27">
        <f t="shared" si="6"/>
        <v>7731</v>
      </c>
      <c r="O172" s="27">
        <f t="shared" si="8"/>
        <v>76329</v>
      </c>
      <c r="P172" s="65"/>
      <c r="Q172" s="65"/>
      <c r="R172" s="65"/>
      <c r="S172" s="65"/>
    </row>
    <row r="173" spans="2:19" x14ac:dyDescent="0.2">
      <c r="B173" s="80">
        <v>41306</v>
      </c>
      <c r="C173" s="1">
        <v>1404</v>
      </c>
      <c r="D173" s="1">
        <v>6918</v>
      </c>
      <c r="E173" s="1">
        <v>10003</v>
      </c>
      <c r="F173" s="1">
        <v>11273</v>
      </c>
      <c r="G173" s="1">
        <v>11459</v>
      </c>
      <c r="H173" s="1">
        <v>10817</v>
      </c>
      <c r="I173" s="1">
        <v>11342</v>
      </c>
      <c r="J173" s="1">
        <v>9640</v>
      </c>
      <c r="K173" s="1">
        <v>8171</v>
      </c>
      <c r="L173" s="1">
        <v>4753</v>
      </c>
      <c r="M173" s="27">
        <f t="shared" si="9"/>
        <v>85780</v>
      </c>
      <c r="N173" s="27">
        <f t="shared" si="6"/>
        <v>8322</v>
      </c>
      <c r="O173" s="27">
        <f t="shared" si="8"/>
        <v>77458</v>
      </c>
      <c r="P173" s="65"/>
      <c r="Q173" s="65"/>
      <c r="R173" s="65"/>
      <c r="S173" s="65"/>
    </row>
    <row r="174" spans="2:19" x14ac:dyDescent="0.2">
      <c r="B174" s="80">
        <v>41334</v>
      </c>
      <c r="C174" s="1">
        <v>1477</v>
      </c>
      <c r="D174" s="1">
        <v>7003</v>
      </c>
      <c r="E174" s="1">
        <v>9853</v>
      </c>
      <c r="F174" s="1">
        <v>11119</v>
      </c>
      <c r="G174" s="1">
        <v>11381</v>
      </c>
      <c r="H174" s="1">
        <v>10805</v>
      </c>
      <c r="I174" s="1">
        <v>11239</v>
      </c>
      <c r="J174" s="1">
        <v>9607</v>
      </c>
      <c r="K174" s="1">
        <v>8219</v>
      </c>
      <c r="L174" s="1">
        <v>4787</v>
      </c>
      <c r="M174" s="27">
        <f t="shared" si="9"/>
        <v>85490</v>
      </c>
      <c r="N174" s="27">
        <f t="shared" si="6"/>
        <v>8480</v>
      </c>
      <c r="O174" s="27">
        <f t="shared" si="8"/>
        <v>77010</v>
      </c>
      <c r="P174" s="65"/>
      <c r="Q174" s="65"/>
      <c r="R174" s="65"/>
      <c r="S174" s="65"/>
    </row>
    <row r="175" spans="2:19" x14ac:dyDescent="0.2">
      <c r="B175" s="80">
        <v>41365</v>
      </c>
      <c r="C175" s="1">
        <v>1516</v>
      </c>
      <c r="D175" s="1">
        <v>7032</v>
      </c>
      <c r="E175" s="1">
        <v>9742</v>
      </c>
      <c r="F175" s="1">
        <v>10963</v>
      </c>
      <c r="G175" s="1">
        <v>11350</v>
      </c>
      <c r="H175" s="1">
        <v>10823</v>
      </c>
      <c r="I175" s="1">
        <v>11233</v>
      </c>
      <c r="J175" s="1">
        <v>9639</v>
      </c>
      <c r="K175" s="1">
        <v>8218</v>
      </c>
      <c r="L175" s="1">
        <v>4815</v>
      </c>
      <c r="M175" s="27">
        <v>85331</v>
      </c>
      <c r="N175" s="27">
        <f t="shared" si="6"/>
        <v>8548</v>
      </c>
      <c r="O175" s="27">
        <f t="shared" si="8"/>
        <v>76783</v>
      </c>
      <c r="P175" s="65"/>
      <c r="Q175" s="65"/>
      <c r="R175" s="65"/>
      <c r="S175" s="65"/>
    </row>
    <row r="176" spans="2:19" x14ac:dyDescent="0.2">
      <c r="B176" s="80">
        <v>41395</v>
      </c>
      <c r="C176" s="1">
        <v>1551</v>
      </c>
      <c r="D176" s="1">
        <v>6711</v>
      </c>
      <c r="E176" s="1">
        <v>9302</v>
      </c>
      <c r="F176" s="1">
        <v>10593</v>
      </c>
      <c r="G176" s="1">
        <v>11117</v>
      </c>
      <c r="H176" s="1">
        <v>10677</v>
      </c>
      <c r="I176" s="1">
        <v>11204</v>
      </c>
      <c r="J176" s="1">
        <v>9606</v>
      </c>
      <c r="K176" s="1">
        <v>8188</v>
      </c>
      <c r="L176" s="1">
        <v>4824</v>
      </c>
      <c r="M176" s="27">
        <v>83773</v>
      </c>
      <c r="N176" s="27">
        <f t="shared" si="6"/>
        <v>8262</v>
      </c>
      <c r="O176" s="27">
        <f t="shared" si="8"/>
        <v>75511</v>
      </c>
      <c r="P176" s="65"/>
      <c r="Q176" s="65"/>
      <c r="R176" s="65"/>
      <c r="S176" s="65"/>
    </row>
    <row r="177" spans="2:15" x14ac:dyDescent="0.2">
      <c r="B177" s="80">
        <v>41426</v>
      </c>
      <c r="C177" s="1">
        <v>1506</v>
      </c>
      <c r="D177" s="1">
        <v>6060</v>
      </c>
      <c r="E177" s="1">
        <v>8740</v>
      </c>
      <c r="F177" s="1">
        <v>10173</v>
      </c>
      <c r="G177" s="1">
        <v>10796</v>
      </c>
      <c r="H177" s="1">
        <v>10471</v>
      </c>
      <c r="I177" s="1">
        <v>11115</v>
      </c>
      <c r="J177" s="1">
        <v>9505</v>
      </c>
      <c r="K177" s="1">
        <v>8162</v>
      </c>
      <c r="L177" s="1">
        <v>4847</v>
      </c>
      <c r="M177" s="27">
        <v>81375</v>
      </c>
      <c r="N177" s="27">
        <f t="shared" si="6"/>
        <v>7566</v>
      </c>
      <c r="O177" s="27">
        <f t="shared" si="8"/>
        <v>73809</v>
      </c>
    </row>
    <row r="178" spans="2:15" x14ac:dyDescent="0.2">
      <c r="B178" s="80">
        <v>41456</v>
      </c>
      <c r="C178" s="1">
        <v>1453</v>
      </c>
      <c r="D178" s="1">
        <v>5925</v>
      </c>
      <c r="E178" s="1">
        <v>8350</v>
      </c>
      <c r="F178" s="1">
        <v>9750</v>
      </c>
      <c r="G178" s="1">
        <v>10402</v>
      </c>
      <c r="H178" s="1">
        <v>10274</v>
      </c>
      <c r="I178" s="1">
        <v>10976</v>
      </c>
      <c r="J178" s="1">
        <v>9406</v>
      </c>
      <c r="K178" s="1">
        <v>8078</v>
      </c>
      <c r="L178" s="1">
        <v>4815</v>
      </c>
      <c r="M178" s="1">
        <v>79429</v>
      </c>
      <c r="N178" s="27">
        <f t="shared" si="6"/>
        <v>7378</v>
      </c>
      <c r="O178" s="27">
        <f t="shared" si="8"/>
        <v>72051</v>
      </c>
    </row>
    <row r="179" spans="2:15" x14ac:dyDescent="0.2">
      <c r="B179" s="80">
        <v>41487</v>
      </c>
      <c r="C179" s="1">
        <v>1289</v>
      </c>
      <c r="D179" s="1">
        <v>5455</v>
      </c>
      <c r="E179" s="1">
        <v>8066</v>
      </c>
      <c r="F179" s="1">
        <v>9452</v>
      </c>
      <c r="G179" s="1">
        <v>10285</v>
      </c>
      <c r="H179" s="1">
        <v>10089</v>
      </c>
      <c r="I179" s="1">
        <v>10914</v>
      </c>
      <c r="J179" s="1">
        <v>9378</v>
      </c>
      <c r="K179" s="1">
        <v>8063</v>
      </c>
      <c r="L179" s="1">
        <v>4814</v>
      </c>
      <c r="M179" s="1">
        <v>77805</v>
      </c>
      <c r="N179" s="27">
        <f t="shared" si="6"/>
        <v>6744</v>
      </c>
      <c r="O179" s="27">
        <f t="shared" si="8"/>
        <v>71061</v>
      </c>
    </row>
    <row r="180" spans="2:15" x14ac:dyDescent="0.2">
      <c r="B180" s="80">
        <v>41518</v>
      </c>
      <c r="C180" s="1">
        <v>1362</v>
      </c>
      <c r="D180" s="1">
        <v>5819</v>
      </c>
      <c r="E180" s="1">
        <v>8299</v>
      </c>
      <c r="F180" s="1">
        <v>9506</v>
      </c>
      <c r="G180" s="1">
        <v>10282</v>
      </c>
      <c r="H180" s="1">
        <v>10153</v>
      </c>
      <c r="I180" s="1">
        <v>10932</v>
      </c>
      <c r="J180" s="1">
        <v>9401</v>
      </c>
      <c r="K180" s="1">
        <v>8109</v>
      </c>
      <c r="L180" s="1">
        <v>4848</v>
      </c>
      <c r="M180" s="1">
        <v>78711</v>
      </c>
      <c r="N180" s="27">
        <f t="shared" si="6"/>
        <v>7181</v>
      </c>
      <c r="O180" s="27">
        <f t="shared" si="8"/>
        <v>71530</v>
      </c>
    </row>
    <row r="181" spans="2:15" x14ac:dyDescent="0.2">
      <c r="B181" s="80">
        <v>41548</v>
      </c>
      <c r="C181" s="1">
        <v>1502</v>
      </c>
      <c r="D181" s="1">
        <v>6366</v>
      </c>
      <c r="E181" s="1">
        <v>8843</v>
      </c>
      <c r="F181" s="1">
        <v>10071</v>
      </c>
      <c r="G181" s="1">
        <v>10824</v>
      </c>
      <c r="H181" s="1">
        <v>10562</v>
      </c>
      <c r="I181" s="1">
        <v>11212</v>
      </c>
      <c r="J181" s="1">
        <v>9645</v>
      </c>
      <c r="K181" s="1">
        <v>8287</v>
      </c>
      <c r="L181" s="1">
        <v>4884</v>
      </c>
      <c r="M181" s="1">
        <v>82196</v>
      </c>
      <c r="N181" s="27">
        <f t="shared" si="6"/>
        <v>7868</v>
      </c>
      <c r="O181" s="27">
        <f t="shared" si="8"/>
        <v>74328</v>
      </c>
    </row>
    <row r="182" spans="2:15" x14ac:dyDescent="0.2">
      <c r="B182" s="80">
        <v>41579</v>
      </c>
      <c r="C182" s="1">
        <v>1520</v>
      </c>
      <c r="D182" s="1">
        <v>6391</v>
      </c>
      <c r="E182" s="1">
        <v>8783</v>
      </c>
      <c r="F182" s="1">
        <v>10092</v>
      </c>
      <c r="G182" s="1">
        <v>10726</v>
      </c>
      <c r="H182" s="1">
        <v>10435</v>
      </c>
      <c r="I182" s="1">
        <v>11135</v>
      </c>
      <c r="J182" s="1">
        <v>9624</v>
      </c>
      <c r="K182" s="1">
        <v>8324</v>
      </c>
      <c r="L182" s="1">
        <v>4908</v>
      </c>
      <c r="M182" s="1">
        <v>81938</v>
      </c>
      <c r="N182" s="27">
        <f t="shared" si="6"/>
        <v>7911</v>
      </c>
      <c r="O182" s="27">
        <f t="shared" si="8"/>
        <v>74027</v>
      </c>
    </row>
    <row r="183" spans="2:15" x14ac:dyDescent="0.2">
      <c r="B183" s="80">
        <v>41609</v>
      </c>
      <c r="C183" s="1">
        <v>1438</v>
      </c>
      <c r="D183" s="1">
        <v>6142</v>
      </c>
      <c r="E183" s="1">
        <v>8383</v>
      </c>
      <c r="F183" s="1">
        <v>9805</v>
      </c>
      <c r="G183" s="1">
        <v>10522</v>
      </c>
      <c r="H183" s="1">
        <v>10305</v>
      </c>
      <c r="I183" s="1">
        <v>11042</v>
      </c>
      <c r="J183" s="1">
        <v>9593</v>
      </c>
      <c r="K183" s="1">
        <v>8335</v>
      </c>
      <c r="L183" s="1">
        <v>4906</v>
      </c>
      <c r="M183" s="1">
        <v>80471</v>
      </c>
      <c r="N183" s="27">
        <f t="shared" si="6"/>
        <v>7580</v>
      </c>
      <c r="O183" s="27">
        <f t="shared" si="8"/>
        <v>72891</v>
      </c>
    </row>
    <row r="184" spans="2:15" x14ac:dyDescent="0.2">
      <c r="B184" s="80">
        <v>41640</v>
      </c>
      <c r="C184" s="1">
        <v>1469</v>
      </c>
      <c r="D184" s="1">
        <v>6343</v>
      </c>
      <c r="E184" s="1">
        <v>8791</v>
      </c>
      <c r="F184" s="1">
        <v>10183</v>
      </c>
      <c r="G184" s="1">
        <v>10883</v>
      </c>
      <c r="H184" s="1">
        <v>10596</v>
      </c>
      <c r="I184" s="1">
        <v>11235</v>
      </c>
      <c r="J184" s="1">
        <v>9785</v>
      </c>
      <c r="K184" s="1">
        <v>8413</v>
      </c>
      <c r="L184" s="1">
        <v>5026</v>
      </c>
      <c r="M184" s="1">
        <v>82724</v>
      </c>
      <c r="N184" s="27">
        <f t="shared" si="6"/>
        <v>7812</v>
      </c>
      <c r="O184" s="27">
        <f t="shared" si="8"/>
        <v>74912</v>
      </c>
    </row>
    <row r="185" spans="2:15" x14ac:dyDescent="0.2">
      <c r="B185" s="80">
        <v>41671</v>
      </c>
      <c r="C185" s="1">
        <v>1594</v>
      </c>
      <c r="D185" s="1">
        <v>6546</v>
      </c>
      <c r="E185" s="1">
        <v>9010</v>
      </c>
      <c r="F185" s="1">
        <v>10311</v>
      </c>
      <c r="G185" s="1">
        <v>11055</v>
      </c>
      <c r="H185" s="1">
        <v>10805</v>
      </c>
      <c r="I185" s="1">
        <v>11310</v>
      </c>
      <c r="J185" s="1">
        <v>9914</v>
      </c>
      <c r="K185" s="1">
        <v>8445</v>
      </c>
      <c r="L185" s="1">
        <v>5075</v>
      </c>
      <c r="M185" s="1">
        <v>84065</v>
      </c>
      <c r="N185" s="27">
        <f t="shared" si="6"/>
        <v>8140</v>
      </c>
      <c r="O185" s="27">
        <f t="shared" si="8"/>
        <v>75925</v>
      </c>
    </row>
    <row r="186" spans="2:15" x14ac:dyDescent="0.2">
      <c r="B186" s="80">
        <v>41699</v>
      </c>
      <c r="C186" s="1">
        <v>1738</v>
      </c>
      <c r="D186" s="1">
        <v>6762</v>
      </c>
      <c r="E186" s="1">
        <v>8965</v>
      </c>
      <c r="F186" s="1">
        <v>10188</v>
      </c>
      <c r="G186" s="1">
        <v>10971</v>
      </c>
      <c r="H186" s="1">
        <v>10760</v>
      </c>
      <c r="I186" s="1">
        <v>11291</v>
      </c>
      <c r="J186" s="1">
        <v>9915</v>
      </c>
      <c r="K186" s="1">
        <v>8525</v>
      </c>
      <c r="L186" s="1">
        <v>5116</v>
      </c>
      <c r="M186" s="1">
        <v>84231</v>
      </c>
      <c r="N186" s="27">
        <f t="shared" si="6"/>
        <v>8500</v>
      </c>
      <c r="O186" s="27">
        <f t="shared" si="8"/>
        <v>75731</v>
      </c>
    </row>
    <row r="187" spans="2:15" x14ac:dyDescent="0.2">
      <c r="B187" s="80">
        <v>41730</v>
      </c>
      <c r="C187" s="1">
        <v>1714</v>
      </c>
      <c r="D187" s="1">
        <v>6468</v>
      </c>
      <c r="E187" s="1">
        <v>8504</v>
      </c>
      <c r="F187" s="1">
        <v>9711</v>
      </c>
      <c r="G187" s="1">
        <v>10594</v>
      </c>
      <c r="H187" s="1">
        <v>10475</v>
      </c>
      <c r="I187" s="1">
        <v>11031</v>
      </c>
      <c r="J187" s="1">
        <v>9837</v>
      </c>
      <c r="K187" s="1">
        <v>8447</v>
      </c>
      <c r="L187" s="1">
        <v>5133</v>
      </c>
      <c r="M187" s="1">
        <f t="shared" ref="M187:M207" si="10">SUM(C187:L187)</f>
        <v>81914</v>
      </c>
      <c r="N187" s="27">
        <f t="shared" si="6"/>
        <v>8182</v>
      </c>
      <c r="O187" s="27">
        <f t="shared" si="8"/>
        <v>73732</v>
      </c>
    </row>
    <row r="188" spans="2:15" x14ac:dyDescent="0.2">
      <c r="B188" s="80">
        <v>41760</v>
      </c>
      <c r="C188" s="1">
        <v>1663</v>
      </c>
      <c r="D188" s="1">
        <v>6351</v>
      </c>
      <c r="E188" s="1">
        <v>8286</v>
      </c>
      <c r="F188" s="1">
        <v>9360</v>
      </c>
      <c r="G188" s="1">
        <v>10281</v>
      </c>
      <c r="H188" s="1">
        <v>10249</v>
      </c>
      <c r="I188" s="1">
        <v>10860</v>
      </c>
      <c r="J188" s="1">
        <v>9740</v>
      </c>
      <c r="K188" s="1">
        <v>8394</v>
      </c>
      <c r="L188" s="1">
        <v>5129</v>
      </c>
      <c r="M188" s="1">
        <f t="shared" si="10"/>
        <v>80313</v>
      </c>
      <c r="N188" s="27">
        <f t="shared" si="6"/>
        <v>8014</v>
      </c>
      <c r="O188" s="27">
        <f t="shared" si="8"/>
        <v>72299</v>
      </c>
    </row>
    <row r="189" spans="2:15" x14ac:dyDescent="0.2">
      <c r="B189" s="80">
        <v>41791</v>
      </c>
      <c r="C189" s="1">
        <v>1571</v>
      </c>
      <c r="D189" s="1">
        <v>5683</v>
      </c>
      <c r="E189" s="1">
        <v>7929</v>
      </c>
      <c r="F189" s="1">
        <v>8934</v>
      </c>
      <c r="G189" s="1">
        <v>9922</v>
      </c>
      <c r="H189" s="1">
        <v>9986</v>
      </c>
      <c r="I189" s="1">
        <v>10739</v>
      </c>
      <c r="J189" s="1">
        <v>9689</v>
      </c>
      <c r="K189" s="1">
        <v>8427</v>
      </c>
      <c r="L189" s="1">
        <v>5134</v>
      </c>
      <c r="M189" s="1">
        <f t="shared" si="10"/>
        <v>78014</v>
      </c>
      <c r="N189" s="27">
        <f t="shared" si="6"/>
        <v>7254</v>
      </c>
      <c r="O189" s="27">
        <f t="shared" si="8"/>
        <v>70760</v>
      </c>
    </row>
    <row r="190" spans="2:15" x14ac:dyDescent="0.2">
      <c r="B190" s="80">
        <v>41821</v>
      </c>
      <c r="C190" s="1">
        <v>1618</v>
      </c>
      <c r="D190" s="1">
        <v>5662</v>
      </c>
      <c r="E190" s="1">
        <v>7657</v>
      </c>
      <c r="F190" s="1">
        <v>8679</v>
      </c>
      <c r="G190" s="1">
        <v>9574</v>
      </c>
      <c r="H190" s="1">
        <v>9741</v>
      </c>
      <c r="I190" s="1">
        <v>10492</v>
      </c>
      <c r="J190" s="1">
        <v>9554</v>
      </c>
      <c r="K190" s="1">
        <v>8352</v>
      </c>
      <c r="L190" s="1">
        <v>5092</v>
      </c>
      <c r="M190" s="1">
        <f t="shared" si="10"/>
        <v>76421</v>
      </c>
      <c r="N190" s="27">
        <f t="shared" si="6"/>
        <v>7280</v>
      </c>
      <c r="O190" s="27">
        <f t="shared" si="8"/>
        <v>69141</v>
      </c>
    </row>
    <row r="191" spans="2:15" x14ac:dyDescent="0.2">
      <c r="B191" s="80">
        <v>41852</v>
      </c>
      <c r="C191" s="1">
        <v>1496</v>
      </c>
      <c r="D191" s="1">
        <v>5370</v>
      </c>
      <c r="E191" s="1">
        <v>7385</v>
      </c>
      <c r="F191" s="1">
        <v>8567</v>
      </c>
      <c r="G191" s="1">
        <v>9429</v>
      </c>
      <c r="H191" s="1">
        <v>9680</v>
      </c>
      <c r="I191" s="1">
        <v>10489</v>
      </c>
      <c r="J191" s="1">
        <v>9541</v>
      </c>
      <c r="K191" s="1">
        <v>8377</v>
      </c>
      <c r="L191" s="1">
        <v>5056</v>
      </c>
      <c r="M191" s="1">
        <f t="shared" si="10"/>
        <v>75390</v>
      </c>
      <c r="N191" s="27">
        <f t="shared" si="6"/>
        <v>6866</v>
      </c>
      <c r="O191" s="27">
        <f t="shared" si="8"/>
        <v>68524</v>
      </c>
    </row>
    <row r="192" spans="2:15" x14ac:dyDescent="0.2">
      <c r="B192" s="80">
        <v>41883</v>
      </c>
      <c r="C192" s="1">
        <v>1548</v>
      </c>
      <c r="D192" s="1">
        <v>5614</v>
      </c>
      <c r="E192" s="1">
        <v>7540</v>
      </c>
      <c r="F192" s="1">
        <v>8617</v>
      </c>
      <c r="G192" s="1">
        <v>9502</v>
      </c>
      <c r="H192" s="1">
        <v>9708</v>
      </c>
      <c r="I192" s="1">
        <v>10507</v>
      </c>
      <c r="J192" s="1">
        <v>9587</v>
      </c>
      <c r="K192" s="1">
        <v>8442</v>
      </c>
      <c r="L192" s="1">
        <v>5095</v>
      </c>
      <c r="M192" s="1">
        <f t="shared" si="10"/>
        <v>76160</v>
      </c>
      <c r="N192" s="27">
        <f t="shared" si="6"/>
        <v>7162</v>
      </c>
      <c r="O192" s="27">
        <f t="shared" si="8"/>
        <v>68998</v>
      </c>
    </row>
    <row r="193" spans="2:17" x14ac:dyDescent="0.2">
      <c r="B193" s="80">
        <v>41913</v>
      </c>
      <c r="C193" s="1">
        <v>1693</v>
      </c>
      <c r="D193" s="1">
        <v>6044</v>
      </c>
      <c r="E193" s="1">
        <v>8103</v>
      </c>
      <c r="F193" s="1">
        <v>9052</v>
      </c>
      <c r="G193" s="1">
        <v>9923</v>
      </c>
      <c r="H193" s="1">
        <v>10051</v>
      </c>
      <c r="I193" s="1">
        <v>10721</v>
      </c>
      <c r="J193" s="1">
        <v>9764</v>
      </c>
      <c r="K193" s="1">
        <v>8544</v>
      </c>
      <c r="L193" s="1">
        <v>5117</v>
      </c>
      <c r="M193" s="1">
        <f t="shared" si="10"/>
        <v>79012</v>
      </c>
      <c r="N193" s="27">
        <f t="shared" si="6"/>
        <v>7737</v>
      </c>
      <c r="O193" s="27">
        <f t="shared" si="8"/>
        <v>71275</v>
      </c>
      <c r="P193" s="65"/>
      <c r="Q193" s="65"/>
    </row>
    <row r="194" spans="2:17" x14ac:dyDescent="0.2">
      <c r="B194" s="80">
        <v>41944</v>
      </c>
      <c r="C194" s="1">
        <v>1726</v>
      </c>
      <c r="D194" s="1">
        <v>6075</v>
      </c>
      <c r="E194" s="1">
        <v>7951</v>
      </c>
      <c r="F194" s="1">
        <v>9129</v>
      </c>
      <c r="G194" s="1">
        <v>9996</v>
      </c>
      <c r="H194" s="1">
        <v>10003</v>
      </c>
      <c r="I194" s="1">
        <v>10809</v>
      </c>
      <c r="J194" s="1">
        <v>9812</v>
      </c>
      <c r="K194" s="1">
        <v>8585</v>
      </c>
      <c r="L194" s="1">
        <v>5134</v>
      </c>
      <c r="M194" s="1">
        <f t="shared" si="10"/>
        <v>79220</v>
      </c>
      <c r="N194" s="27">
        <f t="shared" si="6"/>
        <v>7801</v>
      </c>
      <c r="O194" s="27">
        <f t="shared" si="8"/>
        <v>71419</v>
      </c>
      <c r="P194" s="65"/>
      <c r="Q194" s="65"/>
    </row>
    <row r="195" spans="2:17" x14ac:dyDescent="0.2">
      <c r="B195" s="80">
        <v>41974</v>
      </c>
      <c r="C195" s="1">
        <v>1566</v>
      </c>
      <c r="D195" s="1">
        <v>5766</v>
      </c>
      <c r="E195" s="1">
        <v>7603</v>
      </c>
      <c r="F195" s="1">
        <v>8835</v>
      </c>
      <c r="G195" s="1">
        <v>9783</v>
      </c>
      <c r="H195" s="1">
        <v>9840</v>
      </c>
      <c r="I195" s="1">
        <v>10673</v>
      </c>
      <c r="J195" s="1">
        <v>9683</v>
      </c>
      <c r="K195" s="1">
        <v>8535</v>
      </c>
      <c r="L195" s="1">
        <v>5175</v>
      </c>
      <c r="M195" s="1">
        <f t="shared" si="10"/>
        <v>77459</v>
      </c>
      <c r="N195" s="27">
        <f t="shared" si="6"/>
        <v>7332</v>
      </c>
      <c r="O195" s="27">
        <f t="shared" si="8"/>
        <v>70127</v>
      </c>
      <c r="P195" s="65"/>
      <c r="Q195" s="65"/>
    </row>
    <row r="196" spans="2:17" x14ac:dyDescent="0.2">
      <c r="B196" s="80">
        <v>42005</v>
      </c>
      <c r="C196" s="1">
        <v>1378</v>
      </c>
      <c r="D196" s="1">
        <v>5493</v>
      </c>
      <c r="E196" s="1">
        <v>7792</v>
      </c>
      <c r="F196" s="1">
        <v>9171</v>
      </c>
      <c r="G196" s="1">
        <v>9981</v>
      </c>
      <c r="H196" s="1">
        <v>10153</v>
      </c>
      <c r="I196" s="1">
        <v>10760</v>
      </c>
      <c r="J196" s="1">
        <v>9843</v>
      </c>
      <c r="K196" s="1">
        <v>8666</v>
      </c>
      <c r="L196" s="1">
        <v>5250</v>
      </c>
      <c r="M196" s="1">
        <f t="shared" si="10"/>
        <v>78487</v>
      </c>
      <c r="N196" s="27">
        <f t="shared" si="6"/>
        <v>6871</v>
      </c>
      <c r="O196" s="27">
        <f t="shared" si="8"/>
        <v>71616</v>
      </c>
      <c r="P196" s="65"/>
      <c r="Q196" s="65"/>
    </row>
    <row r="197" spans="2:17" x14ac:dyDescent="0.2">
      <c r="B197" s="80">
        <v>42036</v>
      </c>
      <c r="C197" s="1">
        <v>1411</v>
      </c>
      <c r="D197" s="1">
        <v>5688</v>
      </c>
      <c r="E197" s="1">
        <v>7973</v>
      </c>
      <c r="F197" s="1">
        <v>9262</v>
      </c>
      <c r="G197" s="1">
        <v>9897</v>
      </c>
      <c r="H197" s="1">
        <v>10009</v>
      </c>
      <c r="I197" s="1">
        <v>10604</v>
      </c>
      <c r="J197" s="1">
        <v>9589</v>
      </c>
      <c r="K197" s="1">
        <v>8559</v>
      </c>
      <c r="L197" s="1">
        <v>5165</v>
      </c>
      <c r="M197" s="1">
        <f t="shared" si="10"/>
        <v>78157</v>
      </c>
      <c r="N197" s="27">
        <f t="shared" si="6"/>
        <v>7099</v>
      </c>
      <c r="O197" s="27">
        <f t="shared" si="8"/>
        <v>71058</v>
      </c>
      <c r="P197" s="65"/>
      <c r="Q197" s="65"/>
    </row>
    <row r="198" spans="2:17" x14ac:dyDescent="0.2">
      <c r="B198" s="80">
        <v>42064</v>
      </c>
      <c r="C198" s="1">
        <v>1531</v>
      </c>
      <c r="D198" s="1">
        <v>5696</v>
      </c>
      <c r="E198" s="1">
        <v>7714</v>
      </c>
      <c r="F198" s="1">
        <v>8784</v>
      </c>
      <c r="G198" s="1">
        <v>9513</v>
      </c>
      <c r="H198" s="1">
        <v>9609</v>
      </c>
      <c r="I198" s="1">
        <v>10408</v>
      </c>
      <c r="J198" s="1">
        <v>9459</v>
      </c>
      <c r="K198" s="1">
        <v>8518</v>
      </c>
      <c r="L198" s="1">
        <v>5220</v>
      </c>
      <c r="M198" s="1">
        <f t="shared" si="10"/>
        <v>76452</v>
      </c>
      <c r="N198" s="27">
        <f t="shared" si="6"/>
        <v>7227</v>
      </c>
      <c r="O198" s="27">
        <f t="shared" si="8"/>
        <v>69225</v>
      </c>
      <c r="P198" s="65"/>
      <c r="Q198" s="65"/>
    </row>
    <row r="199" spans="2:17" x14ac:dyDescent="0.2">
      <c r="B199" s="80">
        <v>42095</v>
      </c>
      <c r="C199" s="1">
        <v>1613</v>
      </c>
      <c r="D199" s="1">
        <v>5721</v>
      </c>
      <c r="E199" s="1">
        <v>7635</v>
      </c>
      <c r="F199" s="1">
        <v>8576</v>
      </c>
      <c r="G199" s="1">
        <v>9274</v>
      </c>
      <c r="H199" s="1">
        <v>9481</v>
      </c>
      <c r="I199" s="1">
        <v>10331</v>
      </c>
      <c r="J199" s="1">
        <v>9394</v>
      </c>
      <c r="K199" s="1">
        <v>8499</v>
      </c>
      <c r="L199" s="1">
        <v>5210</v>
      </c>
      <c r="M199" s="1">
        <f t="shared" si="10"/>
        <v>75734</v>
      </c>
      <c r="N199" s="27">
        <f t="shared" ref="N199:N207" si="11">SUM(C199:D199)</f>
        <v>7334</v>
      </c>
      <c r="O199" s="27">
        <f t="shared" si="8"/>
        <v>68400</v>
      </c>
      <c r="P199" s="65"/>
      <c r="Q199" s="65"/>
    </row>
    <row r="200" spans="2:17" x14ac:dyDescent="0.2">
      <c r="B200" s="80">
        <v>42125</v>
      </c>
      <c r="C200" s="1">
        <v>1638</v>
      </c>
      <c r="D200" s="1">
        <v>5717</v>
      </c>
      <c r="E200" s="1">
        <v>7754</v>
      </c>
      <c r="F200" s="1">
        <v>8302</v>
      </c>
      <c r="G200" s="1">
        <v>8980</v>
      </c>
      <c r="H200" s="1">
        <v>9256</v>
      </c>
      <c r="I200" s="1">
        <v>10055</v>
      </c>
      <c r="J200" s="1">
        <v>9217</v>
      </c>
      <c r="K200" s="1">
        <v>8495</v>
      </c>
      <c r="L200" s="1">
        <v>5177</v>
      </c>
      <c r="M200" s="1">
        <f t="shared" si="10"/>
        <v>74591</v>
      </c>
      <c r="N200" s="27">
        <f t="shared" si="11"/>
        <v>7355</v>
      </c>
      <c r="O200" s="27">
        <f t="shared" si="8"/>
        <v>67236</v>
      </c>
      <c r="P200" s="65"/>
      <c r="Q200" s="65"/>
    </row>
    <row r="201" spans="2:17" x14ac:dyDescent="0.2">
      <c r="B201" s="80">
        <v>42156</v>
      </c>
      <c r="C201" s="1">
        <v>1529</v>
      </c>
      <c r="D201" s="1">
        <v>5063</v>
      </c>
      <c r="E201" s="1">
        <v>7215</v>
      </c>
      <c r="F201" s="1">
        <v>8006</v>
      </c>
      <c r="G201" s="1">
        <v>8805</v>
      </c>
      <c r="H201" s="1">
        <v>9261</v>
      </c>
      <c r="I201" s="1">
        <v>10108</v>
      </c>
      <c r="J201" s="1">
        <v>9429</v>
      </c>
      <c r="K201" s="1">
        <v>8588</v>
      </c>
      <c r="L201" s="1">
        <v>5293</v>
      </c>
      <c r="M201" s="1">
        <f t="shared" si="10"/>
        <v>73297</v>
      </c>
      <c r="N201" s="27">
        <f t="shared" si="11"/>
        <v>6592</v>
      </c>
      <c r="O201" s="27">
        <f t="shared" si="8"/>
        <v>66705</v>
      </c>
      <c r="P201" s="65"/>
      <c r="Q201" s="65"/>
    </row>
    <row r="202" spans="2:17" x14ac:dyDescent="0.2">
      <c r="B202" s="80">
        <v>42186</v>
      </c>
      <c r="C202" s="1">
        <v>1455</v>
      </c>
      <c r="D202" s="1">
        <v>4944</v>
      </c>
      <c r="E202" s="1">
        <v>6773</v>
      </c>
      <c r="F202" s="1">
        <v>7611</v>
      </c>
      <c r="G202" s="1">
        <v>8392</v>
      </c>
      <c r="H202" s="1">
        <v>8956</v>
      </c>
      <c r="I202" s="1">
        <v>9901</v>
      </c>
      <c r="J202" s="1">
        <v>9273</v>
      </c>
      <c r="K202" s="1">
        <v>8488</v>
      </c>
      <c r="L202" s="1">
        <v>5306</v>
      </c>
      <c r="M202" s="1">
        <f t="shared" si="10"/>
        <v>71099</v>
      </c>
      <c r="N202" s="27">
        <f t="shared" si="11"/>
        <v>6399</v>
      </c>
      <c r="O202" s="27">
        <f t="shared" si="8"/>
        <v>64700</v>
      </c>
      <c r="P202" s="65"/>
      <c r="Q202" s="65"/>
    </row>
    <row r="203" spans="2:17" x14ac:dyDescent="0.2">
      <c r="B203" s="80">
        <v>42217</v>
      </c>
      <c r="C203" s="1">
        <v>1310</v>
      </c>
      <c r="D203" s="1">
        <v>4655</v>
      </c>
      <c r="E203" s="1">
        <v>6608</v>
      </c>
      <c r="F203" s="1">
        <v>7438</v>
      </c>
      <c r="G203" s="1">
        <v>8307</v>
      </c>
      <c r="H203" s="1">
        <v>8860</v>
      </c>
      <c r="I203" s="1">
        <v>9861</v>
      </c>
      <c r="J203" s="1">
        <v>9231</v>
      </c>
      <c r="K203" s="1">
        <v>8463</v>
      </c>
      <c r="L203" s="1">
        <v>5282</v>
      </c>
      <c r="M203" s="1">
        <f t="shared" si="10"/>
        <v>70015</v>
      </c>
      <c r="N203" s="27">
        <f t="shared" si="11"/>
        <v>5965</v>
      </c>
      <c r="O203" s="27">
        <f t="shared" si="8"/>
        <v>64050</v>
      </c>
      <c r="P203" s="65"/>
      <c r="Q203" s="65"/>
    </row>
    <row r="204" spans="2:17" x14ac:dyDescent="0.2">
      <c r="B204" s="80">
        <v>42248</v>
      </c>
      <c r="C204" s="1">
        <v>1449</v>
      </c>
      <c r="D204" s="1">
        <v>5012</v>
      </c>
      <c r="E204" s="1">
        <v>6900</v>
      </c>
      <c r="F204" s="1">
        <v>7767</v>
      </c>
      <c r="G204" s="1">
        <v>8499</v>
      </c>
      <c r="H204" s="1">
        <v>9080</v>
      </c>
      <c r="I204" s="1">
        <v>9830</v>
      </c>
      <c r="J204" s="1">
        <v>9315</v>
      </c>
      <c r="K204" s="1">
        <v>8516</v>
      </c>
      <c r="L204" s="1">
        <v>5341</v>
      </c>
      <c r="M204" s="1">
        <f t="shared" si="10"/>
        <v>71709</v>
      </c>
      <c r="N204" s="27">
        <f t="shared" si="11"/>
        <v>6461</v>
      </c>
      <c r="O204" s="27">
        <f t="shared" si="8"/>
        <v>65248</v>
      </c>
      <c r="P204" s="65"/>
      <c r="Q204" s="65"/>
    </row>
    <row r="205" spans="2:17" x14ac:dyDescent="0.2">
      <c r="B205" s="80">
        <v>42278</v>
      </c>
      <c r="C205" s="1">
        <v>1505</v>
      </c>
      <c r="D205" s="1">
        <v>5273</v>
      </c>
      <c r="E205" s="1">
        <v>7278</v>
      </c>
      <c r="F205" s="1">
        <v>7923</v>
      </c>
      <c r="G205" s="1">
        <v>8776</v>
      </c>
      <c r="H205" s="1">
        <v>9176</v>
      </c>
      <c r="I205" s="1">
        <v>9980</v>
      </c>
      <c r="J205" s="1">
        <v>9384</v>
      </c>
      <c r="K205" s="1">
        <v>8542</v>
      </c>
      <c r="L205" s="1">
        <v>5402</v>
      </c>
      <c r="M205" s="1">
        <f t="shared" si="10"/>
        <v>73239</v>
      </c>
      <c r="N205" s="27">
        <f t="shared" si="11"/>
        <v>6778</v>
      </c>
      <c r="O205" s="27">
        <f t="shared" si="8"/>
        <v>66461</v>
      </c>
      <c r="P205" s="65"/>
      <c r="Q205" s="65"/>
    </row>
    <row r="206" spans="2:17" x14ac:dyDescent="0.2">
      <c r="B206" s="80">
        <v>42309</v>
      </c>
      <c r="C206" s="1">
        <v>1545</v>
      </c>
      <c r="D206" s="1">
        <v>5418</v>
      </c>
      <c r="E206" s="1">
        <v>7381</v>
      </c>
      <c r="F206" s="1">
        <v>8104</v>
      </c>
      <c r="G206" s="1">
        <v>8852</v>
      </c>
      <c r="H206" s="1">
        <v>9172</v>
      </c>
      <c r="I206" s="1">
        <v>10042</v>
      </c>
      <c r="J206" s="1">
        <v>9505</v>
      </c>
      <c r="K206" s="1">
        <v>8540</v>
      </c>
      <c r="L206" s="1">
        <v>5438</v>
      </c>
      <c r="M206" s="1">
        <f t="shared" si="10"/>
        <v>73997</v>
      </c>
      <c r="N206" s="27">
        <f t="shared" si="11"/>
        <v>6963</v>
      </c>
      <c r="O206" s="27">
        <f t="shared" si="8"/>
        <v>67034</v>
      </c>
      <c r="P206" s="65"/>
      <c r="Q206" s="65"/>
    </row>
    <row r="207" spans="2:17" x14ac:dyDescent="0.2">
      <c r="B207" s="80">
        <v>42339</v>
      </c>
      <c r="C207" s="1">
        <v>1429</v>
      </c>
      <c r="D207" s="1">
        <v>5079</v>
      </c>
      <c r="E207" s="1">
        <v>6945</v>
      </c>
      <c r="F207" s="1">
        <v>7640</v>
      </c>
      <c r="G207" s="1">
        <v>8520</v>
      </c>
      <c r="H207" s="1">
        <v>8819</v>
      </c>
      <c r="I207" s="1">
        <v>9808</v>
      </c>
      <c r="J207" s="1">
        <v>9401</v>
      </c>
      <c r="K207" s="1">
        <v>8480</v>
      </c>
      <c r="L207" s="1">
        <v>5429</v>
      </c>
      <c r="M207" s="1">
        <f t="shared" si="10"/>
        <v>71550</v>
      </c>
      <c r="N207" s="27">
        <f t="shared" si="11"/>
        <v>6508</v>
      </c>
      <c r="O207" s="27">
        <f t="shared" si="8"/>
        <v>65042</v>
      </c>
      <c r="P207" s="65"/>
      <c r="Q207" s="65"/>
    </row>
    <row r="208" spans="2:17" x14ac:dyDescent="0.2">
      <c r="B208" s="80">
        <v>42370</v>
      </c>
      <c r="C208" s="1">
        <v>1234</v>
      </c>
      <c r="D208" s="1">
        <v>4734</v>
      </c>
      <c r="E208" s="1">
        <v>7097</v>
      </c>
      <c r="F208" s="1">
        <v>7825</v>
      </c>
      <c r="G208" s="1">
        <v>8621</v>
      </c>
      <c r="H208" s="1">
        <v>8987</v>
      </c>
      <c r="I208" s="1">
        <v>9872</v>
      </c>
      <c r="J208" s="1">
        <v>9487</v>
      </c>
      <c r="K208" s="1">
        <v>8489</v>
      </c>
      <c r="L208" s="1">
        <v>5484</v>
      </c>
      <c r="M208" s="1">
        <v>71830</v>
      </c>
      <c r="N208" s="27">
        <f>SUM(C208:D208)</f>
        <v>5968</v>
      </c>
      <c r="O208" s="27">
        <f>SUM(E208:L208)</f>
        <v>65862</v>
      </c>
      <c r="P208" s="1"/>
      <c r="Q208" s="1"/>
    </row>
    <row r="209" spans="2:17" x14ac:dyDescent="0.2">
      <c r="B209" s="80">
        <v>42401</v>
      </c>
      <c r="C209" s="1">
        <v>1305</v>
      </c>
      <c r="D209" s="1">
        <v>4945</v>
      </c>
      <c r="E209" s="1">
        <v>7176</v>
      </c>
      <c r="F209" s="1">
        <v>7866</v>
      </c>
      <c r="G209" s="1">
        <v>8565</v>
      </c>
      <c r="H209" s="1">
        <v>8928</v>
      </c>
      <c r="I209" s="1">
        <v>9887</v>
      </c>
      <c r="J209" s="1">
        <v>9469</v>
      </c>
      <c r="K209" s="1">
        <v>8472</v>
      </c>
      <c r="L209" s="1">
        <v>5524</v>
      </c>
      <c r="M209" s="1">
        <v>72137</v>
      </c>
      <c r="N209" s="27">
        <f t="shared" ref="N209:N228" si="12">SUM(C209:D209)</f>
        <v>6250</v>
      </c>
      <c r="O209" s="27">
        <f t="shared" ref="O209:O228" si="13">SUM(E209:L209)</f>
        <v>65887</v>
      </c>
      <c r="P209" s="1"/>
      <c r="Q209" s="1"/>
    </row>
    <row r="210" spans="2:17" x14ac:dyDescent="0.2">
      <c r="B210" s="80">
        <v>42430</v>
      </c>
      <c r="C210" s="1">
        <v>1365</v>
      </c>
      <c r="D210" s="1">
        <v>4801</v>
      </c>
      <c r="E210" s="1">
        <v>7099</v>
      </c>
      <c r="F210" s="1">
        <v>7739</v>
      </c>
      <c r="G210" s="1">
        <v>8568</v>
      </c>
      <c r="H210" s="1">
        <v>8803</v>
      </c>
      <c r="I210" s="1">
        <v>9801</v>
      </c>
      <c r="J210" s="1">
        <v>9413</v>
      </c>
      <c r="K210" s="1">
        <v>8464</v>
      </c>
      <c r="L210" s="1">
        <v>5506</v>
      </c>
      <c r="M210" s="1">
        <v>71559</v>
      </c>
      <c r="N210" s="27">
        <f t="shared" si="12"/>
        <v>6166</v>
      </c>
      <c r="O210" s="27">
        <f t="shared" si="13"/>
        <v>65393</v>
      </c>
      <c r="P210" s="1"/>
      <c r="Q210" s="1"/>
    </row>
    <row r="211" spans="2:17" x14ac:dyDescent="0.2">
      <c r="B211" s="80">
        <v>42461</v>
      </c>
      <c r="C211" s="1">
        <v>1440</v>
      </c>
      <c r="D211" s="1">
        <v>4845</v>
      </c>
      <c r="E211" s="1">
        <v>6968</v>
      </c>
      <c r="F211" s="1">
        <v>7612</v>
      </c>
      <c r="G211" s="1">
        <v>8468</v>
      </c>
      <c r="H211" s="1">
        <v>8657</v>
      </c>
      <c r="I211" s="1">
        <v>9713</v>
      </c>
      <c r="J211" s="1">
        <v>9385</v>
      </c>
      <c r="K211" s="1">
        <v>8497</v>
      </c>
      <c r="L211" s="1">
        <v>5518</v>
      </c>
      <c r="M211" s="1">
        <v>71103</v>
      </c>
      <c r="N211" s="27">
        <f t="shared" si="12"/>
        <v>6285</v>
      </c>
      <c r="O211" s="27">
        <f t="shared" si="13"/>
        <v>64818</v>
      </c>
      <c r="P211" s="1"/>
      <c r="Q211" s="1"/>
    </row>
    <row r="212" spans="2:17" x14ac:dyDescent="0.2">
      <c r="B212" s="80">
        <v>42491</v>
      </c>
      <c r="C212" s="1">
        <v>1436</v>
      </c>
      <c r="D212" s="1">
        <v>4633</v>
      </c>
      <c r="E212" s="1">
        <v>6753</v>
      </c>
      <c r="F212" s="1">
        <v>7352</v>
      </c>
      <c r="G212" s="1">
        <v>8219</v>
      </c>
      <c r="H212" s="1">
        <v>8511</v>
      </c>
      <c r="I212" s="1">
        <v>9553</v>
      </c>
      <c r="J212" s="1">
        <v>9249</v>
      </c>
      <c r="K212" s="1">
        <v>8506</v>
      </c>
      <c r="L212" s="1">
        <v>5508</v>
      </c>
      <c r="M212" s="1">
        <v>69720</v>
      </c>
      <c r="N212" s="27">
        <f t="shared" si="12"/>
        <v>6069</v>
      </c>
      <c r="O212" s="27">
        <f t="shared" si="13"/>
        <v>63651</v>
      </c>
      <c r="P212" s="1"/>
      <c r="Q212" s="1"/>
    </row>
    <row r="213" spans="2:17" x14ac:dyDescent="0.2">
      <c r="B213" s="80">
        <v>42522</v>
      </c>
      <c r="C213" s="1">
        <v>1395</v>
      </c>
      <c r="D213" s="1">
        <v>4186</v>
      </c>
      <c r="E213" s="1">
        <v>6225</v>
      </c>
      <c r="F213" s="1">
        <v>7011</v>
      </c>
      <c r="G213" s="1">
        <v>7896</v>
      </c>
      <c r="H213" s="1">
        <v>8190</v>
      </c>
      <c r="I213" s="1">
        <v>9415</v>
      </c>
      <c r="J213" s="1">
        <v>9159</v>
      </c>
      <c r="K213" s="1">
        <v>8406</v>
      </c>
      <c r="L213" s="1">
        <v>5484</v>
      </c>
      <c r="M213" s="1">
        <v>67367</v>
      </c>
      <c r="N213" s="27">
        <f t="shared" si="12"/>
        <v>5581</v>
      </c>
      <c r="O213" s="27">
        <f t="shared" si="13"/>
        <v>61786</v>
      </c>
      <c r="P213" s="1"/>
      <c r="Q213" s="1"/>
    </row>
    <row r="214" spans="2:17" x14ac:dyDescent="0.2">
      <c r="B214" s="80">
        <v>42552</v>
      </c>
      <c r="C214" s="1">
        <v>1335</v>
      </c>
      <c r="D214" s="1">
        <v>4047</v>
      </c>
      <c r="E214" s="1">
        <v>5928</v>
      </c>
      <c r="F214" s="1">
        <v>6696</v>
      </c>
      <c r="G214" s="1">
        <v>7647</v>
      </c>
      <c r="H214" s="1">
        <v>7916</v>
      </c>
      <c r="I214" s="1">
        <v>9196</v>
      </c>
      <c r="J214" s="1">
        <v>8994</v>
      </c>
      <c r="K214" s="1">
        <v>8273</v>
      </c>
      <c r="L214" s="1">
        <v>5459</v>
      </c>
      <c r="M214" s="1">
        <v>65491</v>
      </c>
      <c r="N214" s="27">
        <f t="shared" si="12"/>
        <v>5382</v>
      </c>
      <c r="O214" s="27">
        <f t="shared" si="13"/>
        <v>60109</v>
      </c>
      <c r="P214" s="1"/>
      <c r="Q214" s="1"/>
    </row>
    <row r="215" spans="2:17" x14ac:dyDescent="0.2">
      <c r="B215" s="80">
        <v>42583</v>
      </c>
      <c r="C215" s="1">
        <v>1211</v>
      </c>
      <c r="D215" s="1">
        <v>3865</v>
      </c>
      <c r="E215" s="1">
        <v>5851</v>
      </c>
      <c r="F215" s="1">
        <v>6663</v>
      </c>
      <c r="G215" s="1">
        <v>7536</v>
      </c>
      <c r="H215" s="1">
        <v>7940</v>
      </c>
      <c r="I215" s="1">
        <v>9142</v>
      </c>
      <c r="J215" s="1">
        <v>8983</v>
      </c>
      <c r="K215" s="1">
        <v>8261</v>
      </c>
      <c r="L215" s="1">
        <v>5434</v>
      </c>
      <c r="M215" s="1">
        <v>64886</v>
      </c>
      <c r="N215" s="27">
        <f t="shared" si="12"/>
        <v>5076</v>
      </c>
      <c r="O215" s="27">
        <f t="shared" si="13"/>
        <v>59810</v>
      </c>
      <c r="P215" s="1"/>
      <c r="Q215" s="1"/>
    </row>
    <row r="216" spans="2:17" x14ac:dyDescent="0.2">
      <c r="B216" s="80">
        <v>42614</v>
      </c>
      <c r="C216" s="1">
        <v>1238</v>
      </c>
      <c r="D216" s="1">
        <v>4167</v>
      </c>
      <c r="E216" s="1">
        <v>6073</v>
      </c>
      <c r="F216" s="1">
        <v>6811</v>
      </c>
      <c r="G216" s="1">
        <v>7687</v>
      </c>
      <c r="H216" s="1">
        <v>8015</v>
      </c>
      <c r="I216" s="1">
        <v>9182</v>
      </c>
      <c r="J216" s="1">
        <v>9049</v>
      </c>
      <c r="K216" s="1">
        <v>8274</v>
      </c>
      <c r="L216" s="1">
        <v>5440</v>
      </c>
      <c r="M216" s="1">
        <v>65936</v>
      </c>
      <c r="N216" s="27">
        <f t="shared" si="12"/>
        <v>5405</v>
      </c>
      <c r="O216" s="27">
        <f t="shared" si="13"/>
        <v>60531</v>
      </c>
      <c r="P216" s="1"/>
      <c r="Q216" s="1"/>
    </row>
    <row r="217" spans="2:17" x14ac:dyDescent="0.2">
      <c r="B217" s="80">
        <v>42644</v>
      </c>
      <c r="C217" s="1">
        <v>1357</v>
      </c>
      <c r="D217" s="1">
        <v>4424</v>
      </c>
      <c r="E217" s="1">
        <v>6432</v>
      </c>
      <c r="F217" s="1">
        <v>7005</v>
      </c>
      <c r="G217" s="1">
        <v>7768</v>
      </c>
      <c r="H217" s="1">
        <v>8156</v>
      </c>
      <c r="I217" s="1">
        <v>9263</v>
      </c>
      <c r="J217" s="1">
        <v>9118</v>
      </c>
      <c r="K217" s="1">
        <v>8309</v>
      </c>
      <c r="L217" s="1">
        <v>5515</v>
      </c>
      <c r="M217" s="1">
        <v>67347</v>
      </c>
      <c r="N217" s="27">
        <f t="shared" si="12"/>
        <v>5781</v>
      </c>
      <c r="O217" s="27">
        <f t="shared" si="13"/>
        <v>61566</v>
      </c>
      <c r="P217" s="1"/>
      <c r="Q217" s="1"/>
    </row>
    <row r="218" spans="2:17" x14ac:dyDescent="0.2">
      <c r="B218" s="80">
        <v>42675</v>
      </c>
      <c r="C218" s="1">
        <v>1410</v>
      </c>
      <c r="D218" s="1">
        <v>4546</v>
      </c>
      <c r="E218" s="1">
        <v>6569</v>
      </c>
      <c r="F218" s="1">
        <v>7095</v>
      </c>
      <c r="G218" s="1">
        <v>7875</v>
      </c>
      <c r="H218" s="1">
        <v>8169</v>
      </c>
      <c r="I218" s="1">
        <v>9328</v>
      </c>
      <c r="J218" s="1">
        <v>9195</v>
      </c>
      <c r="K218" s="1">
        <v>8313</v>
      </c>
      <c r="L218" s="1">
        <v>5518</v>
      </c>
      <c r="M218" s="1">
        <v>68018</v>
      </c>
      <c r="N218" s="27">
        <f t="shared" si="12"/>
        <v>5956</v>
      </c>
      <c r="O218" s="27">
        <f t="shared" si="13"/>
        <v>62062</v>
      </c>
      <c r="P218" s="1"/>
      <c r="Q218" s="1"/>
    </row>
    <row r="219" spans="2:17" x14ac:dyDescent="0.2">
      <c r="B219" s="80">
        <v>42705</v>
      </c>
      <c r="C219" s="1">
        <v>1284</v>
      </c>
      <c r="D219" s="1">
        <v>4315</v>
      </c>
      <c r="E219" s="1">
        <v>6246</v>
      </c>
      <c r="F219" s="1">
        <v>6840</v>
      </c>
      <c r="G219" s="1">
        <v>7632</v>
      </c>
      <c r="H219" s="1">
        <v>8028</v>
      </c>
      <c r="I219" s="1">
        <v>9161</v>
      </c>
      <c r="J219" s="1">
        <v>9046</v>
      </c>
      <c r="K219" s="1">
        <v>8217</v>
      </c>
      <c r="L219" s="1">
        <v>5507</v>
      </c>
      <c r="M219" s="1">
        <v>66276</v>
      </c>
      <c r="N219" s="27">
        <f t="shared" si="12"/>
        <v>5599</v>
      </c>
      <c r="O219" s="27">
        <f t="shared" si="13"/>
        <v>60677</v>
      </c>
      <c r="P219" s="1"/>
      <c r="Q219" s="1"/>
    </row>
    <row r="220" spans="2:17" x14ac:dyDescent="0.2">
      <c r="B220" s="80">
        <v>42736</v>
      </c>
      <c r="C220" s="1">
        <v>1122</v>
      </c>
      <c r="D220" s="1">
        <v>4096</v>
      </c>
      <c r="E220" s="1">
        <v>6379</v>
      </c>
      <c r="F220" s="1">
        <v>7119</v>
      </c>
      <c r="G220" s="1">
        <v>7724</v>
      </c>
      <c r="H220" s="1">
        <v>8146</v>
      </c>
      <c r="I220" s="1">
        <v>9212</v>
      </c>
      <c r="J220" s="1">
        <v>9112</v>
      </c>
      <c r="K220" s="1">
        <v>8280</v>
      </c>
      <c r="L220" s="1">
        <v>5557</v>
      </c>
      <c r="M220" s="1">
        <v>66747</v>
      </c>
      <c r="N220" s="27">
        <f t="shared" si="12"/>
        <v>5218</v>
      </c>
      <c r="O220" s="27">
        <f t="shared" si="13"/>
        <v>61529</v>
      </c>
      <c r="P220" s="1"/>
      <c r="Q220" s="1"/>
    </row>
    <row r="221" spans="2:17" x14ac:dyDescent="0.2">
      <c r="B221" s="80">
        <v>42767</v>
      </c>
      <c r="C221" s="1">
        <v>1125</v>
      </c>
      <c r="D221" s="1">
        <v>4074</v>
      </c>
      <c r="E221" s="1">
        <v>6397</v>
      </c>
      <c r="F221" s="1">
        <v>7063</v>
      </c>
      <c r="G221" s="1">
        <v>7678</v>
      </c>
      <c r="H221" s="1">
        <v>8102</v>
      </c>
      <c r="I221" s="1">
        <v>9169</v>
      </c>
      <c r="J221" s="1">
        <v>9122</v>
      </c>
      <c r="K221" s="1">
        <v>8243</v>
      </c>
      <c r="L221" s="1">
        <v>5617</v>
      </c>
      <c r="M221" s="1">
        <v>66590</v>
      </c>
      <c r="N221" s="27">
        <f t="shared" si="12"/>
        <v>5199</v>
      </c>
      <c r="O221" s="27">
        <f t="shared" si="13"/>
        <v>61391</v>
      </c>
      <c r="P221" s="1"/>
      <c r="Q221" s="1"/>
    </row>
    <row r="222" spans="2:17" x14ac:dyDescent="0.2">
      <c r="B222" s="80">
        <v>42795</v>
      </c>
      <c r="C222" s="1">
        <v>1175</v>
      </c>
      <c r="D222" s="1">
        <v>4157</v>
      </c>
      <c r="E222" s="1">
        <v>6314</v>
      </c>
      <c r="F222" s="1">
        <v>6931</v>
      </c>
      <c r="G222" s="1">
        <v>7467</v>
      </c>
      <c r="H222" s="1">
        <v>7889</v>
      </c>
      <c r="I222" s="1">
        <v>9005</v>
      </c>
      <c r="J222" s="1">
        <v>9043</v>
      </c>
      <c r="K222" s="1">
        <v>8180</v>
      </c>
      <c r="L222" s="1">
        <v>5639</v>
      </c>
      <c r="M222" s="1">
        <v>65800</v>
      </c>
      <c r="N222" s="27">
        <f t="shared" si="12"/>
        <v>5332</v>
      </c>
      <c r="O222" s="27">
        <f t="shared" si="13"/>
        <v>60468</v>
      </c>
      <c r="P222" s="1"/>
      <c r="Q222" s="1"/>
    </row>
    <row r="223" spans="2:17" x14ac:dyDescent="0.2">
      <c r="B223" s="80">
        <v>42826</v>
      </c>
      <c r="C223" s="1">
        <v>1179</v>
      </c>
      <c r="D223" s="1">
        <v>3948</v>
      </c>
      <c r="E223" s="1">
        <v>5955</v>
      </c>
      <c r="F223" s="1">
        <v>6596</v>
      </c>
      <c r="G223" s="1">
        <v>7165</v>
      </c>
      <c r="H223" s="1">
        <v>7601</v>
      </c>
      <c r="I223" s="1">
        <v>8863</v>
      </c>
      <c r="J223" s="1">
        <v>8842</v>
      </c>
      <c r="K223" s="1">
        <v>8088</v>
      </c>
      <c r="L223" s="1">
        <v>5589</v>
      </c>
      <c r="M223" s="1">
        <v>63826</v>
      </c>
      <c r="N223" s="27">
        <f t="shared" si="12"/>
        <v>5127</v>
      </c>
      <c r="O223" s="27">
        <f t="shared" si="13"/>
        <v>58699</v>
      </c>
      <c r="P223" s="1"/>
      <c r="Q223" s="1"/>
    </row>
    <row r="224" spans="2:17" x14ac:dyDescent="0.2">
      <c r="B224" s="80">
        <v>42856</v>
      </c>
      <c r="C224" s="1">
        <v>1191</v>
      </c>
      <c r="D224" s="1">
        <v>3902</v>
      </c>
      <c r="E224" s="1">
        <v>5739</v>
      </c>
      <c r="F224" s="1">
        <v>6325</v>
      </c>
      <c r="G224" s="1">
        <v>6817</v>
      </c>
      <c r="H224" s="1">
        <v>7331</v>
      </c>
      <c r="I224" s="1">
        <v>8579</v>
      </c>
      <c r="J224" s="1">
        <v>8767</v>
      </c>
      <c r="K224" s="1">
        <v>7962</v>
      </c>
      <c r="L224" s="1">
        <v>5606</v>
      </c>
      <c r="M224" s="1">
        <v>62219</v>
      </c>
      <c r="N224" s="27">
        <f t="shared" si="12"/>
        <v>5093</v>
      </c>
      <c r="O224" s="27">
        <f t="shared" si="13"/>
        <v>57126</v>
      </c>
      <c r="P224" s="1"/>
      <c r="Q224" s="1"/>
    </row>
    <row r="225" spans="2:17" x14ac:dyDescent="0.2">
      <c r="B225" s="80">
        <v>42887</v>
      </c>
      <c r="C225" s="1">
        <v>1157</v>
      </c>
      <c r="D225" s="1">
        <v>3360</v>
      </c>
      <c r="E225" s="1">
        <v>5328</v>
      </c>
      <c r="F225" s="1">
        <v>6080</v>
      </c>
      <c r="G225" s="1">
        <v>6588</v>
      </c>
      <c r="H225" s="1">
        <v>7161</v>
      </c>
      <c r="I225" s="1">
        <v>8429</v>
      </c>
      <c r="J225" s="1">
        <v>8647</v>
      </c>
      <c r="K225" s="1">
        <v>7891</v>
      </c>
      <c r="L225" s="1">
        <v>5599</v>
      </c>
      <c r="M225" s="1">
        <v>60240</v>
      </c>
      <c r="N225" s="27">
        <f t="shared" si="12"/>
        <v>4517</v>
      </c>
      <c r="O225" s="27">
        <f t="shared" si="13"/>
        <v>55723</v>
      </c>
      <c r="P225" s="1"/>
      <c r="Q225" s="1"/>
    </row>
    <row r="226" spans="2:17" x14ac:dyDescent="0.2">
      <c r="B226" s="80">
        <v>42917</v>
      </c>
      <c r="C226" s="1">
        <v>1190</v>
      </c>
      <c r="D226" s="1">
        <v>3326</v>
      </c>
      <c r="E226" s="1">
        <v>5075</v>
      </c>
      <c r="F226" s="1">
        <v>5960</v>
      </c>
      <c r="G226" s="1">
        <v>6426</v>
      </c>
      <c r="H226" s="1">
        <v>7054</v>
      </c>
      <c r="I226" s="1">
        <v>8243</v>
      </c>
      <c r="J226" s="1">
        <v>8433</v>
      </c>
      <c r="K226" s="1">
        <v>7811</v>
      </c>
      <c r="L226" s="1">
        <v>5618</v>
      </c>
      <c r="M226" s="1">
        <v>59136</v>
      </c>
      <c r="N226" s="27">
        <f t="shared" si="12"/>
        <v>4516</v>
      </c>
      <c r="O226" s="27">
        <f t="shared" si="13"/>
        <v>54620</v>
      </c>
      <c r="P226" s="1"/>
      <c r="Q226" s="1"/>
    </row>
    <row r="227" spans="2:17" x14ac:dyDescent="0.2">
      <c r="B227" s="80">
        <v>42948</v>
      </c>
      <c r="C227" s="1">
        <v>1194</v>
      </c>
      <c r="D227" s="1">
        <v>3384</v>
      </c>
      <c r="E227" s="1">
        <v>5346</v>
      </c>
      <c r="F227" s="1">
        <v>6081</v>
      </c>
      <c r="G227" s="1">
        <v>6579</v>
      </c>
      <c r="H227" s="1">
        <v>7143</v>
      </c>
      <c r="I227" s="1">
        <v>8330</v>
      </c>
      <c r="J227" s="1">
        <v>8536</v>
      </c>
      <c r="K227" s="1">
        <v>7794</v>
      </c>
      <c r="L227" s="1">
        <v>5717</v>
      </c>
      <c r="M227" s="1">
        <v>60104</v>
      </c>
      <c r="N227" s="27">
        <f t="shared" si="12"/>
        <v>4578</v>
      </c>
      <c r="O227" s="27">
        <f t="shared" si="13"/>
        <v>55526</v>
      </c>
      <c r="P227" s="1"/>
      <c r="Q227" s="1"/>
    </row>
    <row r="228" spans="2:17" x14ac:dyDescent="0.2">
      <c r="B228" s="80">
        <v>42979</v>
      </c>
      <c r="C228" s="1">
        <v>1253</v>
      </c>
      <c r="D228" s="1">
        <v>3640</v>
      </c>
      <c r="E228" s="1">
        <v>5445</v>
      </c>
      <c r="F228" s="1">
        <v>6109</v>
      </c>
      <c r="G228" s="1">
        <v>6666</v>
      </c>
      <c r="H228" s="1">
        <v>7125</v>
      </c>
      <c r="I228" s="1">
        <v>8335</v>
      </c>
      <c r="J228" s="1">
        <v>8540</v>
      </c>
      <c r="K228" s="1">
        <v>7767</v>
      </c>
      <c r="L228" s="1">
        <v>5732</v>
      </c>
      <c r="M228" s="1">
        <v>60612</v>
      </c>
      <c r="N228" s="27">
        <f t="shared" si="12"/>
        <v>4893</v>
      </c>
      <c r="O228" s="27">
        <f t="shared" si="13"/>
        <v>55719</v>
      </c>
      <c r="P228" s="1"/>
      <c r="Q228" s="1"/>
    </row>
    <row r="229" spans="2:17" x14ac:dyDescent="0.2">
      <c r="B229" s="80">
        <v>43009</v>
      </c>
      <c r="C229" s="1">
        <v>1309</v>
      </c>
      <c r="D229" s="1">
        <v>3812</v>
      </c>
      <c r="E229" s="1">
        <v>5803</v>
      </c>
      <c r="F229" s="1">
        <v>6256</v>
      </c>
      <c r="G229" s="1">
        <v>6890</v>
      </c>
      <c r="H229" s="1">
        <v>7296</v>
      </c>
      <c r="I229" s="1">
        <v>8407</v>
      </c>
      <c r="J229" s="1">
        <v>8612</v>
      </c>
      <c r="K229" s="1">
        <v>7874</v>
      </c>
      <c r="L229" s="1">
        <v>5768</v>
      </c>
      <c r="M229" s="1">
        <v>62027</v>
      </c>
      <c r="N229" s="27">
        <f t="shared" ref="N229:N231" si="14">SUM(C229:D229)</f>
        <v>5121</v>
      </c>
      <c r="O229" s="27">
        <f t="shared" ref="O229:O231" si="15">SUM(E229:L229)</f>
        <v>56906</v>
      </c>
      <c r="P229" s="1"/>
      <c r="Q229" s="65"/>
    </row>
    <row r="230" spans="2:17" x14ac:dyDescent="0.2">
      <c r="B230" s="80">
        <v>43040</v>
      </c>
      <c r="C230" s="1">
        <v>1268</v>
      </c>
      <c r="D230" s="1">
        <v>3823</v>
      </c>
      <c r="E230" s="1">
        <v>5930</v>
      </c>
      <c r="F230" s="1">
        <v>6381</v>
      </c>
      <c r="G230" s="1">
        <v>6941</v>
      </c>
      <c r="H230" s="1">
        <v>7375</v>
      </c>
      <c r="I230" s="1">
        <v>8531</v>
      </c>
      <c r="J230" s="1">
        <v>8624</v>
      </c>
      <c r="K230" s="1">
        <v>7864</v>
      </c>
      <c r="L230" s="1">
        <v>5791</v>
      </c>
      <c r="M230" s="1">
        <v>62528</v>
      </c>
      <c r="N230" s="27">
        <f t="shared" si="14"/>
        <v>5091</v>
      </c>
      <c r="O230" s="27">
        <f t="shared" si="15"/>
        <v>57437</v>
      </c>
      <c r="P230" s="1"/>
      <c r="Q230" s="65"/>
    </row>
    <row r="231" spans="2:17" x14ac:dyDescent="0.2">
      <c r="B231" s="80">
        <v>43070</v>
      </c>
      <c r="C231" s="1">
        <v>1213</v>
      </c>
      <c r="D231" s="1">
        <v>3698</v>
      </c>
      <c r="E231" s="1">
        <v>5719</v>
      </c>
      <c r="F231" s="1">
        <v>6291</v>
      </c>
      <c r="G231" s="1">
        <v>6905</v>
      </c>
      <c r="H231" s="1">
        <v>7256</v>
      </c>
      <c r="I231" s="1">
        <v>8481</v>
      </c>
      <c r="J231" s="1">
        <v>8591</v>
      </c>
      <c r="K231" s="1">
        <v>7807</v>
      </c>
      <c r="L231" s="1">
        <v>5748</v>
      </c>
      <c r="M231" s="1">
        <v>61709</v>
      </c>
      <c r="N231" s="27">
        <f t="shared" si="14"/>
        <v>4911</v>
      </c>
      <c r="O231" s="27">
        <f t="shared" si="15"/>
        <v>56798</v>
      </c>
      <c r="P231" s="1"/>
      <c r="Q231" s="65"/>
    </row>
    <row r="232" spans="2:17" x14ac:dyDescent="0.2">
      <c r="B232" s="80">
        <v>43101</v>
      </c>
      <c r="C232" s="1">
        <v>1013</v>
      </c>
      <c r="D232" s="1">
        <v>3407</v>
      </c>
      <c r="E232" s="1">
        <v>5959</v>
      </c>
      <c r="F232" s="1">
        <v>6560</v>
      </c>
      <c r="G232" s="1">
        <v>7100</v>
      </c>
      <c r="H232" s="1">
        <v>7447</v>
      </c>
      <c r="I232" s="1">
        <v>8556</v>
      </c>
      <c r="J232" s="1">
        <v>8657</v>
      </c>
      <c r="K232" s="1">
        <v>7807</v>
      </c>
      <c r="L232" s="1">
        <v>5859</v>
      </c>
      <c r="M232" s="1">
        <v>62365</v>
      </c>
      <c r="N232" s="27">
        <f t="shared" ref="N232:N234" si="16">SUM(C232:D232)</f>
        <v>4420</v>
      </c>
      <c r="O232" s="27">
        <f t="shared" ref="O232:O234" si="17">SUM(E232:L232)</f>
        <v>57945</v>
      </c>
      <c r="P232" s="1"/>
      <c r="Q232" s="65"/>
    </row>
    <row r="233" spans="2:17" x14ac:dyDescent="0.2">
      <c r="B233" s="80">
        <v>43132</v>
      </c>
      <c r="C233" s="1">
        <v>1248</v>
      </c>
      <c r="D233" s="1">
        <v>3617</v>
      </c>
      <c r="E233" s="1">
        <v>6089</v>
      </c>
      <c r="F233" s="1">
        <v>6597</v>
      </c>
      <c r="G233" s="1">
        <v>7057</v>
      </c>
      <c r="H233" s="1">
        <v>7443</v>
      </c>
      <c r="I233" s="1">
        <v>8560</v>
      </c>
      <c r="J233" s="1">
        <v>8631</v>
      </c>
      <c r="K233" s="1">
        <v>7860</v>
      </c>
      <c r="L233" s="1">
        <v>5855</v>
      </c>
      <c r="M233" s="1">
        <v>62957</v>
      </c>
      <c r="N233" s="27">
        <f t="shared" si="16"/>
        <v>4865</v>
      </c>
      <c r="O233" s="27">
        <f t="shared" si="17"/>
        <v>58092</v>
      </c>
      <c r="P233" s="1"/>
      <c r="Q233" s="1"/>
    </row>
    <row r="234" spans="2:17" x14ac:dyDescent="0.2">
      <c r="B234" s="80">
        <v>43160</v>
      </c>
      <c r="C234" s="1">
        <v>1340</v>
      </c>
      <c r="D234" s="1">
        <v>3745</v>
      </c>
      <c r="E234" s="1">
        <v>5941</v>
      </c>
      <c r="F234" s="1">
        <v>6444</v>
      </c>
      <c r="G234" s="1">
        <v>6859</v>
      </c>
      <c r="H234" s="1">
        <v>7245</v>
      </c>
      <c r="I234" s="1">
        <v>8379</v>
      </c>
      <c r="J234" s="1">
        <v>8572</v>
      </c>
      <c r="K234" s="1">
        <v>7853</v>
      </c>
      <c r="L234" s="1">
        <v>5840</v>
      </c>
      <c r="M234" s="1">
        <v>62218</v>
      </c>
      <c r="N234" s="27">
        <f t="shared" si="16"/>
        <v>5085</v>
      </c>
      <c r="O234" s="27">
        <f t="shared" si="17"/>
        <v>57133</v>
      </c>
      <c r="P234" s="1"/>
      <c r="Q234" s="1"/>
    </row>
    <row r="235" spans="2:17" x14ac:dyDescent="0.2">
      <c r="B235" s="80">
        <v>43191</v>
      </c>
      <c r="C235" s="27">
        <v>1435</v>
      </c>
      <c r="D235" s="27">
        <v>3740</v>
      </c>
      <c r="E235" s="27">
        <v>5805</v>
      </c>
      <c r="F235" s="27">
        <v>6232</v>
      </c>
      <c r="G235" s="27">
        <v>6664</v>
      </c>
      <c r="H235" s="27">
        <v>7048</v>
      </c>
      <c r="I235" s="27">
        <v>8272</v>
      </c>
      <c r="J235" s="27">
        <v>8448</v>
      </c>
      <c r="K235" s="27">
        <v>7806</v>
      </c>
      <c r="L235" s="27">
        <v>5878</v>
      </c>
      <c r="M235" s="27">
        <v>61328</v>
      </c>
      <c r="N235" s="27">
        <f t="shared" ref="N235:N237" si="18">SUM(C235:D235)</f>
        <v>5175</v>
      </c>
      <c r="O235" s="27">
        <f t="shared" ref="O235:O237" si="19">SUM(E235:L235)</f>
        <v>56153</v>
      </c>
      <c r="P235" s="65"/>
      <c r="Q235" s="1"/>
    </row>
    <row r="236" spans="2:17" x14ac:dyDescent="0.2">
      <c r="B236" s="80">
        <v>43221</v>
      </c>
      <c r="C236" s="27">
        <v>1385</v>
      </c>
      <c r="D236" s="27">
        <v>3624</v>
      </c>
      <c r="E236" s="27">
        <v>5493</v>
      </c>
      <c r="F236" s="27">
        <v>5845</v>
      </c>
      <c r="G236" s="27">
        <v>6436</v>
      </c>
      <c r="H236" s="27">
        <v>6860</v>
      </c>
      <c r="I236" s="27">
        <v>8042</v>
      </c>
      <c r="J236" s="27">
        <v>8280</v>
      </c>
      <c r="K236" s="27">
        <v>7701</v>
      </c>
      <c r="L236" s="27">
        <v>5912</v>
      </c>
      <c r="M236" s="27">
        <v>59578</v>
      </c>
      <c r="N236" s="27">
        <f t="shared" si="18"/>
        <v>5009</v>
      </c>
      <c r="O236" s="27">
        <f t="shared" si="19"/>
        <v>54569</v>
      </c>
      <c r="P236" s="65"/>
      <c r="Q236" s="1"/>
    </row>
    <row r="237" spans="2:17" x14ac:dyDescent="0.2">
      <c r="B237" s="80">
        <v>43252</v>
      </c>
      <c r="C237" s="27">
        <v>1349</v>
      </c>
      <c r="D237" s="27">
        <v>3205</v>
      </c>
      <c r="E237" s="27">
        <v>5207</v>
      </c>
      <c r="F237" s="27">
        <v>5670</v>
      </c>
      <c r="G237" s="27">
        <v>6170</v>
      </c>
      <c r="H237" s="27">
        <v>6621</v>
      </c>
      <c r="I237" s="27">
        <v>7843</v>
      </c>
      <c r="J237" s="27">
        <v>8136</v>
      </c>
      <c r="K237" s="27">
        <v>7566</v>
      </c>
      <c r="L237" s="27">
        <v>5843</v>
      </c>
      <c r="M237" s="27">
        <v>57610</v>
      </c>
      <c r="N237" s="27">
        <f t="shared" si="18"/>
        <v>4554</v>
      </c>
      <c r="O237" s="27">
        <f t="shared" si="19"/>
        <v>53056</v>
      </c>
      <c r="P237" s="65"/>
      <c r="Q237" s="1"/>
    </row>
    <row r="238" spans="2:17" x14ac:dyDescent="0.2">
      <c r="B238" s="80">
        <v>43282</v>
      </c>
      <c r="C238" s="27">
        <v>1287</v>
      </c>
      <c r="D238" s="27">
        <v>3137</v>
      </c>
      <c r="E238" s="27">
        <v>5133</v>
      </c>
      <c r="F238" s="27">
        <v>5567</v>
      </c>
      <c r="G238" s="27">
        <v>6048</v>
      </c>
      <c r="H238" s="27">
        <v>6521</v>
      </c>
      <c r="I238" s="27">
        <v>7839</v>
      </c>
      <c r="J238" s="27">
        <v>8069</v>
      </c>
      <c r="K238" s="27">
        <v>7586</v>
      </c>
      <c r="L238" s="27">
        <v>5872</v>
      </c>
      <c r="M238" s="27">
        <v>57059</v>
      </c>
      <c r="N238" s="27">
        <f t="shared" ref="N238:N240" si="20">SUM(C238:D238)</f>
        <v>4424</v>
      </c>
      <c r="O238" s="27">
        <f t="shared" ref="O238:O240" si="21">SUM(E238:L238)</f>
        <v>52635</v>
      </c>
      <c r="P238" s="65"/>
      <c r="Q238" s="1"/>
    </row>
    <row r="239" spans="2:17" x14ac:dyDescent="0.2">
      <c r="B239" s="80">
        <v>43313</v>
      </c>
      <c r="C239" s="27">
        <v>1184</v>
      </c>
      <c r="D239" s="27">
        <v>3105</v>
      </c>
      <c r="E239" s="27">
        <v>5409</v>
      </c>
      <c r="F239" s="27">
        <v>5748</v>
      </c>
      <c r="G239" s="27">
        <v>6172</v>
      </c>
      <c r="H239" s="27">
        <v>6705</v>
      </c>
      <c r="I239" s="27">
        <v>7932</v>
      </c>
      <c r="J239" s="27">
        <v>8163</v>
      </c>
      <c r="K239" s="27">
        <v>7614</v>
      </c>
      <c r="L239" s="27">
        <v>5900</v>
      </c>
      <c r="M239" s="27">
        <v>57932</v>
      </c>
      <c r="N239" s="27">
        <f t="shared" si="20"/>
        <v>4289</v>
      </c>
      <c r="O239" s="27">
        <f t="shared" si="21"/>
        <v>53643</v>
      </c>
      <c r="P239" s="65"/>
      <c r="Q239" s="65"/>
    </row>
    <row r="240" spans="2:17" x14ac:dyDescent="0.2">
      <c r="B240" s="80">
        <v>43344</v>
      </c>
      <c r="C240" s="27">
        <v>1208</v>
      </c>
      <c r="D240" s="27">
        <v>3362</v>
      </c>
      <c r="E240" s="27">
        <v>5537</v>
      </c>
      <c r="F240" s="27">
        <v>5825</v>
      </c>
      <c r="G240" s="27">
        <v>6310</v>
      </c>
      <c r="H240" s="27">
        <v>6756</v>
      </c>
      <c r="I240" s="27">
        <v>7928</v>
      </c>
      <c r="J240" s="27">
        <v>8211</v>
      </c>
      <c r="K240" s="27">
        <v>7642</v>
      </c>
      <c r="L240" s="27">
        <v>5931</v>
      </c>
      <c r="M240" s="27">
        <v>58710</v>
      </c>
      <c r="N240" s="27">
        <f t="shared" si="20"/>
        <v>4570</v>
      </c>
      <c r="O240" s="27">
        <f t="shared" si="21"/>
        <v>54140</v>
      </c>
      <c r="P240" s="65"/>
      <c r="Q240" s="65"/>
    </row>
    <row r="241" spans="2:16" x14ac:dyDescent="0.2">
      <c r="B241" s="80">
        <v>43374</v>
      </c>
      <c r="C241" s="27">
        <v>1346</v>
      </c>
      <c r="D241" s="27">
        <v>3634</v>
      </c>
      <c r="E241" s="27">
        <v>5898</v>
      </c>
      <c r="F241" s="27">
        <v>6077</v>
      </c>
      <c r="G241" s="27">
        <v>6614</v>
      </c>
      <c r="H241" s="27">
        <v>7007</v>
      </c>
      <c r="I241" s="27">
        <v>8062</v>
      </c>
      <c r="J241" s="27">
        <v>8325</v>
      </c>
      <c r="K241" s="27">
        <v>7747</v>
      </c>
      <c r="L241" s="27">
        <v>6036</v>
      </c>
      <c r="M241" s="27">
        <v>60746</v>
      </c>
      <c r="N241" s="27">
        <f t="shared" ref="N241:N243" si="22">SUM(C241:D241)</f>
        <v>4980</v>
      </c>
      <c r="O241" s="27">
        <f t="shared" ref="O241:O243" si="23">SUM(E241:L241)</f>
        <v>55766</v>
      </c>
      <c r="P241" s="65"/>
    </row>
    <row r="242" spans="2:16" x14ac:dyDescent="0.2">
      <c r="B242" s="80">
        <v>43405</v>
      </c>
      <c r="C242" s="27">
        <v>1123</v>
      </c>
      <c r="D242" s="27">
        <v>3352</v>
      </c>
      <c r="E242" s="27">
        <v>5923</v>
      </c>
      <c r="F242" s="27">
        <v>6218</v>
      </c>
      <c r="G242" s="27">
        <v>6682</v>
      </c>
      <c r="H242" s="27">
        <v>7062</v>
      </c>
      <c r="I242" s="27">
        <v>8089</v>
      </c>
      <c r="J242" s="27">
        <v>8343</v>
      </c>
      <c r="K242" s="27">
        <v>7777</v>
      </c>
      <c r="L242" s="27">
        <v>6069</v>
      </c>
      <c r="M242" s="27">
        <v>60638</v>
      </c>
      <c r="N242" s="27">
        <f t="shared" si="22"/>
        <v>4475</v>
      </c>
      <c r="O242" s="27">
        <f t="shared" si="23"/>
        <v>56163</v>
      </c>
      <c r="P242" s="65"/>
    </row>
    <row r="243" spans="2:16" x14ac:dyDescent="0.2">
      <c r="B243" s="80">
        <v>43435</v>
      </c>
      <c r="C243" s="27">
        <v>1120</v>
      </c>
      <c r="D243" s="27">
        <v>3269</v>
      </c>
      <c r="E243" s="27">
        <v>5696</v>
      </c>
      <c r="F243" s="27">
        <v>6126</v>
      </c>
      <c r="G243" s="27">
        <v>6568</v>
      </c>
      <c r="H243" s="27">
        <v>6982</v>
      </c>
      <c r="I243" s="27">
        <v>8020</v>
      </c>
      <c r="J243" s="27">
        <v>8289</v>
      </c>
      <c r="K243" s="27">
        <v>7746</v>
      </c>
      <c r="L243" s="27">
        <v>6042</v>
      </c>
      <c r="M243" s="27">
        <v>59858</v>
      </c>
      <c r="N243" s="27">
        <f t="shared" si="22"/>
        <v>4389</v>
      </c>
      <c r="O243" s="27">
        <f t="shared" si="23"/>
        <v>55469</v>
      </c>
      <c r="P243" s="65"/>
    </row>
    <row r="244" spans="2:16" x14ac:dyDescent="0.2">
      <c r="B244" s="80">
        <v>43466</v>
      </c>
      <c r="C244" s="1">
        <v>1132</v>
      </c>
      <c r="D244" s="1">
        <v>3407</v>
      </c>
      <c r="E244" s="1">
        <v>6116</v>
      </c>
      <c r="F244" s="1">
        <v>6468</v>
      </c>
      <c r="G244" s="1">
        <v>6865</v>
      </c>
      <c r="H244" s="1">
        <v>7184</v>
      </c>
      <c r="I244" s="65">
        <v>8137</v>
      </c>
      <c r="J244" s="65">
        <v>8351</v>
      </c>
      <c r="K244" s="65">
        <v>7826</v>
      </c>
      <c r="L244" s="65">
        <v>6102</v>
      </c>
      <c r="M244" s="65">
        <v>61588</v>
      </c>
      <c r="N244" s="27">
        <f t="shared" ref="N244:N247" si="24">SUM(C244:D244)</f>
        <v>4539</v>
      </c>
      <c r="O244" s="27">
        <f t="shared" ref="O244:O247" si="25">SUM(E244:L244)</f>
        <v>57049</v>
      </c>
      <c r="P244" s="65"/>
    </row>
    <row r="245" spans="2:16" x14ac:dyDescent="0.2">
      <c r="B245" s="80">
        <v>43497</v>
      </c>
      <c r="C245" s="1">
        <v>1268</v>
      </c>
      <c r="D245" s="1">
        <v>3511</v>
      </c>
      <c r="E245" s="1">
        <v>6087</v>
      </c>
      <c r="F245" s="1">
        <v>6443</v>
      </c>
      <c r="G245" s="1">
        <v>6728</v>
      </c>
      <c r="H245" s="1">
        <v>7094</v>
      </c>
      <c r="I245" s="65">
        <v>8071</v>
      </c>
      <c r="J245" s="65">
        <v>8304</v>
      </c>
      <c r="K245" s="65">
        <v>7819</v>
      </c>
      <c r="L245" s="65">
        <v>6167</v>
      </c>
      <c r="M245" s="65">
        <v>61492</v>
      </c>
      <c r="N245" s="27">
        <f t="shared" si="24"/>
        <v>4779</v>
      </c>
      <c r="O245" s="27">
        <f t="shared" si="25"/>
        <v>56713</v>
      </c>
      <c r="P245" s="65"/>
    </row>
    <row r="246" spans="2:16" x14ac:dyDescent="0.2">
      <c r="B246" s="80">
        <v>43525</v>
      </c>
      <c r="C246" s="1">
        <v>1313</v>
      </c>
      <c r="D246" s="1">
        <v>3554</v>
      </c>
      <c r="E246" s="1">
        <v>5920</v>
      </c>
      <c r="F246" s="1">
        <v>6295</v>
      </c>
      <c r="G246" s="1">
        <v>6598</v>
      </c>
      <c r="H246" s="1">
        <v>6928</v>
      </c>
      <c r="I246" s="1">
        <v>7937</v>
      </c>
      <c r="J246" s="1">
        <v>8346</v>
      </c>
      <c r="K246" s="1">
        <v>7856</v>
      </c>
      <c r="L246" s="1">
        <v>6244</v>
      </c>
      <c r="M246" s="1">
        <v>60991</v>
      </c>
      <c r="N246" s="27">
        <f t="shared" si="24"/>
        <v>4867</v>
      </c>
      <c r="O246" s="27">
        <f t="shared" si="25"/>
        <v>56124</v>
      </c>
      <c r="P246" s="65"/>
    </row>
    <row r="247" spans="2:16" x14ac:dyDescent="0.2">
      <c r="B247" s="80">
        <v>43556</v>
      </c>
      <c r="C247" s="1">
        <v>1275</v>
      </c>
      <c r="D247" s="1">
        <v>3320</v>
      </c>
      <c r="E247" s="1">
        <v>5521</v>
      </c>
      <c r="F247" s="1">
        <v>5898</v>
      </c>
      <c r="G247" s="1">
        <v>6277</v>
      </c>
      <c r="H247" s="1">
        <v>6700</v>
      </c>
      <c r="I247" s="1">
        <v>7747</v>
      </c>
      <c r="J247" s="1">
        <v>8197</v>
      </c>
      <c r="K247" s="1">
        <v>7864</v>
      </c>
      <c r="L247" s="1">
        <v>6241</v>
      </c>
      <c r="M247" s="1">
        <v>59040</v>
      </c>
      <c r="N247" s="27">
        <f t="shared" si="24"/>
        <v>4595</v>
      </c>
      <c r="O247" s="27">
        <f t="shared" si="25"/>
        <v>54445</v>
      </c>
      <c r="P247" s="1"/>
    </row>
    <row r="248" spans="2:16" x14ac:dyDescent="0.2">
      <c r="B248" s="80">
        <v>43586</v>
      </c>
      <c r="C248" s="1">
        <v>1278</v>
      </c>
      <c r="D248" s="1">
        <v>3183</v>
      </c>
      <c r="E248" s="1">
        <v>5340</v>
      </c>
      <c r="F248" s="1">
        <v>5740</v>
      </c>
      <c r="G248" s="1">
        <v>6103</v>
      </c>
      <c r="H248" s="1">
        <v>6451</v>
      </c>
      <c r="I248" s="1">
        <v>7536</v>
      </c>
      <c r="J248" s="1">
        <v>8090</v>
      </c>
      <c r="K248" s="1">
        <v>7808</v>
      </c>
      <c r="L248" s="1">
        <v>6247</v>
      </c>
      <c r="M248" s="1">
        <v>57776</v>
      </c>
      <c r="N248" s="27">
        <f t="shared" ref="N248" si="26">SUM(C248:D248)</f>
        <v>4461</v>
      </c>
      <c r="O248" s="27">
        <f>SUM(E248:L248)</f>
        <v>53315</v>
      </c>
      <c r="P248" s="1"/>
    </row>
    <row r="249" spans="2:16" x14ac:dyDescent="0.2">
      <c r="B249" s="80">
        <v>43617</v>
      </c>
      <c r="C249" s="1">
        <v>1243</v>
      </c>
      <c r="D249" s="1">
        <v>2876</v>
      </c>
      <c r="E249" s="1">
        <v>4999</v>
      </c>
      <c r="F249" s="1">
        <v>5519</v>
      </c>
      <c r="G249" s="1">
        <v>5878</v>
      </c>
      <c r="H249" s="1">
        <v>6278</v>
      </c>
      <c r="I249" s="1">
        <v>7417</v>
      </c>
      <c r="J249" s="1">
        <v>7889</v>
      </c>
      <c r="K249" s="1">
        <v>7717</v>
      </c>
      <c r="L249" s="1">
        <v>6311</v>
      </c>
      <c r="M249" s="1">
        <v>56127</v>
      </c>
      <c r="N249" s="27">
        <f>SUM(C249:D249)</f>
        <v>4119</v>
      </c>
      <c r="O249" s="27">
        <f>SUM(E249:L249)</f>
        <v>52008</v>
      </c>
      <c r="P249" s="1"/>
    </row>
    <row r="250" spans="2:16" x14ac:dyDescent="0.2">
      <c r="B250" s="80">
        <v>43647</v>
      </c>
      <c r="C250" s="1">
        <v>1211</v>
      </c>
      <c r="D250" s="1">
        <v>2742</v>
      </c>
      <c r="E250" s="1">
        <v>4912</v>
      </c>
      <c r="F250" s="1">
        <v>5392</v>
      </c>
      <c r="G250" s="1">
        <v>5845</v>
      </c>
      <c r="H250" s="1">
        <v>6213</v>
      </c>
      <c r="I250" s="1">
        <v>7277</v>
      </c>
      <c r="J250" s="1">
        <v>7745</v>
      </c>
      <c r="K250" s="1">
        <v>7726</v>
      </c>
      <c r="L250" s="1">
        <v>6317</v>
      </c>
      <c r="M250" s="1">
        <v>55380</v>
      </c>
      <c r="N250" s="27">
        <f t="shared" ref="N250:N252" si="27">SUM(C250:D250)</f>
        <v>3953</v>
      </c>
      <c r="O250" s="27">
        <f t="shared" ref="O250:O252" si="28">SUM(E250:L250)</f>
        <v>51427</v>
      </c>
      <c r="P250" s="65"/>
    </row>
    <row r="251" spans="2:16" x14ac:dyDescent="0.2">
      <c r="B251" s="80">
        <v>43678</v>
      </c>
      <c r="C251" s="1">
        <v>1092</v>
      </c>
      <c r="D251" s="1">
        <v>2776</v>
      </c>
      <c r="E251" s="1">
        <v>4988</v>
      </c>
      <c r="F251" s="1">
        <v>5425</v>
      </c>
      <c r="G251" s="1">
        <v>5848</v>
      </c>
      <c r="H251" s="1">
        <v>6267</v>
      </c>
      <c r="I251" s="1">
        <v>7332</v>
      </c>
      <c r="J251" s="1">
        <v>7758</v>
      </c>
      <c r="K251" s="1">
        <v>7717</v>
      </c>
      <c r="L251" s="1">
        <v>6337</v>
      </c>
      <c r="M251" s="1">
        <v>55540</v>
      </c>
      <c r="N251" s="27">
        <f t="shared" si="27"/>
        <v>3868</v>
      </c>
      <c r="O251" s="27">
        <f t="shared" si="28"/>
        <v>51672</v>
      </c>
      <c r="P251" s="65"/>
    </row>
    <row r="252" spans="2:16" x14ac:dyDescent="0.2">
      <c r="B252" s="80">
        <v>43709</v>
      </c>
      <c r="C252" s="1">
        <v>1139</v>
      </c>
      <c r="D252" s="1">
        <v>2992</v>
      </c>
      <c r="E252" s="1">
        <v>5042</v>
      </c>
      <c r="F252" s="1">
        <v>5445</v>
      </c>
      <c r="G252" s="1">
        <v>5839</v>
      </c>
      <c r="H252" s="1">
        <v>6280</v>
      </c>
      <c r="I252" s="1">
        <v>7214</v>
      </c>
      <c r="J252" s="1">
        <v>7714</v>
      </c>
      <c r="K252" s="1">
        <v>7671</v>
      </c>
      <c r="L252" s="1">
        <v>6385</v>
      </c>
      <c r="M252" s="1">
        <v>55721</v>
      </c>
      <c r="N252" s="27">
        <f t="shared" si="27"/>
        <v>4131</v>
      </c>
      <c r="O252" s="27">
        <f t="shared" si="28"/>
        <v>51590</v>
      </c>
      <c r="P252" s="65"/>
    </row>
    <row r="253" spans="2:16" x14ac:dyDescent="0.2">
      <c r="B253" s="80">
        <v>43739</v>
      </c>
      <c r="C253" s="27">
        <v>1220</v>
      </c>
      <c r="D253" s="27">
        <v>3227</v>
      </c>
      <c r="E253" s="27">
        <v>5309</v>
      </c>
      <c r="F253" s="27">
        <v>5640</v>
      </c>
      <c r="G253" s="27">
        <v>5971</v>
      </c>
      <c r="H253" s="27">
        <v>6382</v>
      </c>
      <c r="I253" s="27">
        <v>7385</v>
      </c>
      <c r="J253" s="27">
        <v>7868</v>
      </c>
      <c r="K253" s="27">
        <v>7777</v>
      </c>
      <c r="L253" s="27">
        <v>6422</v>
      </c>
      <c r="M253" s="27">
        <v>57201</v>
      </c>
      <c r="N253" s="27">
        <f t="shared" ref="N253:N255" si="29">SUM(C253:D253)</f>
        <v>4447</v>
      </c>
      <c r="O253" s="27">
        <f t="shared" ref="O253:O255" si="30">SUM(E253:L253)</f>
        <v>52754</v>
      </c>
      <c r="P253" s="65"/>
    </row>
    <row r="254" spans="2:16" x14ac:dyDescent="0.2">
      <c r="B254" s="80">
        <v>43770</v>
      </c>
      <c r="C254" s="27">
        <v>1286</v>
      </c>
      <c r="D254" s="27">
        <v>3342</v>
      </c>
      <c r="E254" s="27">
        <v>5457</v>
      </c>
      <c r="F254" s="27">
        <v>5799</v>
      </c>
      <c r="G254" s="27">
        <v>6153</v>
      </c>
      <c r="H254" s="27">
        <v>6495</v>
      </c>
      <c r="I254" s="27">
        <v>7469</v>
      </c>
      <c r="J254" s="27">
        <v>7969</v>
      </c>
      <c r="K254" s="27">
        <v>7874</v>
      </c>
      <c r="L254" s="27">
        <v>6450</v>
      </c>
      <c r="M254" s="27">
        <v>58294</v>
      </c>
      <c r="N254" s="27">
        <f t="shared" si="29"/>
        <v>4628</v>
      </c>
      <c r="O254" s="27">
        <f t="shared" si="30"/>
        <v>53666</v>
      </c>
      <c r="P254" s="65"/>
    </row>
    <row r="255" spans="2:16" x14ac:dyDescent="0.2">
      <c r="B255" s="80">
        <v>43800</v>
      </c>
      <c r="C255" s="27">
        <v>1207</v>
      </c>
      <c r="D255" s="27">
        <v>3211</v>
      </c>
      <c r="E255" s="27">
        <v>5227</v>
      </c>
      <c r="F255" s="27">
        <v>5679</v>
      </c>
      <c r="G255" s="27">
        <v>6073</v>
      </c>
      <c r="H255" s="27">
        <v>6507</v>
      </c>
      <c r="I255" s="27">
        <v>7392</v>
      </c>
      <c r="J255" s="27">
        <v>7927</v>
      </c>
      <c r="K255" s="27">
        <v>7817</v>
      </c>
      <c r="L255" s="27">
        <v>6492</v>
      </c>
      <c r="M255" s="27">
        <v>57532</v>
      </c>
      <c r="N255" s="27">
        <f t="shared" si="29"/>
        <v>4418</v>
      </c>
      <c r="O255" s="27">
        <f t="shared" si="30"/>
        <v>53114</v>
      </c>
      <c r="P255" s="65"/>
    </row>
    <row r="256" spans="2:16" x14ac:dyDescent="0.2">
      <c r="B256" s="80">
        <v>43831</v>
      </c>
      <c r="C256" s="27">
        <v>1134</v>
      </c>
      <c r="D256" s="27">
        <v>3318</v>
      </c>
      <c r="E256" s="27">
        <v>5669</v>
      </c>
      <c r="F256" s="27">
        <v>6134</v>
      </c>
      <c r="G256" s="27">
        <v>6397</v>
      </c>
      <c r="H256" s="27">
        <v>6750</v>
      </c>
      <c r="I256" s="27">
        <v>7612</v>
      </c>
      <c r="J256" s="27">
        <v>8057</v>
      </c>
      <c r="K256" s="27">
        <v>7946</v>
      </c>
      <c r="L256" s="27">
        <v>6584</v>
      </c>
      <c r="M256" s="27">
        <v>59601</v>
      </c>
      <c r="N256" s="27">
        <f t="shared" ref="N256:N259" si="31">SUM(C256:D256)</f>
        <v>4452</v>
      </c>
      <c r="O256" s="27">
        <f t="shared" ref="O256:O259" si="32">SUM(E256:L256)</f>
        <v>55149</v>
      </c>
      <c r="P256" s="65"/>
    </row>
    <row r="257" spans="2:15" x14ac:dyDescent="0.2">
      <c r="B257" s="80">
        <v>43862</v>
      </c>
      <c r="C257" s="27">
        <v>1232</v>
      </c>
      <c r="D257" s="27">
        <v>3421</v>
      </c>
      <c r="E257" s="27">
        <v>5653</v>
      </c>
      <c r="F257" s="27">
        <v>6058</v>
      </c>
      <c r="G257" s="27">
        <v>6365</v>
      </c>
      <c r="H257" s="27">
        <v>6634</v>
      </c>
      <c r="I257" s="27">
        <v>7606</v>
      </c>
      <c r="J257" s="27">
        <v>7955</v>
      </c>
      <c r="K257" s="27">
        <v>7979</v>
      </c>
      <c r="L257" s="27">
        <v>6585</v>
      </c>
      <c r="M257" s="27">
        <v>59488</v>
      </c>
      <c r="N257" s="27">
        <f t="shared" si="31"/>
        <v>4653</v>
      </c>
      <c r="O257" s="27">
        <f t="shared" si="32"/>
        <v>54835</v>
      </c>
    </row>
    <row r="258" spans="2:15" x14ac:dyDescent="0.2">
      <c r="B258" s="80">
        <v>43891</v>
      </c>
      <c r="C258" s="27">
        <v>1361</v>
      </c>
      <c r="D258" s="27">
        <v>4254</v>
      </c>
      <c r="E258" s="27">
        <v>7556</v>
      </c>
      <c r="F258" s="27">
        <v>7958</v>
      </c>
      <c r="G258" s="27">
        <v>8154</v>
      </c>
      <c r="H258" s="27">
        <v>8240</v>
      </c>
      <c r="I258" s="27">
        <v>8724</v>
      </c>
      <c r="J258" s="27">
        <v>8809</v>
      </c>
      <c r="K258" s="27">
        <v>8588</v>
      </c>
      <c r="L258" s="27">
        <v>6852</v>
      </c>
      <c r="M258" s="27">
        <v>70496</v>
      </c>
      <c r="N258" s="27">
        <f t="shared" si="31"/>
        <v>5615</v>
      </c>
      <c r="O258" s="27">
        <f t="shared" si="32"/>
        <v>64881</v>
      </c>
    </row>
    <row r="259" spans="2:15" x14ac:dyDescent="0.2">
      <c r="B259" s="80">
        <v>43922</v>
      </c>
      <c r="C259" s="27">
        <v>1360</v>
      </c>
      <c r="D259" s="27">
        <v>4592</v>
      </c>
      <c r="E259" s="27">
        <v>7973</v>
      </c>
      <c r="F259" s="27">
        <v>8237</v>
      </c>
      <c r="G259" s="27">
        <v>8475</v>
      </c>
      <c r="H259" s="27">
        <v>8501</v>
      </c>
      <c r="I259" s="27">
        <v>9026</v>
      </c>
      <c r="J259" s="27">
        <v>9001</v>
      </c>
      <c r="K259" s="27">
        <v>8724</v>
      </c>
      <c r="L259" s="27">
        <v>6999</v>
      </c>
      <c r="M259" s="27">
        <v>72888</v>
      </c>
      <c r="N259" s="27">
        <f t="shared" si="31"/>
        <v>5952</v>
      </c>
      <c r="O259" s="27">
        <f t="shared" si="32"/>
        <v>66936</v>
      </c>
    </row>
    <row r="260" spans="2:15" x14ac:dyDescent="0.2">
      <c r="B260" s="80">
        <v>43952</v>
      </c>
      <c r="C260" s="27">
        <v>1352</v>
      </c>
      <c r="D260" s="27">
        <v>4687</v>
      </c>
      <c r="E260" s="27">
        <v>7983</v>
      </c>
      <c r="F260" s="27">
        <v>8217</v>
      </c>
      <c r="G260" s="27">
        <v>8337</v>
      </c>
      <c r="H260" s="27">
        <v>8409</v>
      </c>
      <c r="I260" s="27">
        <v>8968</v>
      </c>
      <c r="J260" s="27">
        <v>8961</v>
      </c>
      <c r="K260" s="27">
        <v>8616</v>
      </c>
      <c r="L260" s="27">
        <v>7026</v>
      </c>
      <c r="M260" s="27">
        <v>72556</v>
      </c>
      <c r="N260" s="27">
        <f t="shared" ref="N260:N264" si="33">SUM(C260:D260)</f>
        <v>6039</v>
      </c>
      <c r="O260" s="27">
        <f t="shared" ref="O260:O264" si="34">SUM(E260:L260)</f>
        <v>66517</v>
      </c>
    </row>
    <row r="261" spans="2:15" x14ac:dyDescent="0.2">
      <c r="B261" s="80">
        <v>43983</v>
      </c>
      <c r="C261" s="27">
        <v>1377</v>
      </c>
      <c r="D261" s="27">
        <v>4733</v>
      </c>
      <c r="E261" s="27">
        <v>7818</v>
      </c>
      <c r="F261" s="27">
        <v>8005</v>
      </c>
      <c r="G261" s="27">
        <v>8125</v>
      </c>
      <c r="H261" s="27">
        <v>8176</v>
      </c>
      <c r="I261" s="27">
        <v>8820</v>
      </c>
      <c r="J261" s="27">
        <v>8853</v>
      </c>
      <c r="K261" s="27">
        <v>8585</v>
      </c>
      <c r="L261" s="27">
        <v>7085</v>
      </c>
      <c r="M261" s="27">
        <v>71577</v>
      </c>
      <c r="N261" s="27">
        <f t="shared" si="33"/>
        <v>6110</v>
      </c>
      <c r="O261" s="27">
        <f t="shared" si="34"/>
        <v>65467</v>
      </c>
    </row>
    <row r="262" spans="2:15" x14ac:dyDescent="0.2">
      <c r="B262" s="80">
        <v>44013</v>
      </c>
      <c r="C262" s="27">
        <v>1391</v>
      </c>
      <c r="D262" s="27">
        <v>4337</v>
      </c>
      <c r="E262" s="27">
        <v>7308</v>
      </c>
      <c r="F262" s="27">
        <v>7576</v>
      </c>
      <c r="G262" s="27">
        <v>7870</v>
      </c>
      <c r="H262" s="27">
        <v>7803</v>
      </c>
      <c r="I262" s="27">
        <v>8652</v>
      </c>
      <c r="J262" s="27">
        <v>8751</v>
      </c>
      <c r="K262" s="27">
        <v>8534</v>
      </c>
      <c r="L262" s="27">
        <v>7094</v>
      </c>
      <c r="M262" s="27">
        <v>69316</v>
      </c>
      <c r="N262" s="27">
        <f t="shared" si="33"/>
        <v>5728</v>
      </c>
      <c r="O262" s="27">
        <f t="shared" si="34"/>
        <v>63588</v>
      </c>
    </row>
    <row r="263" spans="2:15" x14ac:dyDescent="0.2">
      <c r="B263" s="80">
        <v>44044</v>
      </c>
      <c r="C263" s="27">
        <v>1388</v>
      </c>
      <c r="D263" s="27">
        <v>4391</v>
      </c>
      <c r="E263" s="27">
        <v>7349</v>
      </c>
      <c r="F263" s="27">
        <v>7609</v>
      </c>
      <c r="G263" s="27">
        <v>7909</v>
      </c>
      <c r="H263" s="27">
        <v>7855</v>
      </c>
      <c r="I263" s="27">
        <v>8659</v>
      </c>
      <c r="J263" s="27">
        <v>8775</v>
      </c>
      <c r="K263" s="27">
        <v>8599</v>
      </c>
      <c r="L263" s="27">
        <v>7190</v>
      </c>
      <c r="M263" s="27">
        <v>69724</v>
      </c>
      <c r="N263" s="27">
        <f t="shared" si="33"/>
        <v>5779</v>
      </c>
      <c r="O263" s="27">
        <f t="shared" si="34"/>
        <v>63945</v>
      </c>
    </row>
    <row r="264" spans="2:15" x14ac:dyDescent="0.2">
      <c r="B264" s="80">
        <v>44075</v>
      </c>
      <c r="C264" s="27">
        <v>1430</v>
      </c>
      <c r="D264" s="27">
        <v>4580</v>
      </c>
      <c r="E264" s="27">
        <v>7321</v>
      </c>
      <c r="F264" s="27">
        <v>7595</v>
      </c>
      <c r="G264" s="27">
        <v>7907</v>
      </c>
      <c r="H264" s="27">
        <v>7946</v>
      </c>
      <c r="I264" s="27">
        <v>8690</v>
      </c>
      <c r="J264" s="27">
        <v>8774</v>
      </c>
      <c r="K264" s="27">
        <v>8603</v>
      </c>
      <c r="L264" s="27">
        <v>7257</v>
      </c>
      <c r="M264" s="27">
        <v>70103</v>
      </c>
      <c r="N264" s="27">
        <f t="shared" si="33"/>
        <v>6010</v>
      </c>
      <c r="O264" s="27">
        <f t="shared" si="34"/>
        <v>64093</v>
      </c>
    </row>
  </sheetData>
  <phoneticPr fontId="8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4"/>
  <sheetViews>
    <sheetView workbookViewId="0">
      <pane xSplit="2" ySplit="5" topLeftCell="C240" activePane="bottomRight" state="frozen"/>
      <selection pane="topRight" activeCell="B1" sqref="B1"/>
      <selection pane="bottomLeft" activeCell="A8" sqref="A8"/>
      <selection pane="bottomRight" activeCell="C264" sqref="C264:H264"/>
    </sheetView>
  </sheetViews>
  <sheetFormatPr baseColWidth="10" defaultColWidth="11.42578125" defaultRowHeight="12.75" x14ac:dyDescent="0.2"/>
  <cols>
    <col min="1" max="1" width="25" customWidth="1"/>
    <col min="3" max="3" width="7.5703125" customWidth="1"/>
    <col min="4" max="4" width="7.85546875" customWidth="1"/>
    <col min="5" max="5" width="8" customWidth="1"/>
    <col min="6" max="6" width="8.28515625" customWidth="1"/>
    <col min="7" max="7" width="10" customWidth="1"/>
    <col min="8" max="8" width="11.5703125" bestFit="1" customWidth="1"/>
    <col min="11" max="12" width="11.5703125" bestFit="1" customWidth="1"/>
    <col min="257" max="257" width="25" customWidth="1"/>
    <col min="259" max="259" width="7.5703125" customWidth="1"/>
    <col min="260" max="260" width="7.85546875" customWidth="1"/>
    <col min="261" max="261" width="8" customWidth="1"/>
    <col min="262" max="262" width="8.28515625" customWidth="1"/>
    <col min="263" max="263" width="10" customWidth="1"/>
    <col min="264" max="264" width="11.5703125" bestFit="1" customWidth="1"/>
    <col min="267" max="268" width="11.5703125" bestFit="1" customWidth="1"/>
    <col min="513" max="513" width="25" customWidth="1"/>
    <col min="515" max="515" width="7.5703125" customWidth="1"/>
    <col min="516" max="516" width="7.85546875" customWidth="1"/>
    <col min="517" max="517" width="8" customWidth="1"/>
    <col min="518" max="518" width="8.28515625" customWidth="1"/>
    <col min="519" max="519" width="10" customWidth="1"/>
    <col min="520" max="520" width="11.5703125" bestFit="1" customWidth="1"/>
    <col min="523" max="524" width="11.5703125" bestFit="1" customWidth="1"/>
    <col min="769" max="769" width="25" customWidth="1"/>
    <col min="771" max="771" width="7.5703125" customWidth="1"/>
    <col min="772" max="772" width="7.85546875" customWidth="1"/>
    <col min="773" max="773" width="8" customWidth="1"/>
    <col min="774" max="774" width="8.28515625" customWidth="1"/>
    <col min="775" max="775" width="10" customWidth="1"/>
    <col min="776" max="776" width="11.5703125" bestFit="1" customWidth="1"/>
    <col min="779" max="780" width="11.5703125" bestFit="1" customWidth="1"/>
    <col min="1025" max="1025" width="25" customWidth="1"/>
    <col min="1027" max="1027" width="7.5703125" customWidth="1"/>
    <col min="1028" max="1028" width="7.85546875" customWidth="1"/>
    <col min="1029" max="1029" width="8" customWidth="1"/>
    <col min="1030" max="1030" width="8.28515625" customWidth="1"/>
    <col min="1031" max="1031" width="10" customWidth="1"/>
    <col min="1032" max="1032" width="11.5703125" bestFit="1" customWidth="1"/>
    <col min="1035" max="1036" width="11.5703125" bestFit="1" customWidth="1"/>
    <col min="1281" max="1281" width="25" customWidth="1"/>
    <col min="1283" max="1283" width="7.5703125" customWidth="1"/>
    <col min="1284" max="1284" width="7.85546875" customWidth="1"/>
    <col min="1285" max="1285" width="8" customWidth="1"/>
    <col min="1286" max="1286" width="8.28515625" customWidth="1"/>
    <col min="1287" max="1287" width="10" customWidth="1"/>
    <col min="1288" max="1288" width="11.5703125" bestFit="1" customWidth="1"/>
    <col min="1291" max="1292" width="11.5703125" bestFit="1" customWidth="1"/>
    <col min="1537" max="1537" width="25" customWidth="1"/>
    <col min="1539" max="1539" width="7.5703125" customWidth="1"/>
    <col min="1540" max="1540" width="7.85546875" customWidth="1"/>
    <col min="1541" max="1541" width="8" customWidth="1"/>
    <col min="1542" max="1542" width="8.28515625" customWidth="1"/>
    <col min="1543" max="1543" width="10" customWidth="1"/>
    <col min="1544" max="1544" width="11.5703125" bestFit="1" customWidth="1"/>
    <col min="1547" max="1548" width="11.5703125" bestFit="1" customWidth="1"/>
    <col min="1793" max="1793" width="25" customWidth="1"/>
    <col min="1795" max="1795" width="7.5703125" customWidth="1"/>
    <col min="1796" max="1796" width="7.85546875" customWidth="1"/>
    <col min="1797" max="1797" width="8" customWidth="1"/>
    <col min="1798" max="1798" width="8.28515625" customWidth="1"/>
    <col min="1799" max="1799" width="10" customWidth="1"/>
    <col min="1800" max="1800" width="11.5703125" bestFit="1" customWidth="1"/>
    <col min="1803" max="1804" width="11.5703125" bestFit="1" customWidth="1"/>
    <col min="2049" max="2049" width="25" customWidth="1"/>
    <col min="2051" max="2051" width="7.5703125" customWidth="1"/>
    <col min="2052" max="2052" width="7.85546875" customWidth="1"/>
    <col min="2053" max="2053" width="8" customWidth="1"/>
    <col min="2054" max="2054" width="8.28515625" customWidth="1"/>
    <col min="2055" max="2055" width="10" customWidth="1"/>
    <col min="2056" max="2056" width="11.5703125" bestFit="1" customWidth="1"/>
    <col min="2059" max="2060" width="11.5703125" bestFit="1" customWidth="1"/>
    <col min="2305" max="2305" width="25" customWidth="1"/>
    <col min="2307" max="2307" width="7.5703125" customWidth="1"/>
    <col min="2308" max="2308" width="7.85546875" customWidth="1"/>
    <col min="2309" max="2309" width="8" customWidth="1"/>
    <col min="2310" max="2310" width="8.28515625" customWidth="1"/>
    <col min="2311" max="2311" width="10" customWidth="1"/>
    <col min="2312" max="2312" width="11.5703125" bestFit="1" customWidth="1"/>
    <col min="2315" max="2316" width="11.5703125" bestFit="1" customWidth="1"/>
    <col min="2561" max="2561" width="25" customWidth="1"/>
    <col min="2563" max="2563" width="7.5703125" customWidth="1"/>
    <col min="2564" max="2564" width="7.85546875" customWidth="1"/>
    <col min="2565" max="2565" width="8" customWidth="1"/>
    <col min="2566" max="2566" width="8.28515625" customWidth="1"/>
    <col min="2567" max="2567" width="10" customWidth="1"/>
    <col min="2568" max="2568" width="11.5703125" bestFit="1" customWidth="1"/>
    <col min="2571" max="2572" width="11.5703125" bestFit="1" customWidth="1"/>
    <col min="2817" max="2817" width="25" customWidth="1"/>
    <col min="2819" max="2819" width="7.5703125" customWidth="1"/>
    <col min="2820" max="2820" width="7.85546875" customWidth="1"/>
    <col min="2821" max="2821" width="8" customWidth="1"/>
    <col min="2822" max="2822" width="8.28515625" customWidth="1"/>
    <col min="2823" max="2823" width="10" customWidth="1"/>
    <col min="2824" max="2824" width="11.5703125" bestFit="1" customWidth="1"/>
    <col min="2827" max="2828" width="11.5703125" bestFit="1" customWidth="1"/>
    <col min="3073" max="3073" width="25" customWidth="1"/>
    <col min="3075" max="3075" width="7.5703125" customWidth="1"/>
    <col min="3076" max="3076" width="7.85546875" customWidth="1"/>
    <col min="3077" max="3077" width="8" customWidth="1"/>
    <col min="3078" max="3078" width="8.28515625" customWidth="1"/>
    <col min="3079" max="3079" width="10" customWidth="1"/>
    <col min="3080" max="3080" width="11.5703125" bestFit="1" customWidth="1"/>
    <col min="3083" max="3084" width="11.5703125" bestFit="1" customWidth="1"/>
    <col min="3329" max="3329" width="25" customWidth="1"/>
    <col min="3331" max="3331" width="7.5703125" customWidth="1"/>
    <col min="3332" max="3332" width="7.85546875" customWidth="1"/>
    <col min="3333" max="3333" width="8" customWidth="1"/>
    <col min="3334" max="3334" width="8.28515625" customWidth="1"/>
    <col min="3335" max="3335" width="10" customWidth="1"/>
    <col min="3336" max="3336" width="11.5703125" bestFit="1" customWidth="1"/>
    <col min="3339" max="3340" width="11.5703125" bestFit="1" customWidth="1"/>
    <col min="3585" max="3585" width="25" customWidth="1"/>
    <col min="3587" max="3587" width="7.5703125" customWidth="1"/>
    <col min="3588" max="3588" width="7.85546875" customWidth="1"/>
    <col min="3589" max="3589" width="8" customWidth="1"/>
    <col min="3590" max="3590" width="8.28515625" customWidth="1"/>
    <col min="3591" max="3591" width="10" customWidth="1"/>
    <col min="3592" max="3592" width="11.5703125" bestFit="1" customWidth="1"/>
    <col min="3595" max="3596" width="11.5703125" bestFit="1" customWidth="1"/>
    <col min="3841" max="3841" width="25" customWidth="1"/>
    <col min="3843" max="3843" width="7.5703125" customWidth="1"/>
    <col min="3844" max="3844" width="7.85546875" customWidth="1"/>
    <col min="3845" max="3845" width="8" customWidth="1"/>
    <col min="3846" max="3846" width="8.28515625" customWidth="1"/>
    <col min="3847" max="3847" width="10" customWidth="1"/>
    <col min="3848" max="3848" width="11.5703125" bestFit="1" customWidth="1"/>
    <col min="3851" max="3852" width="11.5703125" bestFit="1" customWidth="1"/>
    <col min="4097" max="4097" width="25" customWidth="1"/>
    <col min="4099" max="4099" width="7.5703125" customWidth="1"/>
    <col min="4100" max="4100" width="7.85546875" customWidth="1"/>
    <col min="4101" max="4101" width="8" customWidth="1"/>
    <col min="4102" max="4102" width="8.28515625" customWidth="1"/>
    <col min="4103" max="4103" width="10" customWidth="1"/>
    <col min="4104" max="4104" width="11.5703125" bestFit="1" customWidth="1"/>
    <col min="4107" max="4108" width="11.5703125" bestFit="1" customWidth="1"/>
    <col min="4353" max="4353" width="25" customWidth="1"/>
    <col min="4355" max="4355" width="7.5703125" customWidth="1"/>
    <col min="4356" max="4356" width="7.85546875" customWidth="1"/>
    <col min="4357" max="4357" width="8" customWidth="1"/>
    <col min="4358" max="4358" width="8.28515625" customWidth="1"/>
    <col min="4359" max="4359" width="10" customWidth="1"/>
    <col min="4360" max="4360" width="11.5703125" bestFit="1" customWidth="1"/>
    <col min="4363" max="4364" width="11.5703125" bestFit="1" customWidth="1"/>
    <col min="4609" max="4609" width="25" customWidth="1"/>
    <col min="4611" max="4611" width="7.5703125" customWidth="1"/>
    <col min="4612" max="4612" width="7.85546875" customWidth="1"/>
    <col min="4613" max="4613" width="8" customWidth="1"/>
    <col min="4614" max="4614" width="8.28515625" customWidth="1"/>
    <col min="4615" max="4615" width="10" customWidth="1"/>
    <col min="4616" max="4616" width="11.5703125" bestFit="1" customWidth="1"/>
    <col min="4619" max="4620" width="11.5703125" bestFit="1" customWidth="1"/>
    <col min="4865" max="4865" width="25" customWidth="1"/>
    <col min="4867" max="4867" width="7.5703125" customWidth="1"/>
    <col min="4868" max="4868" width="7.85546875" customWidth="1"/>
    <col min="4869" max="4869" width="8" customWidth="1"/>
    <col min="4870" max="4870" width="8.28515625" customWidth="1"/>
    <col min="4871" max="4871" width="10" customWidth="1"/>
    <col min="4872" max="4872" width="11.5703125" bestFit="1" customWidth="1"/>
    <col min="4875" max="4876" width="11.5703125" bestFit="1" customWidth="1"/>
    <col min="5121" max="5121" width="25" customWidth="1"/>
    <col min="5123" max="5123" width="7.5703125" customWidth="1"/>
    <col min="5124" max="5124" width="7.85546875" customWidth="1"/>
    <col min="5125" max="5125" width="8" customWidth="1"/>
    <col min="5126" max="5126" width="8.28515625" customWidth="1"/>
    <col min="5127" max="5127" width="10" customWidth="1"/>
    <col min="5128" max="5128" width="11.5703125" bestFit="1" customWidth="1"/>
    <col min="5131" max="5132" width="11.5703125" bestFit="1" customWidth="1"/>
    <col min="5377" max="5377" width="25" customWidth="1"/>
    <col min="5379" max="5379" width="7.5703125" customWidth="1"/>
    <col min="5380" max="5380" width="7.85546875" customWidth="1"/>
    <col min="5381" max="5381" width="8" customWidth="1"/>
    <col min="5382" max="5382" width="8.28515625" customWidth="1"/>
    <col min="5383" max="5383" width="10" customWidth="1"/>
    <col min="5384" max="5384" width="11.5703125" bestFit="1" customWidth="1"/>
    <col min="5387" max="5388" width="11.5703125" bestFit="1" customWidth="1"/>
    <col min="5633" max="5633" width="25" customWidth="1"/>
    <col min="5635" max="5635" width="7.5703125" customWidth="1"/>
    <col min="5636" max="5636" width="7.85546875" customWidth="1"/>
    <col min="5637" max="5637" width="8" customWidth="1"/>
    <col min="5638" max="5638" width="8.28515625" customWidth="1"/>
    <col min="5639" max="5639" width="10" customWidth="1"/>
    <col min="5640" max="5640" width="11.5703125" bestFit="1" customWidth="1"/>
    <col min="5643" max="5644" width="11.5703125" bestFit="1" customWidth="1"/>
    <col min="5889" max="5889" width="25" customWidth="1"/>
    <col min="5891" max="5891" width="7.5703125" customWidth="1"/>
    <col min="5892" max="5892" width="7.85546875" customWidth="1"/>
    <col min="5893" max="5893" width="8" customWidth="1"/>
    <col min="5894" max="5894" width="8.28515625" customWidth="1"/>
    <col min="5895" max="5895" width="10" customWidth="1"/>
    <col min="5896" max="5896" width="11.5703125" bestFit="1" customWidth="1"/>
    <col min="5899" max="5900" width="11.5703125" bestFit="1" customWidth="1"/>
    <col min="6145" max="6145" width="25" customWidth="1"/>
    <col min="6147" max="6147" width="7.5703125" customWidth="1"/>
    <col min="6148" max="6148" width="7.85546875" customWidth="1"/>
    <col min="6149" max="6149" width="8" customWidth="1"/>
    <col min="6150" max="6150" width="8.28515625" customWidth="1"/>
    <col min="6151" max="6151" width="10" customWidth="1"/>
    <col min="6152" max="6152" width="11.5703125" bestFit="1" customWidth="1"/>
    <col min="6155" max="6156" width="11.5703125" bestFit="1" customWidth="1"/>
    <col min="6401" max="6401" width="25" customWidth="1"/>
    <col min="6403" max="6403" width="7.5703125" customWidth="1"/>
    <col min="6404" max="6404" width="7.85546875" customWidth="1"/>
    <col min="6405" max="6405" width="8" customWidth="1"/>
    <col min="6406" max="6406" width="8.28515625" customWidth="1"/>
    <col min="6407" max="6407" width="10" customWidth="1"/>
    <col min="6408" max="6408" width="11.5703125" bestFit="1" customWidth="1"/>
    <col min="6411" max="6412" width="11.5703125" bestFit="1" customWidth="1"/>
    <col min="6657" max="6657" width="25" customWidth="1"/>
    <col min="6659" max="6659" width="7.5703125" customWidth="1"/>
    <col min="6660" max="6660" width="7.85546875" customWidth="1"/>
    <col min="6661" max="6661" width="8" customWidth="1"/>
    <col min="6662" max="6662" width="8.28515625" customWidth="1"/>
    <col min="6663" max="6663" width="10" customWidth="1"/>
    <col min="6664" max="6664" width="11.5703125" bestFit="1" customWidth="1"/>
    <col min="6667" max="6668" width="11.5703125" bestFit="1" customWidth="1"/>
    <col min="6913" max="6913" width="25" customWidth="1"/>
    <col min="6915" max="6915" width="7.5703125" customWidth="1"/>
    <col min="6916" max="6916" width="7.85546875" customWidth="1"/>
    <col min="6917" max="6917" width="8" customWidth="1"/>
    <col min="6918" max="6918" width="8.28515625" customWidth="1"/>
    <col min="6919" max="6919" width="10" customWidth="1"/>
    <col min="6920" max="6920" width="11.5703125" bestFit="1" customWidth="1"/>
    <col min="6923" max="6924" width="11.5703125" bestFit="1" customWidth="1"/>
    <col min="7169" max="7169" width="25" customWidth="1"/>
    <col min="7171" max="7171" width="7.5703125" customWidth="1"/>
    <col min="7172" max="7172" width="7.85546875" customWidth="1"/>
    <col min="7173" max="7173" width="8" customWidth="1"/>
    <col min="7174" max="7174" width="8.28515625" customWidth="1"/>
    <col min="7175" max="7175" width="10" customWidth="1"/>
    <col min="7176" max="7176" width="11.5703125" bestFit="1" customWidth="1"/>
    <col min="7179" max="7180" width="11.5703125" bestFit="1" customWidth="1"/>
    <col min="7425" max="7425" width="25" customWidth="1"/>
    <col min="7427" max="7427" width="7.5703125" customWidth="1"/>
    <col min="7428" max="7428" width="7.85546875" customWidth="1"/>
    <col min="7429" max="7429" width="8" customWidth="1"/>
    <col min="7430" max="7430" width="8.28515625" customWidth="1"/>
    <col min="7431" max="7431" width="10" customWidth="1"/>
    <col min="7432" max="7432" width="11.5703125" bestFit="1" customWidth="1"/>
    <col min="7435" max="7436" width="11.5703125" bestFit="1" customWidth="1"/>
    <col min="7681" max="7681" width="25" customWidth="1"/>
    <col min="7683" max="7683" width="7.5703125" customWidth="1"/>
    <col min="7684" max="7684" width="7.85546875" customWidth="1"/>
    <col min="7685" max="7685" width="8" customWidth="1"/>
    <col min="7686" max="7686" width="8.28515625" customWidth="1"/>
    <col min="7687" max="7687" width="10" customWidth="1"/>
    <col min="7688" max="7688" width="11.5703125" bestFit="1" customWidth="1"/>
    <col min="7691" max="7692" width="11.5703125" bestFit="1" customWidth="1"/>
    <col min="7937" max="7937" width="25" customWidth="1"/>
    <col min="7939" max="7939" width="7.5703125" customWidth="1"/>
    <col min="7940" max="7940" width="7.85546875" customWidth="1"/>
    <col min="7941" max="7941" width="8" customWidth="1"/>
    <col min="7942" max="7942" width="8.28515625" customWidth="1"/>
    <col min="7943" max="7943" width="10" customWidth="1"/>
    <col min="7944" max="7944" width="11.5703125" bestFit="1" customWidth="1"/>
    <col min="7947" max="7948" width="11.5703125" bestFit="1" customWidth="1"/>
    <col min="8193" max="8193" width="25" customWidth="1"/>
    <col min="8195" max="8195" width="7.5703125" customWidth="1"/>
    <col min="8196" max="8196" width="7.85546875" customWidth="1"/>
    <col min="8197" max="8197" width="8" customWidth="1"/>
    <col min="8198" max="8198" width="8.28515625" customWidth="1"/>
    <col min="8199" max="8199" width="10" customWidth="1"/>
    <col min="8200" max="8200" width="11.5703125" bestFit="1" customWidth="1"/>
    <col min="8203" max="8204" width="11.5703125" bestFit="1" customWidth="1"/>
    <col min="8449" max="8449" width="25" customWidth="1"/>
    <col min="8451" max="8451" width="7.5703125" customWidth="1"/>
    <col min="8452" max="8452" width="7.85546875" customWidth="1"/>
    <col min="8453" max="8453" width="8" customWidth="1"/>
    <col min="8454" max="8454" width="8.28515625" customWidth="1"/>
    <col min="8455" max="8455" width="10" customWidth="1"/>
    <col min="8456" max="8456" width="11.5703125" bestFit="1" customWidth="1"/>
    <col min="8459" max="8460" width="11.5703125" bestFit="1" customWidth="1"/>
    <col min="8705" max="8705" width="25" customWidth="1"/>
    <col min="8707" max="8707" width="7.5703125" customWidth="1"/>
    <col min="8708" max="8708" width="7.85546875" customWidth="1"/>
    <col min="8709" max="8709" width="8" customWidth="1"/>
    <col min="8710" max="8710" width="8.28515625" customWidth="1"/>
    <col min="8711" max="8711" width="10" customWidth="1"/>
    <col min="8712" max="8712" width="11.5703125" bestFit="1" customWidth="1"/>
    <col min="8715" max="8716" width="11.5703125" bestFit="1" customWidth="1"/>
    <col min="8961" max="8961" width="25" customWidth="1"/>
    <col min="8963" max="8963" width="7.5703125" customWidth="1"/>
    <col min="8964" max="8964" width="7.85546875" customWidth="1"/>
    <col min="8965" max="8965" width="8" customWidth="1"/>
    <col min="8966" max="8966" width="8.28515625" customWidth="1"/>
    <col min="8967" max="8967" width="10" customWidth="1"/>
    <col min="8968" max="8968" width="11.5703125" bestFit="1" customWidth="1"/>
    <col min="8971" max="8972" width="11.5703125" bestFit="1" customWidth="1"/>
    <col min="9217" max="9217" width="25" customWidth="1"/>
    <col min="9219" max="9219" width="7.5703125" customWidth="1"/>
    <col min="9220" max="9220" width="7.85546875" customWidth="1"/>
    <col min="9221" max="9221" width="8" customWidth="1"/>
    <col min="9222" max="9222" width="8.28515625" customWidth="1"/>
    <col min="9223" max="9223" width="10" customWidth="1"/>
    <col min="9224" max="9224" width="11.5703125" bestFit="1" customWidth="1"/>
    <col min="9227" max="9228" width="11.5703125" bestFit="1" customWidth="1"/>
    <col min="9473" max="9473" width="25" customWidth="1"/>
    <col min="9475" max="9475" width="7.5703125" customWidth="1"/>
    <col min="9476" max="9476" width="7.85546875" customWidth="1"/>
    <col min="9477" max="9477" width="8" customWidth="1"/>
    <col min="9478" max="9478" width="8.28515625" customWidth="1"/>
    <col min="9479" max="9479" width="10" customWidth="1"/>
    <col min="9480" max="9480" width="11.5703125" bestFit="1" customWidth="1"/>
    <col min="9483" max="9484" width="11.5703125" bestFit="1" customWidth="1"/>
    <col min="9729" max="9729" width="25" customWidth="1"/>
    <col min="9731" max="9731" width="7.5703125" customWidth="1"/>
    <col min="9732" max="9732" width="7.85546875" customWidth="1"/>
    <col min="9733" max="9733" width="8" customWidth="1"/>
    <col min="9734" max="9734" width="8.28515625" customWidth="1"/>
    <col min="9735" max="9735" width="10" customWidth="1"/>
    <col min="9736" max="9736" width="11.5703125" bestFit="1" customWidth="1"/>
    <col min="9739" max="9740" width="11.5703125" bestFit="1" customWidth="1"/>
    <col min="9985" max="9985" width="25" customWidth="1"/>
    <col min="9987" max="9987" width="7.5703125" customWidth="1"/>
    <col min="9988" max="9988" width="7.85546875" customWidth="1"/>
    <col min="9989" max="9989" width="8" customWidth="1"/>
    <col min="9990" max="9990" width="8.28515625" customWidth="1"/>
    <col min="9991" max="9991" width="10" customWidth="1"/>
    <col min="9992" max="9992" width="11.5703125" bestFit="1" customWidth="1"/>
    <col min="9995" max="9996" width="11.5703125" bestFit="1" customWidth="1"/>
    <col min="10241" max="10241" width="25" customWidth="1"/>
    <col min="10243" max="10243" width="7.5703125" customWidth="1"/>
    <col min="10244" max="10244" width="7.85546875" customWidth="1"/>
    <col min="10245" max="10245" width="8" customWidth="1"/>
    <col min="10246" max="10246" width="8.28515625" customWidth="1"/>
    <col min="10247" max="10247" width="10" customWidth="1"/>
    <col min="10248" max="10248" width="11.5703125" bestFit="1" customWidth="1"/>
    <col min="10251" max="10252" width="11.5703125" bestFit="1" customWidth="1"/>
    <col min="10497" max="10497" width="25" customWidth="1"/>
    <col min="10499" max="10499" width="7.5703125" customWidth="1"/>
    <col min="10500" max="10500" width="7.85546875" customWidth="1"/>
    <col min="10501" max="10501" width="8" customWidth="1"/>
    <col min="10502" max="10502" width="8.28515625" customWidth="1"/>
    <col min="10503" max="10503" width="10" customWidth="1"/>
    <col min="10504" max="10504" width="11.5703125" bestFit="1" customWidth="1"/>
    <col min="10507" max="10508" width="11.5703125" bestFit="1" customWidth="1"/>
    <col min="10753" max="10753" width="25" customWidth="1"/>
    <col min="10755" max="10755" width="7.5703125" customWidth="1"/>
    <col min="10756" max="10756" width="7.85546875" customWidth="1"/>
    <col min="10757" max="10757" width="8" customWidth="1"/>
    <col min="10758" max="10758" width="8.28515625" customWidth="1"/>
    <col min="10759" max="10759" width="10" customWidth="1"/>
    <col min="10760" max="10760" width="11.5703125" bestFit="1" customWidth="1"/>
    <col min="10763" max="10764" width="11.5703125" bestFit="1" customWidth="1"/>
    <col min="11009" max="11009" width="25" customWidth="1"/>
    <col min="11011" max="11011" width="7.5703125" customWidth="1"/>
    <col min="11012" max="11012" width="7.85546875" customWidth="1"/>
    <col min="11013" max="11013" width="8" customWidth="1"/>
    <col min="11014" max="11014" width="8.28515625" customWidth="1"/>
    <col min="11015" max="11015" width="10" customWidth="1"/>
    <col min="11016" max="11016" width="11.5703125" bestFit="1" customWidth="1"/>
    <col min="11019" max="11020" width="11.5703125" bestFit="1" customWidth="1"/>
    <col min="11265" max="11265" width="25" customWidth="1"/>
    <col min="11267" max="11267" width="7.5703125" customWidth="1"/>
    <col min="11268" max="11268" width="7.85546875" customWidth="1"/>
    <col min="11269" max="11269" width="8" customWidth="1"/>
    <col min="11270" max="11270" width="8.28515625" customWidth="1"/>
    <col min="11271" max="11271" width="10" customWidth="1"/>
    <col min="11272" max="11272" width="11.5703125" bestFit="1" customWidth="1"/>
    <col min="11275" max="11276" width="11.5703125" bestFit="1" customWidth="1"/>
    <col min="11521" max="11521" width="25" customWidth="1"/>
    <col min="11523" max="11523" width="7.5703125" customWidth="1"/>
    <col min="11524" max="11524" width="7.85546875" customWidth="1"/>
    <col min="11525" max="11525" width="8" customWidth="1"/>
    <col min="11526" max="11526" width="8.28515625" customWidth="1"/>
    <col min="11527" max="11527" width="10" customWidth="1"/>
    <col min="11528" max="11528" width="11.5703125" bestFit="1" customWidth="1"/>
    <col min="11531" max="11532" width="11.5703125" bestFit="1" customWidth="1"/>
    <col min="11777" max="11777" width="25" customWidth="1"/>
    <col min="11779" max="11779" width="7.5703125" customWidth="1"/>
    <col min="11780" max="11780" width="7.85546875" customWidth="1"/>
    <col min="11781" max="11781" width="8" customWidth="1"/>
    <col min="11782" max="11782" width="8.28515625" customWidth="1"/>
    <col min="11783" max="11783" width="10" customWidth="1"/>
    <col min="11784" max="11784" width="11.5703125" bestFit="1" customWidth="1"/>
    <col min="11787" max="11788" width="11.5703125" bestFit="1" customWidth="1"/>
    <col min="12033" max="12033" width="25" customWidth="1"/>
    <col min="12035" max="12035" width="7.5703125" customWidth="1"/>
    <col min="12036" max="12036" width="7.85546875" customWidth="1"/>
    <col min="12037" max="12037" width="8" customWidth="1"/>
    <col min="12038" max="12038" width="8.28515625" customWidth="1"/>
    <col min="12039" max="12039" width="10" customWidth="1"/>
    <col min="12040" max="12040" width="11.5703125" bestFit="1" customWidth="1"/>
    <col min="12043" max="12044" width="11.5703125" bestFit="1" customWidth="1"/>
    <col min="12289" max="12289" width="25" customWidth="1"/>
    <col min="12291" max="12291" width="7.5703125" customWidth="1"/>
    <col min="12292" max="12292" width="7.85546875" customWidth="1"/>
    <col min="12293" max="12293" width="8" customWidth="1"/>
    <col min="12294" max="12294" width="8.28515625" customWidth="1"/>
    <col min="12295" max="12295" width="10" customWidth="1"/>
    <col min="12296" max="12296" width="11.5703125" bestFit="1" customWidth="1"/>
    <col min="12299" max="12300" width="11.5703125" bestFit="1" customWidth="1"/>
    <col min="12545" max="12545" width="25" customWidth="1"/>
    <col min="12547" max="12547" width="7.5703125" customWidth="1"/>
    <col min="12548" max="12548" width="7.85546875" customWidth="1"/>
    <col min="12549" max="12549" width="8" customWidth="1"/>
    <col min="12550" max="12550" width="8.28515625" customWidth="1"/>
    <col min="12551" max="12551" width="10" customWidth="1"/>
    <col min="12552" max="12552" width="11.5703125" bestFit="1" customWidth="1"/>
    <col min="12555" max="12556" width="11.5703125" bestFit="1" customWidth="1"/>
    <col min="12801" max="12801" width="25" customWidth="1"/>
    <col min="12803" max="12803" width="7.5703125" customWidth="1"/>
    <col min="12804" max="12804" width="7.85546875" customWidth="1"/>
    <col min="12805" max="12805" width="8" customWidth="1"/>
    <col min="12806" max="12806" width="8.28515625" customWidth="1"/>
    <col min="12807" max="12807" width="10" customWidth="1"/>
    <col min="12808" max="12808" width="11.5703125" bestFit="1" customWidth="1"/>
    <col min="12811" max="12812" width="11.5703125" bestFit="1" customWidth="1"/>
    <col min="13057" max="13057" width="25" customWidth="1"/>
    <col min="13059" max="13059" width="7.5703125" customWidth="1"/>
    <col min="13060" max="13060" width="7.85546875" customWidth="1"/>
    <col min="13061" max="13061" width="8" customWidth="1"/>
    <col min="13062" max="13062" width="8.28515625" customWidth="1"/>
    <col min="13063" max="13063" width="10" customWidth="1"/>
    <col min="13064" max="13064" width="11.5703125" bestFit="1" customWidth="1"/>
    <col min="13067" max="13068" width="11.5703125" bestFit="1" customWidth="1"/>
    <col min="13313" max="13313" width="25" customWidth="1"/>
    <col min="13315" max="13315" width="7.5703125" customWidth="1"/>
    <col min="13316" max="13316" width="7.85546875" customWidth="1"/>
    <col min="13317" max="13317" width="8" customWidth="1"/>
    <col min="13318" max="13318" width="8.28515625" customWidth="1"/>
    <col min="13319" max="13319" width="10" customWidth="1"/>
    <col min="13320" max="13320" width="11.5703125" bestFit="1" customWidth="1"/>
    <col min="13323" max="13324" width="11.5703125" bestFit="1" customWidth="1"/>
    <col min="13569" max="13569" width="25" customWidth="1"/>
    <col min="13571" max="13571" width="7.5703125" customWidth="1"/>
    <col min="13572" max="13572" width="7.85546875" customWidth="1"/>
    <col min="13573" max="13573" width="8" customWidth="1"/>
    <col min="13574" max="13574" width="8.28515625" customWidth="1"/>
    <col min="13575" max="13575" width="10" customWidth="1"/>
    <col min="13576" max="13576" width="11.5703125" bestFit="1" customWidth="1"/>
    <col min="13579" max="13580" width="11.5703125" bestFit="1" customWidth="1"/>
    <col min="13825" max="13825" width="25" customWidth="1"/>
    <col min="13827" max="13827" width="7.5703125" customWidth="1"/>
    <col min="13828" max="13828" width="7.85546875" customWidth="1"/>
    <col min="13829" max="13829" width="8" customWidth="1"/>
    <col min="13830" max="13830" width="8.28515625" customWidth="1"/>
    <col min="13831" max="13831" width="10" customWidth="1"/>
    <col min="13832" max="13832" width="11.5703125" bestFit="1" customWidth="1"/>
    <col min="13835" max="13836" width="11.5703125" bestFit="1" customWidth="1"/>
    <col min="14081" max="14081" width="25" customWidth="1"/>
    <col min="14083" max="14083" width="7.5703125" customWidth="1"/>
    <col min="14084" max="14084" width="7.85546875" customWidth="1"/>
    <col min="14085" max="14085" width="8" customWidth="1"/>
    <col min="14086" max="14086" width="8.28515625" customWidth="1"/>
    <col min="14087" max="14087" width="10" customWidth="1"/>
    <col min="14088" max="14088" width="11.5703125" bestFit="1" customWidth="1"/>
    <col min="14091" max="14092" width="11.5703125" bestFit="1" customWidth="1"/>
    <col min="14337" max="14337" width="25" customWidth="1"/>
    <col min="14339" max="14339" width="7.5703125" customWidth="1"/>
    <col min="14340" max="14340" width="7.85546875" customWidth="1"/>
    <col min="14341" max="14341" width="8" customWidth="1"/>
    <col min="14342" max="14342" width="8.28515625" customWidth="1"/>
    <col min="14343" max="14343" width="10" customWidth="1"/>
    <col min="14344" max="14344" width="11.5703125" bestFit="1" customWidth="1"/>
    <col min="14347" max="14348" width="11.5703125" bestFit="1" customWidth="1"/>
    <col min="14593" max="14593" width="25" customWidth="1"/>
    <col min="14595" max="14595" width="7.5703125" customWidth="1"/>
    <col min="14596" max="14596" width="7.85546875" customWidth="1"/>
    <col min="14597" max="14597" width="8" customWidth="1"/>
    <col min="14598" max="14598" width="8.28515625" customWidth="1"/>
    <col min="14599" max="14599" width="10" customWidth="1"/>
    <col min="14600" max="14600" width="11.5703125" bestFit="1" customWidth="1"/>
    <col min="14603" max="14604" width="11.5703125" bestFit="1" customWidth="1"/>
    <col min="14849" max="14849" width="25" customWidth="1"/>
    <col min="14851" max="14851" width="7.5703125" customWidth="1"/>
    <col min="14852" max="14852" width="7.85546875" customWidth="1"/>
    <col min="14853" max="14853" width="8" customWidth="1"/>
    <col min="14854" max="14854" width="8.28515625" customWidth="1"/>
    <col min="14855" max="14855" width="10" customWidth="1"/>
    <col min="14856" max="14856" width="11.5703125" bestFit="1" customWidth="1"/>
    <col min="14859" max="14860" width="11.5703125" bestFit="1" customWidth="1"/>
    <col min="15105" max="15105" width="25" customWidth="1"/>
    <col min="15107" max="15107" width="7.5703125" customWidth="1"/>
    <col min="15108" max="15108" width="7.85546875" customWidth="1"/>
    <col min="15109" max="15109" width="8" customWidth="1"/>
    <col min="15110" max="15110" width="8.28515625" customWidth="1"/>
    <col min="15111" max="15111" width="10" customWidth="1"/>
    <col min="15112" max="15112" width="11.5703125" bestFit="1" customWidth="1"/>
    <col min="15115" max="15116" width="11.5703125" bestFit="1" customWidth="1"/>
    <col min="15361" max="15361" width="25" customWidth="1"/>
    <col min="15363" max="15363" width="7.5703125" customWidth="1"/>
    <col min="15364" max="15364" width="7.85546875" customWidth="1"/>
    <col min="15365" max="15365" width="8" customWidth="1"/>
    <col min="15366" max="15366" width="8.28515625" customWidth="1"/>
    <col min="15367" max="15367" width="10" customWidth="1"/>
    <col min="15368" max="15368" width="11.5703125" bestFit="1" customWidth="1"/>
    <col min="15371" max="15372" width="11.5703125" bestFit="1" customWidth="1"/>
    <col min="15617" max="15617" width="25" customWidth="1"/>
    <col min="15619" max="15619" width="7.5703125" customWidth="1"/>
    <col min="15620" max="15620" width="7.85546875" customWidth="1"/>
    <col min="15621" max="15621" width="8" customWidth="1"/>
    <col min="15622" max="15622" width="8.28515625" customWidth="1"/>
    <col min="15623" max="15623" width="10" customWidth="1"/>
    <col min="15624" max="15624" width="11.5703125" bestFit="1" customWidth="1"/>
    <col min="15627" max="15628" width="11.5703125" bestFit="1" customWidth="1"/>
    <col min="15873" max="15873" width="25" customWidth="1"/>
    <col min="15875" max="15875" width="7.5703125" customWidth="1"/>
    <col min="15876" max="15876" width="7.85546875" customWidth="1"/>
    <col min="15877" max="15877" width="8" customWidth="1"/>
    <col min="15878" max="15878" width="8.28515625" customWidth="1"/>
    <col min="15879" max="15879" width="10" customWidth="1"/>
    <col min="15880" max="15880" width="11.5703125" bestFit="1" customWidth="1"/>
    <col min="15883" max="15884" width="11.5703125" bestFit="1" customWidth="1"/>
    <col min="16129" max="16129" width="25" customWidth="1"/>
    <col min="16131" max="16131" width="7.5703125" customWidth="1"/>
    <col min="16132" max="16132" width="7.85546875" customWidth="1"/>
    <col min="16133" max="16133" width="8" customWidth="1"/>
    <col min="16134" max="16134" width="8.28515625" customWidth="1"/>
    <col min="16135" max="16135" width="10" customWidth="1"/>
    <col min="16136" max="16136" width="11.5703125" bestFit="1" customWidth="1"/>
    <col min="16139" max="16140" width="11.5703125" bestFit="1" customWidth="1"/>
  </cols>
  <sheetData>
    <row r="1" spans="1:14" ht="25.5" x14ac:dyDescent="0.2">
      <c r="A1" s="78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5.5" x14ac:dyDescent="0.2">
      <c r="A2" s="78" t="s">
        <v>125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51" x14ac:dyDescent="0.2">
      <c r="A3" s="29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x14ac:dyDescent="0.2">
      <c r="A4" s="65"/>
      <c r="B4" s="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x14ac:dyDescent="0.2">
      <c r="A5" s="65"/>
      <c r="B5" s="65"/>
      <c r="C5" s="65" t="s">
        <v>126</v>
      </c>
      <c r="D5" s="65" t="s">
        <v>127</v>
      </c>
      <c r="E5" s="65" t="s">
        <v>128</v>
      </c>
      <c r="F5" s="65" t="s">
        <v>129</v>
      </c>
      <c r="G5" s="65" t="s">
        <v>130</v>
      </c>
      <c r="H5" s="65" t="s">
        <v>44</v>
      </c>
      <c r="I5" s="65"/>
      <c r="J5" s="65"/>
      <c r="K5" s="65"/>
      <c r="L5" s="65"/>
      <c r="M5" s="65"/>
      <c r="N5" s="65"/>
    </row>
    <row r="6" spans="1:14" x14ac:dyDescent="0.2">
      <c r="A6" s="65"/>
      <c r="B6" s="9">
        <v>36220</v>
      </c>
      <c r="C6" s="1">
        <v>317</v>
      </c>
      <c r="D6" s="1">
        <v>4290</v>
      </c>
      <c r="E6" s="1">
        <v>3489</v>
      </c>
      <c r="F6" s="1">
        <v>19917</v>
      </c>
      <c r="G6" s="1">
        <v>8886</v>
      </c>
      <c r="H6" s="1">
        <v>36899</v>
      </c>
      <c r="I6" s="65"/>
      <c r="J6" s="65"/>
      <c r="K6" s="65"/>
      <c r="L6" s="65"/>
      <c r="M6" s="65"/>
      <c r="N6" s="65"/>
    </row>
    <row r="7" spans="1:14" x14ac:dyDescent="0.2">
      <c r="A7" s="65"/>
      <c r="B7" s="9">
        <v>36251</v>
      </c>
      <c r="C7" s="1">
        <v>313</v>
      </c>
      <c r="D7" s="1">
        <v>4239</v>
      </c>
      <c r="E7" s="1">
        <v>3452</v>
      </c>
      <c r="F7" s="1">
        <v>20052</v>
      </c>
      <c r="G7" s="1">
        <v>8705</v>
      </c>
      <c r="H7" s="1">
        <v>36761</v>
      </c>
      <c r="I7" s="65"/>
      <c r="J7" s="65"/>
      <c r="K7" s="65"/>
      <c r="L7" s="65"/>
      <c r="M7" s="65"/>
      <c r="N7" s="65"/>
    </row>
    <row r="8" spans="1:14" x14ac:dyDescent="0.2">
      <c r="A8" s="65"/>
      <c r="B8" s="9">
        <v>36281</v>
      </c>
      <c r="C8" s="1">
        <v>318</v>
      </c>
      <c r="D8" s="1">
        <v>4127</v>
      </c>
      <c r="E8" s="1">
        <v>3330</v>
      </c>
      <c r="F8" s="1">
        <v>19248</v>
      </c>
      <c r="G8" s="1">
        <v>8462</v>
      </c>
      <c r="H8" s="1">
        <v>35485</v>
      </c>
      <c r="I8" s="65"/>
      <c r="J8" s="65"/>
      <c r="K8" s="65"/>
      <c r="L8" s="65"/>
      <c r="M8" s="65"/>
      <c r="N8" s="65"/>
    </row>
    <row r="9" spans="1:14" x14ac:dyDescent="0.2">
      <c r="A9" s="65"/>
      <c r="B9" s="9">
        <v>36312</v>
      </c>
      <c r="C9" s="1">
        <v>329</v>
      </c>
      <c r="D9" s="1">
        <v>4044</v>
      </c>
      <c r="E9" s="1">
        <v>3243</v>
      </c>
      <c r="F9" s="1">
        <v>18927</v>
      </c>
      <c r="G9" s="1">
        <v>8345</v>
      </c>
      <c r="H9" s="1">
        <v>34888</v>
      </c>
      <c r="I9" s="65"/>
      <c r="J9" s="65"/>
      <c r="K9" s="65"/>
      <c r="L9" s="65"/>
      <c r="M9" s="65"/>
      <c r="N9" s="65"/>
    </row>
    <row r="10" spans="1:14" x14ac:dyDescent="0.2">
      <c r="A10" s="65"/>
      <c r="B10" s="9">
        <v>36342</v>
      </c>
      <c r="C10" s="1">
        <v>318</v>
      </c>
      <c r="D10" s="1">
        <v>3903</v>
      </c>
      <c r="E10" s="1">
        <v>3186</v>
      </c>
      <c r="F10" s="1">
        <v>17784</v>
      </c>
      <c r="G10" s="1">
        <v>7982</v>
      </c>
      <c r="H10" s="1">
        <v>33173</v>
      </c>
      <c r="I10" s="65"/>
      <c r="J10" s="65"/>
      <c r="K10" s="65"/>
      <c r="L10" s="65"/>
      <c r="M10" s="65"/>
      <c r="N10" s="65"/>
    </row>
    <row r="11" spans="1:14" x14ac:dyDescent="0.2">
      <c r="A11" s="65"/>
      <c r="B11" s="9">
        <v>36373</v>
      </c>
      <c r="C11" s="1">
        <v>300</v>
      </c>
      <c r="D11" s="1">
        <v>3888</v>
      </c>
      <c r="E11" s="1">
        <v>3220</v>
      </c>
      <c r="F11" s="1">
        <v>17418</v>
      </c>
      <c r="G11" s="1">
        <v>7484</v>
      </c>
      <c r="H11" s="1">
        <v>32310</v>
      </c>
      <c r="I11" s="65"/>
      <c r="J11" s="65"/>
      <c r="K11" s="65"/>
      <c r="L11" s="65"/>
      <c r="M11" s="65"/>
      <c r="N11" s="65"/>
    </row>
    <row r="12" spans="1:14" x14ac:dyDescent="0.2">
      <c r="A12" s="65"/>
      <c r="B12" s="9">
        <v>36404</v>
      </c>
      <c r="C12" s="1">
        <v>301</v>
      </c>
      <c r="D12" s="1">
        <v>3823</v>
      </c>
      <c r="E12" s="1">
        <v>3110</v>
      </c>
      <c r="F12" s="1">
        <v>17892</v>
      </c>
      <c r="G12" s="1">
        <v>7622</v>
      </c>
      <c r="H12" s="1">
        <v>32748</v>
      </c>
      <c r="I12" s="65"/>
      <c r="J12" s="65"/>
      <c r="K12" s="1"/>
      <c r="L12" s="1"/>
      <c r="M12" s="2"/>
      <c r="N12" s="3"/>
    </row>
    <row r="13" spans="1:14" x14ac:dyDescent="0.2">
      <c r="A13" s="65"/>
      <c r="B13" s="9">
        <v>36434</v>
      </c>
      <c r="C13" s="1">
        <v>315</v>
      </c>
      <c r="D13" s="1">
        <v>3856</v>
      </c>
      <c r="E13" s="1">
        <v>3145</v>
      </c>
      <c r="F13" s="1">
        <v>18742</v>
      </c>
      <c r="G13" s="1">
        <v>7719</v>
      </c>
      <c r="H13" s="1">
        <v>33777</v>
      </c>
      <c r="I13" s="65"/>
      <c r="J13" s="65"/>
      <c r="K13" s="1"/>
      <c r="L13" s="1"/>
      <c r="M13" s="2"/>
      <c r="N13" s="3"/>
    </row>
    <row r="14" spans="1:14" x14ac:dyDescent="0.2">
      <c r="A14" s="65"/>
      <c r="B14" s="9">
        <v>36465</v>
      </c>
      <c r="C14" s="1">
        <v>309</v>
      </c>
      <c r="D14" s="1">
        <v>3798</v>
      </c>
      <c r="E14" s="1">
        <v>3129</v>
      </c>
      <c r="F14" s="1">
        <v>19177</v>
      </c>
      <c r="G14" s="1">
        <v>7879</v>
      </c>
      <c r="H14" s="1">
        <v>34292</v>
      </c>
      <c r="I14" s="65"/>
      <c r="J14" s="65"/>
      <c r="K14" s="1"/>
      <c r="L14" s="1"/>
      <c r="M14" s="2"/>
      <c r="N14" s="3"/>
    </row>
    <row r="15" spans="1:14" x14ac:dyDescent="0.2">
      <c r="A15" s="65"/>
      <c r="B15" s="9">
        <v>36495</v>
      </c>
      <c r="C15" s="1">
        <v>294</v>
      </c>
      <c r="D15" s="1">
        <v>3710</v>
      </c>
      <c r="E15" s="1">
        <v>3064</v>
      </c>
      <c r="F15" s="1">
        <v>18208</v>
      </c>
      <c r="G15" s="1">
        <v>7436</v>
      </c>
      <c r="H15" s="1">
        <v>32712</v>
      </c>
      <c r="I15" s="65"/>
      <c r="J15" s="65"/>
      <c r="K15" s="1"/>
      <c r="L15" s="1"/>
      <c r="M15" s="2"/>
      <c r="N15" s="3"/>
    </row>
    <row r="16" spans="1:14" x14ac:dyDescent="0.2">
      <c r="A16" s="65"/>
      <c r="B16" s="9">
        <v>36526</v>
      </c>
      <c r="C16" s="1">
        <v>285</v>
      </c>
      <c r="D16" s="1">
        <v>3726</v>
      </c>
      <c r="E16" s="1">
        <v>3110</v>
      </c>
      <c r="F16" s="1">
        <v>19130</v>
      </c>
      <c r="G16" s="1">
        <v>7507</v>
      </c>
      <c r="H16" s="1">
        <v>33758</v>
      </c>
      <c r="I16" s="65"/>
      <c r="J16" s="65"/>
      <c r="K16" s="1"/>
      <c r="L16" s="1"/>
      <c r="M16" s="2"/>
      <c r="N16" s="3"/>
    </row>
    <row r="17" spans="2:14" x14ac:dyDescent="0.2">
      <c r="B17" s="9">
        <v>36557</v>
      </c>
      <c r="C17" s="1">
        <v>279</v>
      </c>
      <c r="D17" s="1">
        <v>3726</v>
      </c>
      <c r="E17" s="1">
        <v>2971</v>
      </c>
      <c r="F17" s="1">
        <v>18973</v>
      </c>
      <c r="G17" s="1">
        <v>7652</v>
      </c>
      <c r="H17" s="1">
        <v>33601</v>
      </c>
      <c r="I17" s="65"/>
      <c r="J17" s="5"/>
      <c r="K17" s="6"/>
      <c r="L17" s="6"/>
      <c r="M17" s="7"/>
      <c r="N17" s="8"/>
    </row>
    <row r="18" spans="2:14" x14ac:dyDescent="0.2">
      <c r="B18" s="9">
        <v>36586</v>
      </c>
      <c r="C18" s="1">
        <v>297</v>
      </c>
      <c r="D18" s="1">
        <v>3736</v>
      </c>
      <c r="E18" s="1">
        <v>2990</v>
      </c>
      <c r="F18" s="1">
        <v>18799</v>
      </c>
      <c r="G18" s="1">
        <v>7808</v>
      </c>
      <c r="H18" s="1">
        <v>33630</v>
      </c>
      <c r="I18" s="65"/>
      <c r="J18" s="65"/>
      <c r="K18" s="65"/>
      <c r="L18" s="65"/>
      <c r="M18" s="2"/>
      <c r="N18" s="65"/>
    </row>
    <row r="19" spans="2:14" x14ac:dyDescent="0.2">
      <c r="B19" s="9">
        <v>36617</v>
      </c>
      <c r="C19" s="1">
        <v>283</v>
      </c>
      <c r="D19" s="1">
        <v>3662</v>
      </c>
      <c r="E19" s="1">
        <v>2925</v>
      </c>
      <c r="F19" s="1">
        <v>18699</v>
      </c>
      <c r="G19" s="1">
        <v>7621</v>
      </c>
      <c r="H19" s="1">
        <v>33190</v>
      </c>
      <c r="I19" s="65"/>
      <c r="J19" s="65"/>
      <c r="K19" s="65"/>
      <c r="L19" s="65"/>
      <c r="M19" s="65"/>
      <c r="N19" s="65"/>
    </row>
    <row r="20" spans="2:14" x14ac:dyDescent="0.2">
      <c r="B20" s="9">
        <v>36647</v>
      </c>
      <c r="C20" s="1">
        <v>286</v>
      </c>
      <c r="D20" s="1">
        <v>3646</v>
      </c>
      <c r="E20" s="1">
        <v>2866</v>
      </c>
      <c r="F20" s="1">
        <v>18201</v>
      </c>
      <c r="G20" s="1">
        <v>7479</v>
      </c>
      <c r="H20" s="1">
        <v>32478</v>
      </c>
      <c r="I20" s="65"/>
      <c r="J20" s="65"/>
      <c r="K20" s="65"/>
      <c r="L20" s="65"/>
      <c r="M20" s="65"/>
      <c r="N20" s="65"/>
    </row>
    <row r="21" spans="2:14" x14ac:dyDescent="0.2">
      <c r="B21" s="9">
        <v>36678</v>
      </c>
      <c r="C21" s="1">
        <v>266</v>
      </c>
      <c r="D21" s="1">
        <v>3527</v>
      </c>
      <c r="E21" s="1">
        <v>2768</v>
      </c>
      <c r="F21" s="1">
        <v>17743</v>
      </c>
      <c r="G21" s="1">
        <v>7343</v>
      </c>
      <c r="H21" s="1">
        <v>31647</v>
      </c>
      <c r="I21" s="65"/>
      <c r="J21" s="65"/>
      <c r="K21" s="65"/>
      <c r="L21" s="65"/>
      <c r="M21" s="65"/>
      <c r="N21" s="65"/>
    </row>
    <row r="22" spans="2:14" x14ac:dyDescent="0.2">
      <c r="B22" s="9">
        <v>36708</v>
      </c>
      <c r="C22" s="1">
        <v>282</v>
      </c>
      <c r="D22" s="1">
        <v>3433</v>
      </c>
      <c r="E22" s="1">
        <v>2773</v>
      </c>
      <c r="F22" s="1">
        <v>17198</v>
      </c>
      <c r="G22" s="1">
        <v>7191</v>
      </c>
      <c r="H22" s="1">
        <v>30877</v>
      </c>
      <c r="I22" s="65"/>
      <c r="J22" s="65"/>
      <c r="K22" s="65"/>
      <c r="L22" s="65"/>
      <c r="M22" s="65"/>
      <c r="N22" s="65"/>
    </row>
    <row r="23" spans="2:14" x14ac:dyDescent="0.2">
      <c r="B23" s="9">
        <v>36739</v>
      </c>
      <c r="C23" s="1">
        <v>259</v>
      </c>
      <c r="D23" s="1">
        <v>3410</v>
      </c>
      <c r="E23" s="1">
        <v>2830</v>
      </c>
      <c r="F23" s="1">
        <v>16745</v>
      </c>
      <c r="G23" s="1">
        <v>6845</v>
      </c>
      <c r="H23" s="1">
        <v>30089</v>
      </c>
      <c r="I23" s="65"/>
      <c r="J23" s="65"/>
      <c r="K23" s="65"/>
      <c r="L23" s="65"/>
      <c r="M23" s="65"/>
      <c r="N23" s="65"/>
    </row>
    <row r="24" spans="2:14" x14ac:dyDescent="0.2">
      <c r="B24" s="9">
        <v>36770</v>
      </c>
      <c r="C24" s="1">
        <v>252</v>
      </c>
      <c r="D24" s="1">
        <v>3422</v>
      </c>
      <c r="E24" s="1">
        <v>2781</v>
      </c>
      <c r="F24" s="1">
        <v>17121</v>
      </c>
      <c r="G24" s="1">
        <v>6942</v>
      </c>
      <c r="H24" s="1">
        <v>30518</v>
      </c>
      <c r="I24" s="65"/>
      <c r="J24" s="65"/>
      <c r="K24" s="65"/>
      <c r="L24" s="65"/>
      <c r="M24" s="65"/>
      <c r="N24" s="65"/>
    </row>
    <row r="25" spans="2:14" x14ac:dyDescent="0.2">
      <c r="B25" s="9">
        <v>36800</v>
      </c>
      <c r="C25" s="1">
        <v>250</v>
      </c>
      <c r="D25" s="1">
        <v>3432</v>
      </c>
      <c r="E25" s="1">
        <v>2825</v>
      </c>
      <c r="F25" s="1">
        <v>17806</v>
      </c>
      <c r="G25" s="1">
        <v>6948</v>
      </c>
      <c r="H25" s="1">
        <v>31261</v>
      </c>
      <c r="I25" s="65"/>
      <c r="J25" s="65"/>
      <c r="K25" s="65"/>
      <c r="L25" s="65"/>
      <c r="M25" s="65"/>
      <c r="N25" s="65"/>
    </row>
    <row r="26" spans="2:14" x14ac:dyDescent="0.2">
      <c r="B26" s="9">
        <v>36831</v>
      </c>
      <c r="C26" s="1">
        <v>238</v>
      </c>
      <c r="D26" s="1">
        <v>3403</v>
      </c>
      <c r="E26" s="1">
        <v>2817</v>
      </c>
      <c r="F26" s="1">
        <v>18089</v>
      </c>
      <c r="G26" s="1">
        <v>6871</v>
      </c>
      <c r="H26" s="1">
        <v>31418</v>
      </c>
      <c r="I26" s="65"/>
      <c r="J26" s="65"/>
      <c r="K26" s="65"/>
      <c r="L26" s="65"/>
      <c r="M26" s="65"/>
      <c r="N26" s="65"/>
    </row>
    <row r="27" spans="2:14" x14ac:dyDescent="0.2">
      <c r="B27" s="9">
        <v>36861</v>
      </c>
      <c r="C27" s="1">
        <v>243</v>
      </c>
      <c r="D27" s="1">
        <v>3359</v>
      </c>
      <c r="E27" s="1">
        <v>2903</v>
      </c>
      <c r="F27" s="1">
        <v>17623</v>
      </c>
      <c r="G27" s="1">
        <v>6509</v>
      </c>
      <c r="H27" s="1">
        <v>30637</v>
      </c>
      <c r="I27" s="65"/>
      <c r="J27" s="65"/>
      <c r="K27" s="65"/>
      <c r="L27" s="65"/>
      <c r="M27" s="65"/>
      <c r="N27" s="65"/>
    </row>
    <row r="28" spans="2:14" x14ac:dyDescent="0.2">
      <c r="B28" s="9">
        <v>36892</v>
      </c>
      <c r="C28" s="1">
        <v>244</v>
      </c>
      <c r="D28" s="1">
        <v>3422</v>
      </c>
      <c r="E28" s="1">
        <v>2869</v>
      </c>
      <c r="F28" s="1">
        <v>18616</v>
      </c>
      <c r="G28" s="1">
        <v>6532</v>
      </c>
      <c r="H28" s="1">
        <v>31683</v>
      </c>
      <c r="I28" s="65"/>
      <c r="J28" s="65"/>
      <c r="K28" s="65"/>
      <c r="L28" s="65"/>
      <c r="M28" s="65"/>
      <c r="N28" s="65"/>
    </row>
    <row r="29" spans="2:14" x14ac:dyDescent="0.2">
      <c r="B29" s="9">
        <v>36923</v>
      </c>
      <c r="C29" s="1">
        <v>268</v>
      </c>
      <c r="D29" s="1">
        <v>3370</v>
      </c>
      <c r="E29" s="1">
        <v>2842</v>
      </c>
      <c r="F29" s="1">
        <v>18368</v>
      </c>
      <c r="G29" s="1">
        <v>6503</v>
      </c>
      <c r="H29" s="1">
        <v>31351</v>
      </c>
      <c r="I29" s="65"/>
      <c r="J29" s="65"/>
      <c r="K29" s="65"/>
      <c r="L29" s="65"/>
      <c r="M29" s="65"/>
      <c r="N29" s="65"/>
    </row>
    <row r="30" spans="2:14" x14ac:dyDescent="0.2">
      <c r="B30" s="9">
        <v>36951</v>
      </c>
      <c r="C30" s="1">
        <v>260</v>
      </c>
      <c r="D30" s="1">
        <v>3363</v>
      </c>
      <c r="E30" s="1">
        <v>2875</v>
      </c>
      <c r="F30" s="1">
        <v>18245</v>
      </c>
      <c r="G30" s="1">
        <v>6537</v>
      </c>
      <c r="H30" s="1">
        <v>31280</v>
      </c>
      <c r="I30" s="65"/>
      <c r="J30" s="65"/>
      <c r="K30" s="65"/>
      <c r="L30" s="65"/>
      <c r="M30" s="65"/>
      <c r="N30" s="65"/>
    </row>
    <row r="31" spans="2:14" x14ac:dyDescent="0.2">
      <c r="B31" s="9">
        <v>36982</v>
      </c>
      <c r="C31" s="1">
        <v>244</v>
      </c>
      <c r="D31" s="1">
        <v>3329</v>
      </c>
      <c r="E31" s="1">
        <v>2855</v>
      </c>
      <c r="F31" s="1">
        <v>17708</v>
      </c>
      <c r="G31" s="1">
        <v>6404</v>
      </c>
      <c r="H31" s="1">
        <v>30540</v>
      </c>
      <c r="I31" s="65"/>
      <c r="J31" s="65"/>
      <c r="K31" s="65"/>
      <c r="L31" s="65"/>
      <c r="M31" s="65"/>
      <c r="N31" s="65"/>
    </row>
    <row r="32" spans="2:14" x14ac:dyDescent="0.2">
      <c r="B32" s="9">
        <v>37012</v>
      </c>
      <c r="C32" s="1">
        <v>245</v>
      </c>
      <c r="D32" s="1">
        <v>3280</v>
      </c>
      <c r="E32" s="1">
        <v>2780</v>
      </c>
      <c r="F32" s="1">
        <v>17121</v>
      </c>
      <c r="G32" s="1">
        <v>6218</v>
      </c>
      <c r="H32" s="1">
        <v>29644</v>
      </c>
      <c r="I32" s="65"/>
      <c r="J32" s="65"/>
      <c r="K32" s="65"/>
      <c r="L32" s="65"/>
      <c r="M32" s="65"/>
      <c r="N32" s="65"/>
    </row>
    <row r="33" spans="2:8" x14ac:dyDescent="0.2">
      <c r="B33" s="9">
        <v>37043</v>
      </c>
      <c r="C33" s="1">
        <v>241</v>
      </c>
      <c r="D33" s="1">
        <v>3151</v>
      </c>
      <c r="E33" s="1">
        <v>2747</v>
      </c>
      <c r="F33" s="1">
        <v>16672</v>
      </c>
      <c r="G33" s="1">
        <v>6078</v>
      </c>
      <c r="H33" s="1">
        <v>28889</v>
      </c>
    </row>
    <row r="34" spans="2:8" x14ac:dyDescent="0.2">
      <c r="B34" s="9">
        <v>37073</v>
      </c>
      <c r="C34" s="1">
        <v>229</v>
      </c>
      <c r="D34" s="1">
        <v>3068</v>
      </c>
      <c r="E34" s="1">
        <v>2831</v>
      </c>
      <c r="F34" s="1">
        <v>16246</v>
      </c>
      <c r="G34" s="1">
        <v>5754</v>
      </c>
      <c r="H34" s="1">
        <v>28128</v>
      </c>
    </row>
    <row r="35" spans="2:8" x14ac:dyDescent="0.2">
      <c r="B35" s="9">
        <v>37104</v>
      </c>
      <c r="C35" s="1">
        <v>213</v>
      </c>
      <c r="D35" s="1">
        <v>3076</v>
      </c>
      <c r="E35" s="1">
        <v>2929</v>
      </c>
      <c r="F35" s="1">
        <v>16133</v>
      </c>
      <c r="G35" s="1">
        <v>5454</v>
      </c>
      <c r="H35" s="1">
        <v>27805</v>
      </c>
    </row>
    <row r="36" spans="2:8" x14ac:dyDescent="0.2">
      <c r="B36" s="9">
        <v>37135</v>
      </c>
      <c r="C36" s="1">
        <v>223</v>
      </c>
      <c r="D36" s="1">
        <v>3084</v>
      </c>
      <c r="E36" s="1">
        <v>2894</v>
      </c>
      <c r="F36" s="1">
        <v>16551</v>
      </c>
      <c r="G36" s="1">
        <v>5620</v>
      </c>
      <c r="H36" s="1">
        <v>28372</v>
      </c>
    </row>
    <row r="37" spans="2:8" x14ac:dyDescent="0.2">
      <c r="B37" s="9">
        <v>37165</v>
      </c>
      <c r="C37" s="1">
        <v>244</v>
      </c>
      <c r="D37" s="1">
        <v>3285</v>
      </c>
      <c r="E37" s="1">
        <v>2961</v>
      </c>
      <c r="F37" s="1">
        <v>17865</v>
      </c>
      <c r="G37" s="1">
        <v>5795</v>
      </c>
      <c r="H37" s="1">
        <v>30150</v>
      </c>
    </row>
    <row r="38" spans="2:8" x14ac:dyDescent="0.2">
      <c r="B38" s="9">
        <v>37196</v>
      </c>
      <c r="C38" s="1">
        <v>256</v>
      </c>
      <c r="D38" s="1">
        <v>3351</v>
      </c>
      <c r="E38" s="1">
        <v>3012</v>
      </c>
      <c r="F38" s="1">
        <v>18127</v>
      </c>
      <c r="G38" s="1">
        <v>5868</v>
      </c>
      <c r="H38" s="1">
        <v>30614</v>
      </c>
    </row>
    <row r="39" spans="2:8" x14ac:dyDescent="0.2">
      <c r="B39" s="9">
        <v>37226</v>
      </c>
      <c r="C39" s="1">
        <v>239</v>
      </c>
      <c r="D39" s="1">
        <v>3339</v>
      </c>
      <c r="E39" s="1">
        <v>3145</v>
      </c>
      <c r="F39" s="1">
        <v>17741</v>
      </c>
      <c r="G39" s="1">
        <v>5637</v>
      </c>
      <c r="H39" s="1">
        <v>30101</v>
      </c>
    </row>
    <row r="40" spans="2:8" x14ac:dyDescent="0.2">
      <c r="B40" s="9">
        <v>37257</v>
      </c>
      <c r="C40" s="1">
        <v>250</v>
      </c>
      <c r="D40" s="1">
        <v>3485</v>
      </c>
      <c r="E40" s="1">
        <v>3096</v>
      </c>
      <c r="F40" s="1">
        <v>18721</v>
      </c>
      <c r="G40" s="1">
        <v>5581</v>
      </c>
      <c r="H40" s="1">
        <v>31133</v>
      </c>
    </row>
    <row r="41" spans="2:8" x14ac:dyDescent="0.2">
      <c r="B41" s="9">
        <v>37288</v>
      </c>
      <c r="C41" s="1">
        <v>253</v>
      </c>
      <c r="D41" s="1">
        <v>3493</v>
      </c>
      <c r="E41" s="1">
        <v>3055</v>
      </c>
      <c r="F41" s="1">
        <v>18592</v>
      </c>
      <c r="G41" s="1">
        <v>5747</v>
      </c>
      <c r="H41" s="1">
        <v>31140</v>
      </c>
    </row>
    <row r="42" spans="2:8" x14ac:dyDescent="0.2">
      <c r="B42" s="9">
        <v>37316</v>
      </c>
      <c r="C42" s="1">
        <v>266</v>
      </c>
      <c r="D42" s="1">
        <v>3472</v>
      </c>
      <c r="E42" s="1">
        <v>3109</v>
      </c>
      <c r="F42" s="1">
        <v>18028</v>
      </c>
      <c r="G42" s="1">
        <v>5792</v>
      </c>
      <c r="H42" s="1">
        <v>30667</v>
      </c>
    </row>
    <row r="43" spans="2:8" x14ac:dyDescent="0.2">
      <c r="B43" s="9">
        <v>37347</v>
      </c>
      <c r="C43" s="1">
        <v>278</v>
      </c>
      <c r="D43" s="1">
        <v>3435</v>
      </c>
      <c r="E43" s="1">
        <v>3095</v>
      </c>
      <c r="F43" s="1">
        <v>18096</v>
      </c>
      <c r="G43" s="1">
        <v>5956</v>
      </c>
      <c r="H43" s="1">
        <v>30860</v>
      </c>
    </row>
    <row r="44" spans="2:8" x14ac:dyDescent="0.2">
      <c r="B44" s="9">
        <v>37377</v>
      </c>
      <c r="C44" s="1">
        <v>256</v>
      </c>
      <c r="D44" s="1">
        <v>3412</v>
      </c>
      <c r="E44" s="1">
        <v>3031</v>
      </c>
      <c r="F44" s="1">
        <v>17729</v>
      </c>
      <c r="G44" s="1">
        <v>5874</v>
      </c>
      <c r="H44" s="1">
        <v>30302</v>
      </c>
    </row>
    <row r="45" spans="2:8" x14ac:dyDescent="0.2">
      <c r="B45" s="9">
        <v>37408</v>
      </c>
      <c r="C45" s="1">
        <v>236</v>
      </c>
      <c r="D45" s="1">
        <v>3378</v>
      </c>
      <c r="E45" s="1">
        <v>2982</v>
      </c>
      <c r="F45" s="1">
        <v>17478</v>
      </c>
      <c r="G45" s="1">
        <v>5963</v>
      </c>
      <c r="H45" s="1">
        <v>30037</v>
      </c>
    </row>
    <row r="46" spans="2:8" x14ac:dyDescent="0.2">
      <c r="B46" s="9">
        <v>37438</v>
      </c>
      <c r="C46" s="1">
        <v>223</v>
      </c>
      <c r="D46" s="1">
        <v>3307</v>
      </c>
      <c r="E46" s="1">
        <v>2955</v>
      </c>
      <c r="F46" s="1">
        <v>17133</v>
      </c>
      <c r="G46" s="1">
        <v>5823</v>
      </c>
      <c r="H46" s="1">
        <v>29441</v>
      </c>
    </row>
    <row r="47" spans="2:8" x14ac:dyDescent="0.2">
      <c r="B47" s="9">
        <v>37469</v>
      </c>
      <c r="C47" s="1">
        <v>207</v>
      </c>
      <c r="D47" s="1">
        <v>3330</v>
      </c>
      <c r="E47" s="1">
        <v>3025</v>
      </c>
      <c r="F47" s="1">
        <v>16834</v>
      </c>
      <c r="G47" s="1">
        <v>5487</v>
      </c>
      <c r="H47" s="1">
        <v>28883</v>
      </c>
    </row>
    <row r="48" spans="2:8" x14ac:dyDescent="0.2">
      <c r="B48" s="9">
        <v>37500</v>
      </c>
      <c r="C48" s="1">
        <v>202</v>
      </c>
      <c r="D48" s="1">
        <v>3334</v>
      </c>
      <c r="E48" s="1">
        <v>2971</v>
      </c>
      <c r="F48" s="1">
        <v>17244</v>
      </c>
      <c r="G48" s="1">
        <v>5678</v>
      </c>
      <c r="H48" s="1">
        <v>29429</v>
      </c>
    </row>
    <row r="49" spans="2:8" x14ac:dyDescent="0.2">
      <c r="B49" s="9">
        <v>37530</v>
      </c>
      <c r="C49" s="1">
        <v>218</v>
      </c>
      <c r="D49" s="1">
        <v>3398</v>
      </c>
      <c r="E49" s="1">
        <v>2988</v>
      </c>
      <c r="F49" s="1">
        <v>17946</v>
      </c>
      <c r="G49" s="1">
        <v>5957</v>
      </c>
      <c r="H49" s="1">
        <v>30507</v>
      </c>
    </row>
    <row r="50" spans="2:8" x14ac:dyDescent="0.2">
      <c r="B50" s="9">
        <v>37561</v>
      </c>
      <c r="C50" s="1">
        <v>223</v>
      </c>
      <c r="D50" s="1">
        <v>3337</v>
      </c>
      <c r="E50" s="1">
        <v>2988</v>
      </c>
      <c r="F50" s="1">
        <v>18311</v>
      </c>
      <c r="G50" s="1">
        <v>6066</v>
      </c>
      <c r="H50" s="1">
        <v>30925</v>
      </c>
    </row>
    <row r="51" spans="2:8" x14ac:dyDescent="0.2">
      <c r="B51" s="9">
        <v>37591</v>
      </c>
      <c r="C51" s="1">
        <v>234</v>
      </c>
      <c r="D51" s="1">
        <v>3316</v>
      </c>
      <c r="E51" s="1">
        <v>3184</v>
      </c>
      <c r="F51" s="1">
        <v>17773</v>
      </c>
      <c r="G51" s="1">
        <v>5773</v>
      </c>
      <c r="H51" s="1">
        <v>30280</v>
      </c>
    </row>
    <row r="52" spans="2:8" x14ac:dyDescent="0.2">
      <c r="B52" s="9">
        <v>37622</v>
      </c>
      <c r="C52" s="1">
        <v>233</v>
      </c>
      <c r="D52" s="1">
        <v>3390</v>
      </c>
      <c r="E52" s="1">
        <v>3205</v>
      </c>
      <c r="F52" s="1">
        <v>18685</v>
      </c>
      <c r="G52" s="1">
        <v>5817</v>
      </c>
      <c r="H52" s="1">
        <v>31330</v>
      </c>
    </row>
    <row r="53" spans="2:8" x14ac:dyDescent="0.2">
      <c r="B53" s="9">
        <v>37653</v>
      </c>
      <c r="C53" s="1">
        <v>250</v>
      </c>
      <c r="D53" s="1">
        <v>3359</v>
      </c>
      <c r="E53" s="1">
        <v>3204</v>
      </c>
      <c r="F53" s="1">
        <v>18674</v>
      </c>
      <c r="G53" s="1">
        <v>5991</v>
      </c>
      <c r="H53" s="1">
        <v>31478</v>
      </c>
    </row>
    <row r="54" spans="2:8" x14ac:dyDescent="0.2">
      <c r="B54" s="9">
        <v>37681</v>
      </c>
      <c r="C54" s="1">
        <v>271</v>
      </c>
      <c r="D54" s="1">
        <v>3348</v>
      </c>
      <c r="E54" s="1">
        <v>3222</v>
      </c>
      <c r="F54" s="1">
        <v>18706</v>
      </c>
      <c r="G54" s="1">
        <v>6159</v>
      </c>
      <c r="H54" s="1">
        <v>31706</v>
      </c>
    </row>
    <row r="55" spans="2:8" x14ac:dyDescent="0.2">
      <c r="B55" s="9">
        <v>37712</v>
      </c>
      <c r="C55" s="1">
        <v>281</v>
      </c>
      <c r="D55" s="1">
        <v>3302</v>
      </c>
      <c r="E55" s="1">
        <v>3221</v>
      </c>
      <c r="F55" s="1">
        <v>17974</v>
      </c>
      <c r="G55" s="1">
        <v>6163</v>
      </c>
      <c r="H55" s="1">
        <v>30941</v>
      </c>
    </row>
    <row r="56" spans="2:8" x14ac:dyDescent="0.2">
      <c r="B56" s="9">
        <v>37742</v>
      </c>
      <c r="C56" s="1">
        <v>272</v>
      </c>
      <c r="D56" s="1">
        <v>3158</v>
      </c>
      <c r="E56" s="1">
        <v>3093</v>
      </c>
      <c r="F56" s="1">
        <v>17347</v>
      </c>
      <c r="G56" s="1">
        <v>5899</v>
      </c>
      <c r="H56" s="1">
        <v>29769</v>
      </c>
    </row>
    <row r="57" spans="2:8" x14ac:dyDescent="0.2">
      <c r="B57" s="9">
        <v>37773</v>
      </c>
      <c r="C57" s="1">
        <v>255</v>
      </c>
      <c r="D57" s="1">
        <v>3061</v>
      </c>
      <c r="E57" s="1">
        <v>3072</v>
      </c>
      <c r="F57" s="1">
        <v>17025</v>
      </c>
      <c r="G57" s="1">
        <v>5839</v>
      </c>
      <c r="H57" s="1">
        <v>29252</v>
      </c>
    </row>
    <row r="58" spans="2:8" x14ac:dyDescent="0.2">
      <c r="B58" s="9">
        <v>37803</v>
      </c>
      <c r="C58" s="1">
        <v>232</v>
      </c>
      <c r="D58" s="1">
        <v>2964</v>
      </c>
      <c r="E58" s="1">
        <v>3030</v>
      </c>
      <c r="F58" s="1">
        <v>16638</v>
      </c>
      <c r="G58" s="1">
        <v>5577</v>
      </c>
      <c r="H58" s="1">
        <v>28441</v>
      </c>
    </row>
    <row r="59" spans="2:8" x14ac:dyDescent="0.2">
      <c r="B59" s="9">
        <v>37834</v>
      </c>
      <c r="C59" s="1">
        <v>224</v>
      </c>
      <c r="D59" s="1">
        <v>2908</v>
      </c>
      <c r="E59" s="1">
        <v>3216</v>
      </c>
      <c r="F59" s="1">
        <v>16181</v>
      </c>
      <c r="G59" s="1">
        <v>5326</v>
      </c>
      <c r="H59" s="1">
        <v>27855</v>
      </c>
    </row>
    <row r="60" spans="2:8" x14ac:dyDescent="0.2">
      <c r="B60" s="9">
        <v>37865</v>
      </c>
      <c r="C60" s="1">
        <v>245</v>
      </c>
      <c r="D60" s="1">
        <v>2922</v>
      </c>
      <c r="E60" s="1">
        <v>3104</v>
      </c>
      <c r="F60" s="1">
        <v>16765</v>
      </c>
      <c r="G60" s="1">
        <v>5653</v>
      </c>
      <c r="H60" s="1">
        <v>28689</v>
      </c>
    </row>
    <row r="61" spans="2:8" x14ac:dyDescent="0.2">
      <c r="B61" s="9">
        <v>37895</v>
      </c>
      <c r="C61" s="1">
        <v>253</v>
      </c>
      <c r="D61" s="1">
        <v>2915</v>
      </c>
      <c r="E61" s="1">
        <v>3136</v>
      </c>
      <c r="F61" s="1">
        <v>17498</v>
      </c>
      <c r="G61" s="1">
        <v>5705</v>
      </c>
      <c r="H61" s="1">
        <v>29507</v>
      </c>
    </row>
    <row r="62" spans="2:8" x14ac:dyDescent="0.2">
      <c r="B62" s="9">
        <v>37926</v>
      </c>
      <c r="C62" s="1">
        <v>258</v>
      </c>
      <c r="D62" s="1">
        <v>2924</v>
      </c>
      <c r="E62" s="1">
        <v>3153</v>
      </c>
      <c r="F62" s="1">
        <v>18233</v>
      </c>
      <c r="G62" s="1">
        <v>5805</v>
      </c>
      <c r="H62" s="1">
        <v>30373</v>
      </c>
    </row>
    <row r="63" spans="2:8" x14ac:dyDescent="0.2">
      <c r="B63" s="9">
        <v>37956</v>
      </c>
      <c r="C63" s="1">
        <v>247</v>
      </c>
      <c r="D63" s="1">
        <v>2907</v>
      </c>
      <c r="E63" s="1">
        <v>3405</v>
      </c>
      <c r="F63" s="1">
        <v>17433</v>
      </c>
      <c r="G63" s="1">
        <v>5495</v>
      </c>
      <c r="H63" s="1">
        <v>29487</v>
      </c>
    </row>
    <row r="64" spans="2:8" x14ac:dyDescent="0.2">
      <c r="B64" s="9">
        <v>37987</v>
      </c>
      <c r="C64" s="1">
        <v>258</v>
      </c>
      <c r="D64" s="1">
        <v>2978</v>
      </c>
      <c r="E64" s="1">
        <v>3189</v>
      </c>
      <c r="F64" s="1">
        <v>17973</v>
      </c>
      <c r="G64" s="1">
        <v>5474</v>
      </c>
      <c r="H64" s="1">
        <v>29872</v>
      </c>
    </row>
    <row r="65" spans="2:14" x14ac:dyDescent="0.2">
      <c r="B65" s="9">
        <v>38018</v>
      </c>
      <c r="C65" s="1">
        <v>269</v>
      </c>
      <c r="D65" s="1">
        <v>2916</v>
      </c>
      <c r="E65" s="1">
        <v>3090</v>
      </c>
      <c r="F65" s="1">
        <v>17723</v>
      </c>
      <c r="G65" s="1">
        <v>5490</v>
      </c>
      <c r="H65" s="1">
        <v>29488</v>
      </c>
      <c r="I65" s="65"/>
      <c r="J65" s="65"/>
      <c r="K65" s="65"/>
      <c r="L65" s="65"/>
      <c r="M65" s="65"/>
      <c r="N65" s="65"/>
    </row>
    <row r="66" spans="2:14" x14ac:dyDescent="0.2">
      <c r="B66" s="9">
        <v>38047</v>
      </c>
      <c r="C66" s="1">
        <v>270</v>
      </c>
      <c r="D66" s="1">
        <v>2899</v>
      </c>
      <c r="E66" s="1">
        <v>3136</v>
      </c>
      <c r="F66" s="1">
        <v>17226</v>
      </c>
      <c r="G66" s="1">
        <v>5615</v>
      </c>
      <c r="H66" s="1">
        <v>29146</v>
      </c>
      <c r="I66" s="65"/>
      <c r="J66" s="65"/>
      <c r="K66" s="65"/>
      <c r="L66" s="65"/>
      <c r="M66" s="65"/>
      <c r="N66" s="65"/>
    </row>
    <row r="67" spans="2:14" x14ac:dyDescent="0.2">
      <c r="B67" s="9">
        <v>38078</v>
      </c>
      <c r="C67" s="1">
        <v>270</v>
      </c>
      <c r="D67" s="1">
        <v>2836</v>
      </c>
      <c r="E67" s="1">
        <v>3118</v>
      </c>
      <c r="F67" s="1">
        <v>16843</v>
      </c>
      <c r="G67" s="1">
        <v>5540</v>
      </c>
      <c r="H67" s="1">
        <v>28607</v>
      </c>
      <c r="I67" s="65"/>
      <c r="J67" s="65"/>
      <c r="K67" s="65"/>
      <c r="L67" s="65"/>
      <c r="M67" s="65"/>
      <c r="N67" s="65"/>
    </row>
    <row r="68" spans="2:14" x14ac:dyDescent="0.2">
      <c r="B68" s="9">
        <v>38108</v>
      </c>
      <c r="C68" s="1">
        <v>259</v>
      </c>
      <c r="D68" s="1">
        <v>2797</v>
      </c>
      <c r="E68" s="1">
        <v>3088</v>
      </c>
      <c r="F68" s="1">
        <v>16459</v>
      </c>
      <c r="G68" s="1">
        <v>5340</v>
      </c>
      <c r="H68" s="1">
        <v>27943</v>
      </c>
      <c r="I68" s="65"/>
      <c r="J68" s="65"/>
      <c r="K68" s="65"/>
      <c r="L68" s="65"/>
      <c r="M68" s="65"/>
      <c r="N68" s="65"/>
    </row>
    <row r="69" spans="2:14" x14ac:dyDescent="0.2">
      <c r="B69" s="9">
        <v>38139</v>
      </c>
      <c r="C69" s="1">
        <v>234</v>
      </c>
      <c r="D69" s="1">
        <v>2721</v>
      </c>
      <c r="E69" s="1">
        <v>3072</v>
      </c>
      <c r="F69" s="1">
        <v>16052</v>
      </c>
      <c r="G69" s="1">
        <v>5297</v>
      </c>
      <c r="H69" s="1">
        <v>27376</v>
      </c>
      <c r="I69" s="65"/>
      <c r="J69" s="65"/>
      <c r="K69" s="65"/>
      <c r="L69" s="65"/>
      <c r="M69" s="65"/>
      <c r="N69" s="65"/>
    </row>
    <row r="70" spans="2:14" x14ac:dyDescent="0.2">
      <c r="B70" s="9">
        <v>38169</v>
      </c>
      <c r="C70" s="1">
        <v>229</v>
      </c>
      <c r="D70" s="1">
        <v>2621</v>
      </c>
      <c r="E70" s="1">
        <v>3087</v>
      </c>
      <c r="F70" s="1">
        <v>15548</v>
      </c>
      <c r="G70" s="1">
        <v>5078</v>
      </c>
      <c r="H70" s="1">
        <v>26563</v>
      </c>
      <c r="I70" s="65"/>
      <c r="J70" s="65"/>
      <c r="K70" s="65"/>
      <c r="L70" s="65"/>
      <c r="M70" s="65"/>
      <c r="N70" s="65"/>
    </row>
    <row r="71" spans="2:14" x14ac:dyDescent="0.2">
      <c r="B71" s="9">
        <v>38200</v>
      </c>
      <c r="C71" s="1">
        <v>214</v>
      </c>
      <c r="D71" s="1">
        <v>2624</v>
      </c>
      <c r="E71" s="1">
        <v>3190</v>
      </c>
      <c r="F71" s="1">
        <v>15426</v>
      </c>
      <c r="G71" s="1">
        <v>4898</v>
      </c>
      <c r="H71" s="1">
        <v>26352</v>
      </c>
      <c r="I71" s="65"/>
      <c r="J71" s="65"/>
      <c r="K71" s="65"/>
      <c r="L71" s="65"/>
      <c r="M71" s="65"/>
      <c r="N71" s="65"/>
    </row>
    <row r="72" spans="2:14" x14ac:dyDescent="0.2">
      <c r="B72" s="9">
        <v>38231</v>
      </c>
      <c r="C72" s="1">
        <v>225</v>
      </c>
      <c r="D72" s="1">
        <v>2627</v>
      </c>
      <c r="E72" s="1">
        <v>2976</v>
      </c>
      <c r="F72" s="1">
        <v>15699</v>
      </c>
      <c r="G72" s="1">
        <v>4973</v>
      </c>
      <c r="H72" s="1">
        <v>26500</v>
      </c>
      <c r="I72" s="65"/>
      <c r="J72" s="65"/>
      <c r="K72" s="65"/>
      <c r="L72" s="65"/>
      <c r="M72" s="65"/>
      <c r="N72" s="65"/>
    </row>
    <row r="73" spans="2:14" x14ac:dyDescent="0.2">
      <c r="B73" s="9">
        <v>38261</v>
      </c>
      <c r="C73" s="1">
        <v>234</v>
      </c>
      <c r="D73" s="1">
        <v>2696</v>
      </c>
      <c r="E73" s="1">
        <v>3008</v>
      </c>
      <c r="F73" s="1">
        <v>16150</v>
      </c>
      <c r="G73" s="1">
        <v>4983</v>
      </c>
      <c r="H73" s="1">
        <v>27071</v>
      </c>
      <c r="I73" s="65"/>
      <c r="J73" s="65"/>
      <c r="K73" s="65"/>
      <c r="L73" s="65"/>
      <c r="M73" s="65"/>
      <c r="N73" s="65"/>
    </row>
    <row r="74" spans="2:14" x14ac:dyDescent="0.2">
      <c r="B74" s="9">
        <v>38292</v>
      </c>
      <c r="C74" s="1">
        <v>223</v>
      </c>
      <c r="D74" s="1">
        <v>2695</v>
      </c>
      <c r="E74" s="1">
        <v>3015</v>
      </c>
      <c r="F74" s="1">
        <v>16560</v>
      </c>
      <c r="G74" s="1">
        <v>5046</v>
      </c>
      <c r="H74" s="1">
        <v>27539</v>
      </c>
      <c r="I74" s="65"/>
      <c r="J74" s="65"/>
      <c r="K74" s="65"/>
      <c r="L74" s="65"/>
      <c r="M74" s="65"/>
      <c r="N74" s="65"/>
    </row>
    <row r="75" spans="2:14" x14ac:dyDescent="0.2">
      <c r="B75" s="9">
        <v>38322</v>
      </c>
      <c r="C75" s="1">
        <v>220</v>
      </c>
      <c r="D75" s="1">
        <v>2680</v>
      </c>
      <c r="E75" s="1">
        <v>3134</v>
      </c>
      <c r="F75" s="1">
        <v>16068</v>
      </c>
      <c r="G75" s="1">
        <v>4789</v>
      </c>
      <c r="H75" s="1">
        <v>26891</v>
      </c>
      <c r="I75" s="65"/>
      <c r="J75" s="65"/>
      <c r="K75" s="65"/>
      <c r="L75" s="65"/>
      <c r="M75" s="65"/>
      <c r="N75" s="65"/>
    </row>
    <row r="76" spans="2:14" s="10" customFormat="1" x14ac:dyDescent="0.2">
      <c r="B76" s="79">
        <v>38353</v>
      </c>
      <c r="C76" s="27">
        <v>233</v>
      </c>
      <c r="D76" s="27">
        <v>2819</v>
      </c>
      <c r="E76" s="27">
        <v>3066</v>
      </c>
      <c r="F76" s="27">
        <v>16662</v>
      </c>
      <c r="G76" s="27">
        <v>4805</v>
      </c>
      <c r="H76" s="27">
        <v>27585</v>
      </c>
      <c r="I76" s="60"/>
      <c r="J76" s="60"/>
      <c r="K76" s="60"/>
      <c r="L76" s="60"/>
      <c r="M76" s="60"/>
      <c r="N76" s="60"/>
    </row>
    <row r="77" spans="2:14" s="10" customFormat="1" x14ac:dyDescent="0.2">
      <c r="B77" s="79">
        <v>38384</v>
      </c>
      <c r="C77" s="27">
        <v>223</v>
      </c>
      <c r="D77" s="27">
        <v>2753</v>
      </c>
      <c r="E77" s="27">
        <v>2997</v>
      </c>
      <c r="F77" s="27">
        <v>16530</v>
      </c>
      <c r="G77" s="27">
        <v>4918</v>
      </c>
      <c r="H77" s="27">
        <v>27421</v>
      </c>
      <c r="I77" s="60"/>
      <c r="J77" s="60"/>
      <c r="K77" s="60"/>
      <c r="L77" s="60"/>
      <c r="M77" s="60"/>
      <c r="N77" s="60"/>
    </row>
    <row r="78" spans="2:14" s="10" customFormat="1" x14ac:dyDescent="0.2">
      <c r="B78" s="79">
        <v>38412</v>
      </c>
      <c r="C78" s="27">
        <v>226</v>
      </c>
      <c r="D78" s="27">
        <v>2701</v>
      </c>
      <c r="E78" s="27">
        <v>2964</v>
      </c>
      <c r="F78" s="27">
        <v>15664</v>
      </c>
      <c r="G78" s="27">
        <v>4875</v>
      </c>
      <c r="H78" s="27">
        <v>26430</v>
      </c>
      <c r="I78" s="60"/>
      <c r="J78" s="60"/>
      <c r="K78" s="60"/>
      <c r="L78" s="60"/>
      <c r="M78" s="60"/>
      <c r="N78" s="60"/>
    </row>
    <row r="79" spans="2:14" s="10" customFormat="1" x14ac:dyDescent="0.2">
      <c r="B79" s="79">
        <v>38443</v>
      </c>
      <c r="C79" s="27">
        <v>208</v>
      </c>
      <c r="D79" s="27">
        <v>2653</v>
      </c>
      <c r="E79" s="27">
        <v>2915</v>
      </c>
      <c r="F79" s="27">
        <v>15182</v>
      </c>
      <c r="G79" s="27">
        <v>4860</v>
      </c>
      <c r="H79" s="27">
        <v>25818</v>
      </c>
      <c r="I79" s="60"/>
      <c r="J79" s="60"/>
      <c r="K79" s="60"/>
      <c r="L79" s="60"/>
      <c r="M79" s="60"/>
      <c r="N79" s="60"/>
    </row>
    <row r="80" spans="2:14" s="10" customFormat="1" x14ac:dyDescent="0.2">
      <c r="B80" s="79">
        <v>38473</v>
      </c>
      <c r="C80" s="27">
        <v>320</v>
      </c>
      <c r="D80" s="27">
        <v>3349</v>
      </c>
      <c r="E80" s="27">
        <v>3554</v>
      </c>
      <c r="F80" s="27">
        <v>20205</v>
      </c>
      <c r="G80" s="27">
        <v>5308</v>
      </c>
      <c r="H80" s="27">
        <v>32736</v>
      </c>
      <c r="I80" s="60"/>
      <c r="J80" s="27"/>
      <c r="K80" s="27"/>
      <c r="L80" s="27"/>
      <c r="M80" s="27"/>
      <c r="N80" s="27"/>
    </row>
    <row r="81" spans="2:16" s="10" customFormat="1" x14ac:dyDescent="0.2">
      <c r="B81" s="79">
        <v>38504</v>
      </c>
      <c r="C81" s="27">
        <v>317</v>
      </c>
      <c r="D81" s="27">
        <v>3288</v>
      </c>
      <c r="E81" s="27">
        <v>3515</v>
      </c>
      <c r="F81" s="27">
        <v>19731</v>
      </c>
      <c r="G81" s="27">
        <v>5421</v>
      </c>
      <c r="H81" s="27">
        <v>32272</v>
      </c>
      <c r="I81" s="60"/>
      <c r="J81" s="60"/>
      <c r="K81" s="27"/>
      <c r="L81" s="27"/>
      <c r="M81" s="27"/>
      <c r="N81" s="27"/>
      <c r="O81" s="60"/>
      <c r="P81" s="60"/>
    </row>
    <row r="82" spans="2:16" s="10" customFormat="1" x14ac:dyDescent="0.2">
      <c r="B82" s="79">
        <v>38534</v>
      </c>
      <c r="C82" s="27">
        <v>327</v>
      </c>
      <c r="D82" s="27">
        <v>3333</v>
      </c>
      <c r="E82" s="27">
        <v>3652</v>
      </c>
      <c r="F82" s="27">
        <v>20528</v>
      </c>
      <c r="G82" s="27">
        <v>5485</v>
      </c>
      <c r="H82" s="27">
        <v>33325</v>
      </c>
      <c r="I82" s="60"/>
      <c r="J82" s="60"/>
      <c r="K82" s="27"/>
      <c r="L82" s="27"/>
      <c r="M82" s="27"/>
      <c r="N82" s="27"/>
      <c r="O82" s="60"/>
      <c r="P82" s="60"/>
    </row>
    <row r="83" spans="2:16" s="10" customFormat="1" x14ac:dyDescent="0.2">
      <c r="B83" s="79">
        <v>38565</v>
      </c>
      <c r="C83" s="27">
        <v>326</v>
      </c>
      <c r="D83" s="27">
        <v>3346</v>
      </c>
      <c r="E83" s="27">
        <v>3799</v>
      </c>
      <c r="F83" s="27">
        <v>20391</v>
      </c>
      <c r="G83" s="27">
        <v>5500</v>
      </c>
      <c r="H83" s="27">
        <v>33362</v>
      </c>
      <c r="I83" s="60"/>
      <c r="J83" s="60"/>
      <c r="K83" s="27"/>
      <c r="L83" s="27"/>
      <c r="M83" s="27"/>
      <c r="N83" s="27"/>
      <c r="O83" s="60"/>
      <c r="P83" s="60"/>
    </row>
    <row r="84" spans="2:16" s="10" customFormat="1" x14ac:dyDescent="0.2">
      <c r="B84" s="79">
        <v>38596</v>
      </c>
      <c r="C84" s="27">
        <v>357</v>
      </c>
      <c r="D84" s="27">
        <v>3323</v>
      </c>
      <c r="E84" s="27">
        <v>3718</v>
      </c>
      <c r="F84" s="27">
        <v>20507</v>
      </c>
      <c r="G84" s="27">
        <v>5755</v>
      </c>
      <c r="H84" s="27">
        <v>33660</v>
      </c>
      <c r="I84" s="60"/>
      <c r="J84" s="60"/>
      <c r="K84" s="27"/>
      <c r="L84" s="27"/>
      <c r="M84" s="27"/>
      <c r="N84" s="27"/>
      <c r="O84" s="60"/>
      <c r="P84" s="60"/>
    </row>
    <row r="85" spans="2:16" s="10" customFormat="1" x14ac:dyDescent="0.2">
      <c r="B85" s="79">
        <v>38626</v>
      </c>
      <c r="C85" s="27">
        <v>367</v>
      </c>
      <c r="D85" s="27">
        <v>3369</v>
      </c>
      <c r="E85" s="27">
        <v>3886</v>
      </c>
      <c r="F85" s="27">
        <v>21895</v>
      </c>
      <c r="G85" s="27">
        <v>5812</v>
      </c>
      <c r="H85" s="27">
        <f>SUM(C85:G85)</f>
        <v>35329</v>
      </c>
      <c r="I85" s="60"/>
      <c r="J85" s="60"/>
      <c r="K85" s="27"/>
      <c r="L85" s="27"/>
      <c r="M85" s="27"/>
      <c r="N85" s="27"/>
      <c r="O85" s="60"/>
      <c r="P85" s="60"/>
    </row>
    <row r="86" spans="2:16" s="10" customFormat="1" x14ac:dyDescent="0.2">
      <c r="B86" s="79">
        <v>38657</v>
      </c>
      <c r="C86" s="27">
        <v>390</v>
      </c>
      <c r="D86" s="27">
        <v>3451</v>
      </c>
      <c r="E86" s="27">
        <v>4028</v>
      </c>
      <c r="F86" s="27">
        <v>22815</v>
      </c>
      <c r="G86" s="27">
        <v>5847</v>
      </c>
      <c r="H86" s="27">
        <f>SUM(C86:G86)</f>
        <v>36531</v>
      </c>
      <c r="I86" s="60"/>
      <c r="J86" s="60"/>
      <c r="K86" s="27"/>
      <c r="L86" s="27"/>
      <c r="M86" s="27"/>
      <c r="N86" s="27"/>
      <c r="O86" s="60"/>
      <c r="P86" s="60"/>
    </row>
    <row r="87" spans="2:16" s="10" customFormat="1" x14ac:dyDescent="0.2">
      <c r="B87" s="79">
        <v>38687</v>
      </c>
      <c r="C87" s="27">
        <v>402</v>
      </c>
      <c r="D87" s="27">
        <v>3528</v>
      </c>
      <c r="E87" s="27">
        <v>4939</v>
      </c>
      <c r="F87" s="27">
        <v>22426</v>
      </c>
      <c r="G87" s="27">
        <v>5935</v>
      </c>
      <c r="H87" s="27">
        <f>SUM(C87:G87)</f>
        <v>37230</v>
      </c>
      <c r="I87" s="60"/>
      <c r="J87" s="60"/>
      <c r="K87" s="27"/>
      <c r="L87" s="27"/>
      <c r="M87" s="27"/>
      <c r="N87" s="27"/>
      <c r="O87" s="60"/>
      <c r="P87" s="60"/>
    </row>
    <row r="88" spans="2:16" s="10" customFormat="1" x14ac:dyDescent="0.2">
      <c r="B88" s="79">
        <v>38718</v>
      </c>
      <c r="C88" s="27">
        <v>413</v>
      </c>
      <c r="D88" s="27">
        <v>3568</v>
      </c>
      <c r="E88" s="27">
        <v>4681</v>
      </c>
      <c r="F88" s="27">
        <v>23558</v>
      </c>
      <c r="G88" s="27">
        <v>6265</v>
      </c>
      <c r="H88" s="27">
        <f>SUM(C88:G88)</f>
        <v>38485</v>
      </c>
      <c r="I88" s="60"/>
      <c r="J88" s="20"/>
      <c r="K88" s="20"/>
      <c r="L88" s="20"/>
      <c r="M88" s="20"/>
      <c r="N88" s="27"/>
      <c r="O88" s="60"/>
      <c r="P88" s="60"/>
    </row>
    <row r="89" spans="2:16" s="10" customFormat="1" x14ac:dyDescent="0.2">
      <c r="B89" s="79">
        <v>38749</v>
      </c>
      <c r="C89" s="27">
        <v>414</v>
      </c>
      <c r="D89" s="27">
        <v>3571</v>
      </c>
      <c r="E89" s="27">
        <v>4409</v>
      </c>
      <c r="F89" s="27">
        <v>23808</v>
      </c>
      <c r="G89" s="27">
        <v>6278</v>
      </c>
      <c r="H89" s="27">
        <f>SUM(C89:G89)</f>
        <v>38480</v>
      </c>
      <c r="I89" s="60"/>
      <c r="J89" s="60"/>
      <c r="K89" s="27"/>
      <c r="L89" s="27"/>
      <c r="M89" s="27"/>
      <c r="N89" s="27"/>
      <c r="O89" s="60"/>
      <c r="P89" s="60"/>
    </row>
    <row r="90" spans="2:16" s="10" customFormat="1" x14ac:dyDescent="0.2">
      <c r="B90" s="79">
        <v>38777</v>
      </c>
      <c r="C90" s="27">
        <v>432</v>
      </c>
      <c r="D90" s="27">
        <v>3513</v>
      </c>
      <c r="E90" s="27">
        <v>4228</v>
      </c>
      <c r="F90" s="27">
        <v>23563</v>
      </c>
      <c r="G90" s="27">
        <v>6469</v>
      </c>
      <c r="H90" s="27">
        <v>38205</v>
      </c>
      <c r="I90" s="60"/>
      <c r="J90" s="60"/>
      <c r="K90" s="60"/>
      <c r="L90" s="27"/>
      <c r="M90" s="27"/>
      <c r="N90" s="27"/>
      <c r="O90" s="60"/>
      <c r="P90" s="60"/>
    </row>
    <row r="91" spans="2:16" s="26" customFormat="1" x14ac:dyDescent="0.2">
      <c r="B91" s="80">
        <v>38808</v>
      </c>
      <c r="C91" s="21">
        <v>424</v>
      </c>
      <c r="D91" s="21">
        <v>3466</v>
      </c>
      <c r="E91" s="21">
        <v>4118</v>
      </c>
      <c r="F91" s="21">
        <v>22444</v>
      </c>
      <c r="G91" s="21">
        <v>6298</v>
      </c>
      <c r="H91" s="21">
        <f t="shared" ref="H91:H107" si="0">SUM(C91:G91)</f>
        <v>36750</v>
      </c>
      <c r="I91" s="20"/>
      <c r="J91" s="20"/>
      <c r="K91" s="20"/>
      <c r="L91" s="20"/>
      <c r="M91" s="20"/>
      <c r="N91" s="21"/>
      <c r="O91" s="20"/>
      <c r="P91" s="20"/>
    </row>
    <row r="92" spans="2:16" s="26" customFormat="1" x14ac:dyDescent="0.2">
      <c r="B92" s="80">
        <v>38838</v>
      </c>
      <c r="C92" s="21">
        <v>401</v>
      </c>
      <c r="D92" s="21">
        <v>3397</v>
      </c>
      <c r="E92" s="21">
        <v>3965</v>
      </c>
      <c r="F92" s="21">
        <v>21905</v>
      </c>
      <c r="G92" s="21">
        <v>6228</v>
      </c>
      <c r="H92" s="21">
        <f t="shared" si="0"/>
        <v>35896</v>
      </c>
      <c r="I92" s="20"/>
      <c r="J92" s="20"/>
      <c r="K92" s="20"/>
      <c r="L92" s="20"/>
      <c r="M92" s="20"/>
      <c r="N92" s="20"/>
      <c r="O92" s="20"/>
      <c r="P92" s="20"/>
    </row>
    <row r="93" spans="2:16" s="26" customFormat="1" x14ac:dyDescent="0.2">
      <c r="B93" s="80">
        <v>38869</v>
      </c>
      <c r="C93" s="21">
        <v>352</v>
      </c>
      <c r="D93" s="21">
        <v>3499</v>
      </c>
      <c r="E93" s="21">
        <v>3893</v>
      </c>
      <c r="F93" s="21">
        <v>21418</v>
      </c>
      <c r="G93" s="21">
        <v>6042</v>
      </c>
      <c r="H93" s="21">
        <f t="shared" si="0"/>
        <v>35204</v>
      </c>
      <c r="I93" s="20"/>
      <c r="J93" s="20"/>
      <c r="K93" s="20"/>
      <c r="L93" s="20"/>
      <c r="M93" s="20"/>
      <c r="N93" s="20"/>
      <c r="O93" s="20"/>
      <c r="P93" s="20"/>
    </row>
    <row r="94" spans="2:16" s="26" customFormat="1" x14ac:dyDescent="0.2">
      <c r="B94" s="80">
        <v>38899</v>
      </c>
      <c r="C94" s="21">
        <v>368</v>
      </c>
      <c r="D94" s="21">
        <v>3468</v>
      </c>
      <c r="E94" s="21">
        <v>3980</v>
      </c>
      <c r="F94" s="21">
        <v>21317</v>
      </c>
      <c r="G94" s="21">
        <v>6071</v>
      </c>
      <c r="H94" s="21">
        <f t="shared" si="0"/>
        <v>35204</v>
      </c>
      <c r="I94" s="20"/>
      <c r="J94" s="20"/>
      <c r="K94" s="21"/>
      <c r="L94" s="21"/>
      <c r="M94" s="21"/>
      <c r="N94" s="21"/>
      <c r="O94" s="21"/>
      <c r="P94" s="21"/>
    </row>
    <row r="95" spans="2:16" s="26" customFormat="1" x14ac:dyDescent="0.2">
      <c r="B95" s="80">
        <v>38930</v>
      </c>
      <c r="C95" s="21">
        <v>373</v>
      </c>
      <c r="D95" s="21">
        <v>3562</v>
      </c>
      <c r="E95" s="21">
        <v>4163</v>
      </c>
      <c r="F95" s="21">
        <v>21725</v>
      </c>
      <c r="G95" s="21">
        <v>6033</v>
      </c>
      <c r="H95" s="21">
        <f t="shared" si="0"/>
        <v>35856</v>
      </c>
      <c r="I95" s="20"/>
      <c r="J95" s="20"/>
      <c r="K95" s="21"/>
      <c r="L95" s="21"/>
      <c r="M95" s="21"/>
      <c r="N95" s="21"/>
      <c r="O95" s="21"/>
      <c r="P95" s="21"/>
    </row>
    <row r="96" spans="2:16" s="26" customFormat="1" x14ac:dyDescent="0.2">
      <c r="B96" s="80">
        <v>38961</v>
      </c>
      <c r="C96" s="21">
        <v>384</v>
      </c>
      <c r="D96" s="21">
        <v>3537</v>
      </c>
      <c r="E96" s="21">
        <v>3997</v>
      </c>
      <c r="F96" s="21">
        <v>21796</v>
      </c>
      <c r="G96" s="21">
        <v>6332</v>
      </c>
      <c r="H96" s="21">
        <f t="shared" si="0"/>
        <v>36046</v>
      </c>
      <c r="I96" s="20"/>
      <c r="J96" s="20"/>
      <c r="K96" s="83"/>
      <c r="L96" s="83"/>
      <c r="M96" s="83"/>
      <c r="N96" s="83"/>
      <c r="O96" s="83"/>
      <c r="P96" s="83"/>
    </row>
    <row r="97" spans="2:16" s="26" customFormat="1" x14ac:dyDescent="0.2">
      <c r="B97" s="80">
        <v>38991</v>
      </c>
      <c r="C97" s="21">
        <v>382</v>
      </c>
      <c r="D97" s="21">
        <v>3627</v>
      </c>
      <c r="E97" s="21">
        <v>4092</v>
      </c>
      <c r="F97" s="21">
        <v>22761</v>
      </c>
      <c r="G97" s="21">
        <v>6514</v>
      </c>
      <c r="H97" s="21">
        <f t="shared" si="0"/>
        <v>37376</v>
      </c>
      <c r="I97" s="20"/>
      <c r="J97" s="20"/>
      <c r="K97" s="20"/>
      <c r="L97" s="20"/>
      <c r="M97" s="20"/>
      <c r="N97" s="20"/>
      <c r="O97" s="20"/>
      <c r="P97" s="20"/>
    </row>
    <row r="98" spans="2:16" s="26" customFormat="1" x14ac:dyDescent="0.2">
      <c r="B98" s="80">
        <v>39022</v>
      </c>
      <c r="C98" s="21">
        <v>398</v>
      </c>
      <c r="D98" s="21">
        <v>3566</v>
      </c>
      <c r="E98" s="21">
        <v>4242</v>
      </c>
      <c r="F98" s="21">
        <v>23290</v>
      </c>
      <c r="G98" s="21">
        <v>6807</v>
      </c>
      <c r="H98" s="21">
        <f t="shared" si="0"/>
        <v>38303</v>
      </c>
      <c r="I98" s="20"/>
      <c r="J98" s="20"/>
      <c r="K98" s="20"/>
      <c r="L98" s="20"/>
      <c r="M98" s="20"/>
      <c r="N98" s="20"/>
      <c r="O98" s="20"/>
      <c r="P98" s="20"/>
    </row>
    <row r="99" spans="2:16" s="26" customFormat="1" x14ac:dyDescent="0.2">
      <c r="B99" s="80">
        <v>39052</v>
      </c>
      <c r="C99" s="21">
        <v>401</v>
      </c>
      <c r="D99" s="21">
        <v>3546</v>
      </c>
      <c r="E99" s="21">
        <v>4396</v>
      </c>
      <c r="F99" s="21">
        <v>22678</v>
      </c>
      <c r="G99" s="21">
        <v>6458</v>
      </c>
      <c r="H99" s="21">
        <f t="shared" si="0"/>
        <v>37479</v>
      </c>
      <c r="I99" s="20"/>
      <c r="J99" s="20"/>
      <c r="K99" s="20"/>
      <c r="L99" s="20"/>
      <c r="M99" s="20"/>
      <c r="N99" s="20"/>
      <c r="O99" s="20"/>
      <c r="P99" s="20"/>
    </row>
    <row r="100" spans="2:16" s="25" customFormat="1" x14ac:dyDescent="0.2">
      <c r="B100" s="80">
        <v>39083</v>
      </c>
      <c r="C100" s="21">
        <v>421</v>
      </c>
      <c r="D100" s="21">
        <v>3631</v>
      </c>
      <c r="E100" s="21">
        <v>4422</v>
      </c>
      <c r="F100" s="21">
        <v>24005</v>
      </c>
      <c r="G100" s="21">
        <v>6975</v>
      </c>
      <c r="H100" s="21">
        <f t="shared" si="0"/>
        <v>39454</v>
      </c>
      <c r="J100" s="20"/>
      <c r="K100" s="20"/>
      <c r="L100" s="20"/>
      <c r="M100" s="20"/>
      <c r="N100" s="20"/>
      <c r="O100" s="20"/>
      <c r="P100" s="20"/>
    </row>
    <row r="101" spans="2:16" s="25" customFormat="1" x14ac:dyDescent="0.2">
      <c r="B101" s="80">
        <v>39114</v>
      </c>
      <c r="C101" s="21">
        <v>417</v>
      </c>
      <c r="D101" s="21">
        <v>3610</v>
      </c>
      <c r="E101" s="21">
        <v>4364</v>
      </c>
      <c r="F101" s="21">
        <v>23782</v>
      </c>
      <c r="G101" s="21">
        <v>6962</v>
      </c>
      <c r="H101" s="21">
        <f t="shared" si="0"/>
        <v>39135</v>
      </c>
      <c r="J101" s="20"/>
      <c r="K101" s="20"/>
      <c r="L101" s="20"/>
      <c r="M101" s="20"/>
      <c r="N101" s="20"/>
      <c r="O101" s="20"/>
      <c r="P101" s="20"/>
    </row>
    <row r="102" spans="2:16" s="25" customFormat="1" x14ac:dyDescent="0.2">
      <c r="B102" s="80">
        <v>39142</v>
      </c>
      <c r="C102" s="21">
        <v>438</v>
      </c>
      <c r="D102" s="21">
        <v>3615</v>
      </c>
      <c r="E102" s="21">
        <v>4395</v>
      </c>
      <c r="F102" s="21">
        <v>23557</v>
      </c>
      <c r="G102" s="21">
        <v>7161</v>
      </c>
      <c r="H102" s="21">
        <f t="shared" si="0"/>
        <v>39166</v>
      </c>
      <c r="J102" s="20"/>
      <c r="K102" s="20"/>
      <c r="L102" s="20"/>
      <c r="M102" s="20"/>
      <c r="N102" s="20"/>
      <c r="O102" s="20"/>
      <c r="P102" s="20"/>
    </row>
    <row r="103" spans="2:16" s="25" customFormat="1" x14ac:dyDescent="0.2">
      <c r="B103" s="80">
        <v>39173</v>
      </c>
      <c r="C103" s="21">
        <v>459</v>
      </c>
      <c r="D103" s="21">
        <v>3564</v>
      </c>
      <c r="E103" s="21">
        <v>4394</v>
      </c>
      <c r="F103" s="21">
        <v>23097</v>
      </c>
      <c r="G103" s="21">
        <v>7244</v>
      </c>
      <c r="H103" s="21">
        <f t="shared" si="0"/>
        <v>38758</v>
      </c>
      <c r="J103" s="20"/>
      <c r="K103" s="20"/>
      <c r="L103" s="20"/>
      <c r="M103" s="20"/>
      <c r="N103" s="20"/>
      <c r="O103" s="20"/>
      <c r="P103" s="20"/>
    </row>
    <row r="104" spans="2:16" s="25" customFormat="1" x14ac:dyDescent="0.2">
      <c r="B104" s="80">
        <v>39203</v>
      </c>
      <c r="C104" s="21">
        <v>448</v>
      </c>
      <c r="D104" s="21">
        <v>3518</v>
      </c>
      <c r="E104" s="21">
        <v>4372</v>
      </c>
      <c r="F104" s="21">
        <v>22795</v>
      </c>
      <c r="G104" s="21">
        <v>7118</v>
      </c>
      <c r="H104" s="21">
        <f t="shared" si="0"/>
        <v>38251</v>
      </c>
      <c r="J104" s="20"/>
      <c r="K104" s="20"/>
      <c r="L104" s="20"/>
      <c r="M104" s="20"/>
      <c r="N104" s="20"/>
      <c r="O104" s="20"/>
      <c r="P104" s="20"/>
    </row>
    <row r="105" spans="2:16" s="25" customFormat="1" x14ac:dyDescent="0.2">
      <c r="B105" s="80">
        <v>39234</v>
      </c>
      <c r="C105" s="21">
        <v>465</v>
      </c>
      <c r="D105" s="21">
        <v>3466</v>
      </c>
      <c r="E105" s="21">
        <v>4467</v>
      </c>
      <c r="F105" s="21">
        <v>22484</v>
      </c>
      <c r="G105" s="21">
        <v>7039</v>
      </c>
      <c r="H105" s="21">
        <f t="shared" si="0"/>
        <v>37921</v>
      </c>
      <c r="J105" s="20"/>
      <c r="K105" s="20"/>
      <c r="L105" s="20"/>
      <c r="M105" s="20"/>
      <c r="N105" s="20"/>
      <c r="O105" s="20"/>
      <c r="P105" s="20"/>
    </row>
    <row r="106" spans="2:16" s="25" customFormat="1" x14ac:dyDescent="0.2">
      <c r="B106" s="80">
        <v>39264</v>
      </c>
      <c r="C106" s="21">
        <v>471</v>
      </c>
      <c r="D106" s="21">
        <v>3470</v>
      </c>
      <c r="E106" s="21">
        <v>4588</v>
      </c>
      <c r="F106" s="21">
        <v>22581</v>
      </c>
      <c r="G106" s="21">
        <v>7118</v>
      </c>
      <c r="H106" s="21">
        <f t="shared" si="0"/>
        <v>38228</v>
      </c>
      <c r="J106" s="20"/>
      <c r="K106" s="20"/>
      <c r="L106" s="20"/>
      <c r="M106" s="20"/>
      <c r="N106" s="20"/>
      <c r="O106" s="20"/>
      <c r="P106" s="20"/>
    </row>
    <row r="107" spans="2:16" s="25" customFormat="1" x14ac:dyDescent="0.2">
      <c r="B107" s="80">
        <v>39295</v>
      </c>
      <c r="C107" s="21">
        <v>473</v>
      </c>
      <c r="D107" s="21">
        <v>3452</v>
      </c>
      <c r="E107" s="21">
        <v>4905</v>
      </c>
      <c r="F107" s="21">
        <v>22785</v>
      </c>
      <c r="G107" s="21">
        <v>6773</v>
      </c>
      <c r="H107" s="21">
        <f t="shared" si="0"/>
        <v>38388</v>
      </c>
      <c r="J107" s="20"/>
      <c r="K107" s="20"/>
      <c r="L107" s="20"/>
      <c r="M107" s="20"/>
      <c r="N107" s="20"/>
      <c r="O107" s="20"/>
      <c r="P107" s="20"/>
    </row>
    <row r="108" spans="2:16" s="25" customFormat="1" x14ac:dyDescent="0.2">
      <c r="B108" s="80">
        <v>39326</v>
      </c>
      <c r="C108" s="21">
        <v>434</v>
      </c>
      <c r="D108" s="21">
        <v>3416</v>
      </c>
      <c r="E108" s="21">
        <v>4710</v>
      </c>
      <c r="F108" s="21">
        <v>22691</v>
      </c>
      <c r="G108" s="21">
        <v>6943</v>
      </c>
      <c r="H108" s="21">
        <v>38194</v>
      </c>
      <c r="J108" s="20"/>
      <c r="K108" s="20"/>
      <c r="L108" s="20"/>
      <c r="M108" s="20"/>
      <c r="N108" s="20"/>
      <c r="O108" s="20"/>
      <c r="P108" s="20"/>
    </row>
    <row r="109" spans="2:16" s="25" customFormat="1" x14ac:dyDescent="0.2">
      <c r="B109" s="80">
        <v>39356</v>
      </c>
      <c r="C109" s="21">
        <v>490</v>
      </c>
      <c r="D109" s="21">
        <v>3504</v>
      </c>
      <c r="E109" s="21">
        <v>4873</v>
      </c>
      <c r="F109" s="21">
        <v>23718</v>
      </c>
      <c r="G109" s="21">
        <v>6650</v>
      </c>
      <c r="H109" s="21">
        <v>39235</v>
      </c>
      <c r="J109" s="20"/>
      <c r="K109" s="20"/>
      <c r="L109" s="20"/>
      <c r="M109" s="20"/>
      <c r="N109" s="20"/>
      <c r="O109" s="20"/>
      <c r="P109" s="20"/>
    </row>
    <row r="110" spans="2:16" s="25" customFormat="1" x14ac:dyDescent="0.2">
      <c r="B110" s="80">
        <v>39387</v>
      </c>
      <c r="C110" s="21">
        <v>476</v>
      </c>
      <c r="D110" s="21">
        <v>3575</v>
      </c>
      <c r="E110" s="21">
        <v>5200</v>
      </c>
      <c r="F110" s="21">
        <v>24447</v>
      </c>
      <c r="G110" s="21">
        <v>6732</v>
      </c>
      <c r="H110" s="21">
        <v>40430</v>
      </c>
      <c r="J110" s="20"/>
      <c r="K110" s="20"/>
      <c r="L110" s="20"/>
      <c r="M110" s="20"/>
      <c r="N110" s="20"/>
      <c r="O110" s="20"/>
      <c r="P110" s="20"/>
    </row>
    <row r="111" spans="2:16" s="25" customFormat="1" x14ac:dyDescent="0.2">
      <c r="B111" s="80">
        <v>39417</v>
      </c>
      <c r="C111" s="21">
        <v>473</v>
      </c>
      <c r="D111" s="21">
        <v>3592</v>
      </c>
      <c r="E111" s="21">
        <v>5749</v>
      </c>
      <c r="F111" s="21">
        <v>24110</v>
      </c>
      <c r="G111" s="21">
        <v>6575</v>
      </c>
      <c r="H111" s="21">
        <v>40499</v>
      </c>
      <c r="J111" s="20"/>
      <c r="K111" s="20"/>
      <c r="L111" s="20"/>
      <c r="M111" s="20"/>
      <c r="N111" s="20"/>
      <c r="O111" s="20"/>
      <c r="P111" s="20"/>
    </row>
    <row r="112" spans="2:16" s="26" customFormat="1" x14ac:dyDescent="0.2">
      <c r="B112" s="80">
        <v>39448</v>
      </c>
      <c r="C112" s="21">
        <v>514</v>
      </c>
      <c r="D112" s="21">
        <v>3704</v>
      </c>
      <c r="E112" s="21">
        <v>5816</v>
      </c>
      <c r="F112" s="21">
        <v>25380</v>
      </c>
      <c r="G112" s="21">
        <v>7015</v>
      </c>
      <c r="H112" s="21">
        <f t="shared" ref="H112:H139" si="1">SUM(C112:G112)</f>
        <v>42429</v>
      </c>
      <c r="I112" s="20"/>
      <c r="J112" s="20"/>
      <c r="K112" s="20"/>
      <c r="L112" s="20"/>
      <c r="M112" s="20"/>
      <c r="N112" s="20"/>
      <c r="O112" s="20"/>
      <c r="P112" s="20"/>
    </row>
    <row r="113" spans="2:8" s="26" customFormat="1" x14ac:dyDescent="0.2">
      <c r="B113" s="80">
        <v>39479</v>
      </c>
      <c r="C113" s="21">
        <v>524</v>
      </c>
      <c r="D113" s="21">
        <v>3740</v>
      </c>
      <c r="E113" s="21">
        <v>5918</v>
      </c>
      <c r="F113" s="21">
        <v>25260</v>
      </c>
      <c r="G113" s="21">
        <v>7043</v>
      </c>
      <c r="H113" s="21">
        <f t="shared" si="1"/>
        <v>42485</v>
      </c>
    </row>
    <row r="114" spans="2:8" s="26" customFormat="1" x14ac:dyDescent="0.2">
      <c r="B114" s="80">
        <v>39508</v>
      </c>
      <c r="C114" s="21">
        <v>518</v>
      </c>
      <c r="D114" s="21">
        <v>3760</v>
      </c>
      <c r="E114" s="21">
        <v>6190</v>
      </c>
      <c r="F114" s="21">
        <v>24956</v>
      </c>
      <c r="G114" s="21">
        <v>7223</v>
      </c>
      <c r="H114" s="21">
        <f t="shared" si="1"/>
        <v>42647</v>
      </c>
    </row>
    <row r="115" spans="2:8" s="26" customFormat="1" x14ac:dyDescent="0.2">
      <c r="B115" s="80">
        <v>39539</v>
      </c>
      <c r="C115" s="21">
        <v>522</v>
      </c>
      <c r="D115" s="21">
        <v>3934</v>
      </c>
      <c r="E115" s="21">
        <v>6504</v>
      </c>
      <c r="F115" s="21">
        <v>26001</v>
      </c>
      <c r="G115" s="21">
        <v>6625</v>
      </c>
      <c r="H115" s="21">
        <f t="shared" si="1"/>
        <v>43586</v>
      </c>
    </row>
    <row r="116" spans="2:8" s="26" customFormat="1" x14ac:dyDescent="0.2">
      <c r="B116" s="80">
        <v>39569</v>
      </c>
      <c r="C116" s="21">
        <v>524</v>
      </c>
      <c r="D116" s="21">
        <v>3962</v>
      </c>
      <c r="E116" s="21">
        <v>6652</v>
      </c>
      <c r="F116" s="21">
        <v>25993</v>
      </c>
      <c r="G116" s="21">
        <v>6516</v>
      </c>
      <c r="H116" s="21">
        <f t="shared" si="1"/>
        <v>43647</v>
      </c>
    </row>
    <row r="117" spans="2:8" s="26" customFormat="1" x14ac:dyDescent="0.2">
      <c r="B117" s="80">
        <v>39600</v>
      </c>
      <c r="C117" s="21">
        <v>521</v>
      </c>
      <c r="D117" s="21">
        <v>3924</v>
      </c>
      <c r="E117" s="21">
        <v>6958</v>
      </c>
      <c r="F117" s="21">
        <v>26148</v>
      </c>
      <c r="G117" s="21">
        <v>6687</v>
      </c>
      <c r="H117" s="21">
        <f t="shared" si="1"/>
        <v>44238</v>
      </c>
    </row>
    <row r="118" spans="2:8" s="26" customFormat="1" x14ac:dyDescent="0.2">
      <c r="B118" s="80">
        <v>39630</v>
      </c>
      <c r="C118" s="21">
        <v>557</v>
      </c>
      <c r="D118" s="21">
        <v>3933</v>
      </c>
      <c r="E118" s="21">
        <v>7396</v>
      </c>
      <c r="F118" s="21">
        <v>26770</v>
      </c>
      <c r="G118" s="21">
        <v>6909</v>
      </c>
      <c r="H118" s="21">
        <f t="shared" si="1"/>
        <v>45565</v>
      </c>
    </row>
    <row r="119" spans="2:8" s="26" customFormat="1" x14ac:dyDescent="0.2">
      <c r="B119" s="80">
        <v>39661</v>
      </c>
      <c r="C119" s="21">
        <f>556</f>
        <v>556</v>
      </c>
      <c r="D119" s="21">
        <v>3975</v>
      </c>
      <c r="E119" s="21">
        <v>7873</v>
      </c>
      <c r="F119" s="21">
        <v>27537</v>
      </c>
      <c r="G119" s="21">
        <v>6956</v>
      </c>
      <c r="H119" s="21">
        <f t="shared" si="1"/>
        <v>46897</v>
      </c>
    </row>
    <row r="120" spans="2:8" s="26" customFormat="1" x14ac:dyDescent="0.2">
      <c r="B120" s="80">
        <v>39692</v>
      </c>
      <c r="C120" s="21">
        <v>572</v>
      </c>
      <c r="D120" s="21">
        <v>4002</v>
      </c>
      <c r="E120" s="21">
        <v>8114</v>
      </c>
      <c r="F120" s="21">
        <v>28025</v>
      </c>
      <c r="G120" s="21">
        <v>7415</v>
      </c>
      <c r="H120" s="21">
        <f t="shared" si="1"/>
        <v>48128</v>
      </c>
    </row>
    <row r="121" spans="2:8" s="26" customFormat="1" x14ac:dyDescent="0.2">
      <c r="B121" s="80">
        <v>39722</v>
      </c>
      <c r="C121" s="21">
        <v>587</v>
      </c>
      <c r="D121" s="21">
        <v>4282</v>
      </c>
      <c r="E121" s="21">
        <v>8832</v>
      </c>
      <c r="F121" s="21">
        <v>29919</v>
      </c>
      <c r="G121" s="21">
        <v>7658</v>
      </c>
      <c r="H121" s="21">
        <f t="shared" si="1"/>
        <v>51278</v>
      </c>
    </row>
    <row r="122" spans="2:8" s="26" customFormat="1" x14ac:dyDescent="0.2">
      <c r="B122" s="80">
        <v>39753</v>
      </c>
      <c r="C122" s="21">
        <v>601</v>
      </c>
      <c r="D122" s="21">
        <v>4470</v>
      </c>
      <c r="E122" s="21">
        <v>9473</v>
      </c>
      <c r="F122" s="21">
        <v>31334</v>
      </c>
      <c r="G122" s="21">
        <v>7754</v>
      </c>
      <c r="H122" s="21">
        <f t="shared" si="1"/>
        <v>53632</v>
      </c>
    </row>
    <row r="123" spans="2:8" s="26" customFormat="1" x14ac:dyDescent="0.2">
      <c r="B123" s="80">
        <v>39783</v>
      </c>
      <c r="C123" s="21">
        <v>615</v>
      </c>
      <c r="D123" s="21">
        <v>4638</v>
      </c>
      <c r="E123" s="21">
        <v>10283</v>
      </c>
      <c r="F123" s="21">
        <v>31798</v>
      </c>
      <c r="G123" s="21">
        <v>7364</v>
      </c>
      <c r="H123" s="21">
        <f t="shared" si="1"/>
        <v>54698</v>
      </c>
    </row>
    <row r="124" spans="2:8" s="26" customFormat="1" x14ac:dyDescent="0.2">
      <c r="B124" s="80">
        <v>39814</v>
      </c>
      <c r="C124" s="21">
        <v>645</v>
      </c>
      <c r="D124" s="21">
        <v>4874</v>
      </c>
      <c r="E124" s="21">
        <v>10548</v>
      </c>
      <c r="F124" s="21">
        <v>33696</v>
      </c>
      <c r="G124" s="21">
        <v>7547</v>
      </c>
      <c r="H124" s="21">
        <f t="shared" si="1"/>
        <v>57310</v>
      </c>
    </row>
    <row r="125" spans="2:8" s="26" customFormat="1" x14ac:dyDescent="0.2">
      <c r="B125" s="80">
        <v>39845</v>
      </c>
      <c r="C125" s="21">
        <v>666</v>
      </c>
      <c r="D125" s="21">
        <v>4978</v>
      </c>
      <c r="E125" s="21">
        <v>10820</v>
      </c>
      <c r="F125" s="21">
        <v>35072</v>
      </c>
      <c r="G125" s="21">
        <v>7760</v>
      </c>
      <c r="H125" s="21">
        <f t="shared" si="1"/>
        <v>59296</v>
      </c>
    </row>
    <row r="126" spans="2:8" s="26" customFormat="1" x14ac:dyDescent="0.2">
      <c r="B126" s="80">
        <v>39873</v>
      </c>
      <c r="C126" s="21">
        <v>443</v>
      </c>
      <c r="D126" s="21">
        <v>5037</v>
      </c>
      <c r="E126" s="21">
        <v>12661</v>
      </c>
      <c r="F126" s="21">
        <v>37079</v>
      </c>
      <c r="G126" s="21">
        <v>5884</v>
      </c>
      <c r="H126" s="21">
        <f t="shared" si="1"/>
        <v>61104</v>
      </c>
    </row>
    <row r="127" spans="2:8" s="26" customFormat="1" x14ac:dyDescent="0.2">
      <c r="B127" s="80">
        <v>39904</v>
      </c>
      <c r="C127" s="21">
        <v>454</v>
      </c>
      <c r="D127" s="21">
        <v>5009</v>
      </c>
      <c r="E127" s="21">
        <v>13101</v>
      </c>
      <c r="F127" s="21">
        <v>37043</v>
      </c>
      <c r="G127" s="21">
        <v>6130</v>
      </c>
      <c r="H127" s="21">
        <f t="shared" si="1"/>
        <v>61737</v>
      </c>
    </row>
    <row r="128" spans="2:8" s="26" customFormat="1" x14ac:dyDescent="0.2">
      <c r="B128" s="80">
        <v>39934</v>
      </c>
      <c r="C128" s="21">
        <v>454</v>
      </c>
      <c r="D128" s="21">
        <v>4956</v>
      </c>
      <c r="E128" s="21">
        <v>13162</v>
      </c>
      <c r="F128" s="21">
        <v>36963</v>
      </c>
      <c r="G128" s="21">
        <v>6430</v>
      </c>
      <c r="H128" s="21">
        <f t="shared" si="1"/>
        <v>61965</v>
      </c>
    </row>
    <row r="129" spans="2:16" s="26" customFormat="1" x14ac:dyDescent="0.2">
      <c r="B129" s="80">
        <v>39965</v>
      </c>
      <c r="C129" s="21">
        <v>461</v>
      </c>
      <c r="D129" s="21">
        <v>4898</v>
      </c>
      <c r="E129" s="21">
        <v>13159</v>
      </c>
      <c r="F129" s="21">
        <v>36855</v>
      </c>
      <c r="G129" s="21">
        <v>6273</v>
      </c>
      <c r="H129" s="21">
        <f t="shared" si="1"/>
        <v>61646</v>
      </c>
      <c r="I129" s="20"/>
      <c r="J129" s="20"/>
      <c r="K129" s="20"/>
      <c r="L129" s="20"/>
      <c r="M129" s="20"/>
      <c r="N129" s="20"/>
      <c r="O129" s="20"/>
      <c r="P129" s="20"/>
    </row>
    <row r="130" spans="2:16" s="10" customFormat="1" x14ac:dyDescent="0.2">
      <c r="B130" s="79">
        <v>39995</v>
      </c>
      <c r="C130" s="21">
        <v>456</v>
      </c>
      <c r="D130" s="21">
        <v>4815</v>
      </c>
      <c r="E130" s="21">
        <v>13069</v>
      </c>
      <c r="F130" s="21">
        <v>36232</v>
      </c>
      <c r="G130" s="21">
        <v>6903</v>
      </c>
      <c r="H130" s="21">
        <f t="shared" si="1"/>
        <v>61475</v>
      </c>
      <c r="I130" s="60"/>
      <c r="J130" s="60"/>
      <c r="K130" s="60"/>
      <c r="L130" s="60"/>
      <c r="M130" s="60"/>
      <c r="N130" s="60"/>
      <c r="O130" s="60"/>
      <c r="P130" s="60"/>
    </row>
    <row r="131" spans="2:16" s="10" customFormat="1" x14ac:dyDescent="0.2">
      <c r="B131" s="79">
        <v>40026</v>
      </c>
      <c r="C131" s="21">
        <v>470</v>
      </c>
      <c r="D131" s="21">
        <v>4871</v>
      </c>
      <c r="E131" s="21">
        <v>13370</v>
      </c>
      <c r="F131" s="21">
        <v>36797</v>
      </c>
      <c r="G131" s="21">
        <v>7024</v>
      </c>
      <c r="H131" s="21">
        <f t="shared" si="1"/>
        <v>62532</v>
      </c>
      <c r="I131" s="60"/>
      <c r="J131" s="60"/>
      <c r="K131" s="60"/>
      <c r="L131" s="60"/>
      <c r="M131" s="60"/>
      <c r="N131" s="60"/>
      <c r="O131" s="60"/>
      <c r="P131" s="60"/>
    </row>
    <row r="132" spans="2:16" s="10" customFormat="1" x14ac:dyDescent="0.2">
      <c r="B132" s="79">
        <v>40057</v>
      </c>
      <c r="C132" s="21">
        <v>483</v>
      </c>
      <c r="D132" s="21">
        <v>4926</v>
      </c>
      <c r="E132" s="21">
        <v>13543</v>
      </c>
      <c r="F132" s="21">
        <v>37647</v>
      </c>
      <c r="G132" s="21">
        <v>7327</v>
      </c>
      <c r="H132" s="21">
        <f t="shared" si="1"/>
        <v>63926</v>
      </c>
      <c r="I132" s="60"/>
      <c r="J132" s="60"/>
      <c r="K132" s="60"/>
      <c r="L132" s="60"/>
      <c r="M132" s="60"/>
      <c r="N132" s="60"/>
      <c r="O132" s="60"/>
      <c r="P132" s="60"/>
    </row>
    <row r="133" spans="2:16" s="10" customFormat="1" x14ac:dyDescent="0.2">
      <c r="B133" s="79">
        <v>40087</v>
      </c>
      <c r="C133" s="21">
        <v>502</v>
      </c>
      <c r="D133" s="21">
        <v>5110</v>
      </c>
      <c r="E133" s="21">
        <v>13746</v>
      </c>
      <c r="F133" s="21">
        <v>39088</v>
      </c>
      <c r="G133" s="21">
        <v>7682</v>
      </c>
      <c r="H133" s="21">
        <f t="shared" si="1"/>
        <v>66128</v>
      </c>
      <c r="I133" s="60"/>
      <c r="J133" s="60"/>
      <c r="K133" s="60"/>
      <c r="L133" s="60"/>
      <c r="M133" s="60"/>
      <c r="N133" s="60"/>
      <c r="O133" s="60"/>
      <c r="P133" s="60"/>
    </row>
    <row r="134" spans="2:16" s="10" customFormat="1" x14ac:dyDescent="0.2">
      <c r="B134" s="79">
        <v>40118</v>
      </c>
      <c r="C134" s="27">
        <v>501</v>
      </c>
      <c r="D134" s="27">
        <v>5056</v>
      </c>
      <c r="E134" s="27">
        <v>13862</v>
      </c>
      <c r="F134" s="27">
        <v>39639</v>
      </c>
      <c r="G134" s="27">
        <v>7905</v>
      </c>
      <c r="H134" s="21">
        <f t="shared" si="1"/>
        <v>66963</v>
      </c>
      <c r="I134" s="60"/>
      <c r="J134" s="60"/>
      <c r="K134" s="60"/>
      <c r="L134" s="60"/>
      <c r="M134" s="60"/>
      <c r="N134" s="60"/>
      <c r="O134" s="60"/>
      <c r="P134" s="60"/>
    </row>
    <row r="135" spans="2:16" s="10" customFormat="1" x14ac:dyDescent="0.2">
      <c r="B135" s="79">
        <v>40148</v>
      </c>
      <c r="C135" s="21">
        <v>500</v>
      </c>
      <c r="D135" s="21">
        <v>5057</v>
      </c>
      <c r="E135" s="21">
        <v>14275</v>
      </c>
      <c r="F135" s="21">
        <v>39320</v>
      </c>
      <c r="G135" s="21">
        <v>7863</v>
      </c>
      <c r="H135" s="21">
        <f t="shared" si="1"/>
        <v>67015</v>
      </c>
      <c r="I135" s="60"/>
      <c r="J135" s="60"/>
      <c r="K135" s="60"/>
      <c r="L135" s="60"/>
      <c r="M135" s="60"/>
      <c r="N135" s="60"/>
      <c r="O135" s="60"/>
      <c r="P135" s="60"/>
    </row>
    <row r="136" spans="2:16" s="5" customFormat="1" x14ac:dyDescent="0.2">
      <c r="B136" s="79">
        <v>40179</v>
      </c>
      <c r="C136" s="21">
        <v>494</v>
      </c>
      <c r="D136" s="21">
        <v>5281</v>
      </c>
      <c r="E136" s="21">
        <v>14320</v>
      </c>
      <c r="F136" s="21">
        <v>41223</v>
      </c>
      <c r="G136" s="21">
        <v>8076</v>
      </c>
      <c r="H136" s="21">
        <f t="shared" si="1"/>
        <v>69394</v>
      </c>
      <c r="J136" s="60"/>
      <c r="K136" s="60"/>
      <c r="L136" s="60"/>
      <c r="M136" s="60"/>
      <c r="N136" s="60"/>
      <c r="O136" s="60"/>
      <c r="P136" s="60"/>
    </row>
    <row r="137" spans="2:16" s="5" customFormat="1" x14ac:dyDescent="0.2">
      <c r="B137" s="79">
        <v>40210</v>
      </c>
      <c r="C137" s="21">
        <v>491</v>
      </c>
      <c r="D137" s="21">
        <v>5221</v>
      </c>
      <c r="E137" s="21">
        <v>14383</v>
      </c>
      <c r="F137" s="21">
        <v>41181</v>
      </c>
      <c r="G137" s="21">
        <v>8210</v>
      </c>
      <c r="H137" s="21">
        <f t="shared" si="1"/>
        <v>69486</v>
      </c>
      <c r="I137" s="25"/>
      <c r="J137" s="20"/>
      <c r="K137" s="20"/>
      <c r="L137" s="20"/>
      <c r="M137" s="20"/>
      <c r="N137" s="20"/>
      <c r="O137" s="20"/>
      <c r="P137" s="60"/>
    </row>
    <row r="138" spans="2:16" s="5" customFormat="1" x14ac:dyDescent="0.2">
      <c r="B138" s="79">
        <v>40238</v>
      </c>
      <c r="C138" s="21">
        <v>525</v>
      </c>
      <c r="D138" s="21">
        <v>5074</v>
      </c>
      <c r="E138" s="21">
        <v>14156</v>
      </c>
      <c r="F138" s="21">
        <v>40631</v>
      </c>
      <c r="G138" s="21">
        <v>8498</v>
      </c>
      <c r="H138" s="21">
        <f t="shared" si="1"/>
        <v>68884</v>
      </c>
      <c r="I138" s="25"/>
      <c r="J138" s="20"/>
      <c r="K138" s="20"/>
      <c r="L138" s="20"/>
      <c r="M138" s="20"/>
      <c r="N138" s="20"/>
      <c r="O138" s="20"/>
      <c r="P138" s="60"/>
    </row>
    <row r="139" spans="2:16" s="10" customFormat="1" x14ac:dyDescent="0.2">
      <c r="B139" s="79">
        <v>40269</v>
      </c>
      <c r="C139" s="21">
        <v>543</v>
      </c>
      <c r="D139" s="21">
        <v>5237</v>
      </c>
      <c r="E139" s="21">
        <v>14097</v>
      </c>
      <c r="F139" s="21">
        <v>40615</v>
      </c>
      <c r="G139" s="21">
        <v>8865</v>
      </c>
      <c r="H139" s="21">
        <f t="shared" si="1"/>
        <v>69357</v>
      </c>
      <c r="I139" s="60"/>
      <c r="J139" s="60"/>
      <c r="K139" s="60"/>
      <c r="L139" s="60"/>
      <c r="M139" s="27"/>
      <c r="N139" s="27"/>
      <c r="O139" s="27"/>
      <c r="P139" s="60"/>
    </row>
    <row r="140" spans="2:16" s="10" customFormat="1" x14ac:dyDescent="0.2">
      <c r="B140" s="79">
        <v>40299</v>
      </c>
      <c r="C140" s="21">
        <v>546</v>
      </c>
      <c r="D140" s="21">
        <v>5143</v>
      </c>
      <c r="E140" s="21">
        <v>13943</v>
      </c>
      <c r="F140" s="21">
        <v>40060</v>
      </c>
      <c r="G140" s="21">
        <v>9265</v>
      </c>
      <c r="H140" s="21">
        <f t="shared" ref="H140:H161" si="2">SUM(C140:G140)</f>
        <v>68957</v>
      </c>
      <c r="I140" s="60"/>
      <c r="J140" s="60"/>
      <c r="K140" s="60"/>
      <c r="L140" s="27"/>
      <c r="M140" s="27"/>
      <c r="N140" s="27"/>
      <c r="O140" s="60"/>
      <c r="P140" s="60"/>
    </row>
    <row r="141" spans="2:16" s="10" customFormat="1" x14ac:dyDescent="0.2">
      <c r="B141" s="79">
        <v>40330</v>
      </c>
      <c r="C141" s="27">
        <v>548</v>
      </c>
      <c r="D141" s="27">
        <v>4968</v>
      </c>
      <c r="E141" s="27">
        <v>13687</v>
      </c>
      <c r="F141" s="27">
        <v>39467</v>
      </c>
      <c r="G141" s="27">
        <v>9430</v>
      </c>
      <c r="H141" s="21">
        <f t="shared" si="2"/>
        <v>68100</v>
      </c>
      <c r="I141" s="60"/>
      <c r="J141" s="60"/>
      <c r="K141" s="60"/>
      <c r="L141" s="27"/>
      <c r="M141" s="27"/>
      <c r="N141" s="27"/>
      <c r="O141" s="60"/>
      <c r="P141" s="60"/>
    </row>
    <row r="142" spans="2:16" x14ac:dyDescent="0.2">
      <c r="B142" s="79">
        <v>40360</v>
      </c>
      <c r="C142" s="1">
        <v>571</v>
      </c>
      <c r="D142" s="1">
        <v>4845</v>
      </c>
      <c r="E142" s="1">
        <v>13574</v>
      </c>
      <c r="F142" s="1">
        <v>38797</v>
      </c>
      <c r="G142" s="1">
        <v>9617</v>
      </c>
      <c r="H142" s="21">
        <f t="shared" si="2"/>
        <v>67404</v>
      </c>
      <c r="I142" s="65"/>
      <c r="J142" s="65"/>
      <c r="K142" s="65"/>
      <c r="L142" s="65"/>
      <c r="M142" s="65"/>
      <c r="N142" s="65"/>
      <c r="O142" s="65"/>
      <c r="P142" s="65"/>
    </row>
    <row r="143" spans="2:16" x14ac:dyDescent="0.2">
      <c r="B143" s="79">
        <v>40391</v>
      </c>
      <c r="C143" s="1">
        <v>558</v>
      </c>
      <c r="D143" s="1">
        <v>4877</v>
      </c>
      <c r="E143" s="1">
        <v>13789</v>
      </c>
      <c r="F143" s="1">
        <v>38939</v>
      </c>
      <c r="G143" s="1">
        <v>9585</v>
      </c>
      <c r="H143" s="21">
        <f t="shared" si="2"/>
        <v>67748</v>
      </c>
      <c r="I143" s="65"/>
      <c r="J143" s="65"/>
      <c r="K143" s="65"/>
      <c r="L143" s="65"/>
      <c r="M143" s="65"/>
      <c r="N143" s="65"/>
      <c r="O143" s="65"/>
      <c r="P143" s="65"/>
    </row>
    <row r="144" spans="2:16" ht="13.5" customHeight="1" x14ac:dyDescent="0.2">
      <c r="B144" s="79">
        <v>40422</v>
      </c>
      <c r="C144" s="1">
        <v>554</v>
      </c>
      <c r="D144" s="1">
        <v>5010</v>
      </c>
      <c r="E144" s="1">
        <v>13895</v>
      </c>
      <c r="F144" s="1">
        <v>39697</v>
      </c>
      <c r="G144" s="1">
        <v>10108</v>
      </c>
      <c r="H144" s="21">
        <f t="shared" si="2"/>
        <v>69264</v>
      </c>
      <c r="I144" s="65"/>
      <c r="J144" s="65"/>
      <c r="K144" s="65"/>
      <c r="L144" s="65"/>
      <c r="M144" s="65"/>
      <c r="N144" s="65"/>
      <c r="O144" s="65"/>
      <c r="P144" s="65"/>
    </row>
    <row r="145" spans="2:10" x14ac:dyDescent="0.2">
      <c r="B145" s="79">
        <v>40452</v>
      </c>
      <c r="C145" s="1">
        <v>604</v>
      </c>
      <c r="D145" s="1">
        <v>5198</v>
      </c>
      <c r="E145" s="1">
        <v>14009</v>
      </c>
      <c r="F145" s="1">
        <v>40656</v>
      </c>
      <c r="G145" s="1">
        <v>10592</v>
      </c>
      <c r="H145" s="21">
        <f t="shared" si="2"/>
        <v>71059</v>
      </c>
      <c r="I145" s="65"/>
      <c r="J145" s="65"/>
    </row>
    <row r="146" spans="2:10" x14ac:dyDescent="0.2">
      <c r="B146" s="79">
        <v>40483</v>
      </c>
      <c r="C146" s="1">
        <v>602</v>
      </c>
      <c r="D146" s="1">
        <v>5141</v>
      </c>
      <c r="E146" s="1">
        <v>13995</v>
      </c>
      <c r="F146" s="1">
        <v>41246</v>
      </c>
      <c r="G146" s="1">
        <v>10924</v>
      </c>
      <c r="H146" s="21">
        <f t="shared" si="2"/>
        <v>71908</v>
      </c>
      <c r="I146" s="65"/>
      <c r="J146" s="65"/>
    </row>
    <row r="147" spans="2:10" x14ac:dyDescent="0.2">
      <c r="B147" s="79">
        <v>40513</v>
      </c>
      <c r="C147" s="1">
        <v>582</v>
      </c>
      <c r="D147" s="1">
        <v>5135</v>
      </c>
      <c r="E147" s="1">
        <v>14192</v>
      </c>
      <c r="F147" s="1">
        <v>40344</v>
      </c>
      <c r="G147" s="1">
        <v>10713</v>
      </c>
      <c r="H147" s="21">
        <f t="shared" si="2"/>
        <v>70966</v>
      </c>
      <c r="I147" s="65"/>
      <c r="J147" s="65"/>
    </row>
    <row r="148" spans="2:10" x14ac:dyDescent="0.2">
      <c r="B148" s="79">
        <v>40544</v>
      </c>
      <c r="C148" s="1">
        <v>585</v>
      </c>
      <c r="D148" s="1">
        <v>5317</v>
      </c>
      <c r="E148" s="1">
        <v>14250</v>
      </c>
      <c r="F148" s="1">
        <v>41996</v>
      </c>
      <c r="G148" s="1">
        <v>11009</v>
      </c>
      <c r="H148" s="21">
        <f t="shared" si="2"/>
        <v>73157</v>
      </c>
      <c r="I148" s="65"/>
      <c r="J148" s="65"/>
    </row>
    <row r="149" spans="2:10" x14ac:dyDescent="0.2">
      <c r="B149" s="79">
        <v>40575</v>
      </c>
      <c r="C149" s="1">
        <v>598</v>
      </c>
      <c r="D149" s="1">
        <v>5303</v>
      </c>
      <c r="E149" s="1">
        <v>14143</v>
      </c>
      <c r="F149" s="1">
        <v>42465</v>
      </c>
      <c r="G149" s="1">
        <v>11371</v>
      </c>
      <c r="H149" s="21">
        <f t="shared" si="2"/>
        <v>73880</v>
      </c>
      <c r="I149" s="65"/>
      <c r="J149" s="65"/>
    </row>
    <row r="150" spans="2:10" x14ac:dyDescent="0.2">
      <c r="B150" s="79">
        <v>40603</v>
      </c>
      <c r="C150" s="1">
        <v>624</v>
      </c>
      <c r="D150" s="1">
        <v>5295</v>
      </c>
      <c r="E150" s="1">
        <v>14067</v>
      </c>
      <c r="F150" s="1">
        <v>42560</v>
      </c>
      <c r="G150" s="1">
        <v>11663</v>
      </c>
      <c r="H150" s="21">
        <f t="shared" si="2"/>
        <v>74209</v>
      </c>
      <c r="I150" s="65"/>
      <c r="J150" s="65"/>
    </row>
    <row r="151" spans="2:10" x14ac:dyDescent="0.2">
      <c r="B151" s="79">
        <v>40634</v>
      </c>
      <c r="C151" s="1">
        <v>684</v>
      </c>
      <c r="D151" s="1">
        <v>5146</v>
      </c>
      <c r="E151" s="1">
        <v>13974</v>
      </c>
      <c r="F151" s="1">
        <v>41428</v>
      </c>
      <c r="G151" s="1">
        <v>11513</v>
      </c>
      <c r="H151" s="21">
        <f t="shared" si="2"/>
        <v>72745</v>
      </c>
      <c r="I151" s="65"/>
      <c r="J151" s="65"/>
    </row>
    <row r="152" spans="2:10" x14ac:dyDescent="0.2">
      <c r="B152" s="79">
        <v>40664</v>
      </c>
      <c r="C152" s="1">
        <v>696</v>
      </c>
      <c r="D152" s="1">
        <v>5036</v>
      </c>
      <c r="E152" s="1">
        <v>13553</v>
      </c>
      <c r="F152" s="1">
        <v>40478</v>
      </c>
      <c r="G152" s="1">
        <v>11375</v>
      </c>
      <c r="H152" s="21">
        <f t="shared" si="2"/>
        <v>71138</v>
      </c>
      <c r="I152" s="65"/>
      <c r="J152" s="65"/>
    </row>
    <row r="153" spans="2:10" x14ac:dyDescent="0.2">
      <c r="B153" s="79">
        <v>40695</v>
      </c>
      <c r="C153" s="1">
        <v>723</v>
      </c>
      <c r="D153" s="1">
        <v>4893</v>
      </c>
      <c r="E153" s="1">
        <v>13239</v>
      </c>
      <c r="F153" s="1">
        <v>40156</v>
      </c>
      <c r="G153" s="1">
        <v>11280</v>
      </c>
      <c r="H153" s="21">
        <f t="shared" si="2"/>
        <v>70291</v>
      </c>
      <c r="I153" s="65"/>
      <c r="J153" s="65"/>
    </row>
    <row r="154" spans="2:10" x14ac:dyDescent="0.2">
      <c r="B154" s="79">
        <v>40725</v>
      </c>
      <c r="C154" s="1">
        <v>712</v>
      </c>
      <c r="D154" s="1">
        <v>4832</v>
      </c>
      <c r="E154" s="1">
        <v>13199</v>
      </c>
      <c r="F154" s="1">
        <v>39593</v>
      </c>
      <c r="G154" s="1">
        <v>11156</v>
      </c>
      <c r="H154" s="21">
        <f t="shared" si="2"/>
        <v>69492</v>
      </c>
      <c r="I154" s="65"/>
      <c r="J154" s="65"/>
    </row>
    <row r="155" spans="2:10" x14ac:dyDescent="0.2">
      <c r="B155" s="79">
        <v>40756</v>
      </c>
      <c r="C155" s="1">
        <v>723</v>
      </c>
      <c r="D155" s="1">
        <v>4912</v>
      </c>
      <c r="E155" s="1">
        <v>13275</v>
      </c>
      <c r="F155" s="1">
        <v>39928</v>
      </c>
      <c r="G155" s="1">
        <v>10872</v>
      </c>
      <c r="H155" s="21">
        <f t="shared" si="2"/>
        <v>69710</v>
      </c>
      <c r="I155" s="65"/>
      <c r="J155" s="1"/>
    </row>
    <row r="156" spans="2:10" x14ac:dyDescent="0.2">
      <c r="B156" s="79">
        <v>40787</v>
      </c>
      <c r="C156" s="1">
        <v>721</v>
      </c>
      <c r="D156" s="1">
        <v>4991</v>
      </c>
      <c r="E156" s="1">
        <v>13487</v>
      </c>
      <c r="F156" s="1">
        <v>40844</v>
      </c>
      <c r="G156" s="1">
        <v>11183</v>
      </c>
      <c r="H156" s="21">
        <f t="shared" si="2"/>
        <v>71226</v>
      </c>
      <c r="I156" s="65"/>
      <c r="J156" s="1"/>
    </row>
    <row r="157" spans="2:10" x14ac:dyDescent="0.2">
      <c r="B157" s="79">
        <v>40817</v>
      </c>
      <c r="C157" s="1">
        <v>744</v>
      </c>
      <c r="D157" s="1">
        <v>5314</v>
      </c>
      <c r="E157" s="1">
        <v>13982</v>
      </c>
      <c r="F157" s="1">
        <v>42574</v>
      </c>
      <c r="G157" s="1">
        <v>11609</v>
      </c>
      <c r="H157" s="21">
        <f t="shared" si="2"/>
        <v>74223</v>
      </c>
      <c r="I157" s="65"/>
      <c r="J157" s="1"/>
    </row>
    <row r="158" spans="2:10" x14ac:dyDescent="0.2">
      <c r="B158" s="79">
        <v>40848</v>
      </c>
      <c r="C158" s="1">
        <v>746</v>
      </c>
      <c r="D158" s="1">
        <v>5338</v>
      </c>
      <c r="E158" s="1">
        <v>14139</v>
      </c>
      <c r="F158" s="1">
        <v>43405</v>
      </c>
      <c r="G158" s="1">
        <v>11840</v>
      </c>
      <c r="H158" s="21">
        <f t="shared" si="2"/>
        <v>75468</v>
      </c>
      <c r="I158" s="65"/>
      <c r="J158" s="1"/>
    </row>
    <row r="159" spans="2:10" x14ac:dyDescent="0.2">
      <c r="B159" s="79">
        <v>40878</v>
      </c>
      <c r="C159" s="1">
        <v>750</v>
      </c>
      <c r="D159" s="1">
        <v>5323</v>
      </c>
      <c r="E159" s="1">
        <v>14523</v>
      </c>
      <c r="F159" s="1">
        <v>42860</v>
      </c>
      <c r="G159" s="1">
        <v>11608</v>
      </c>
      <c r="H159" s="21">
        <f t="shared" si="2"/>
        <v>75064</v>
      </c>
      <c r="I159" s="65"/>
      <c r="J159" s="1"/>
    </row>
    <row r="160" spans="2:10" x14ac:dyDescent="0.2">
      <c r="B160" s="79">
        <v>40909</v>
      </c>
      <c r="C160" s="1">
        <v>759</v>
      </c>
      <c r="D160" s="1">
        <v>5501</v>
      </c>
      <c r="E160" s="1">
        <v>14654</v>
      </c>
      <c r="F160" s="1">
        <v>44877</v>
      </c>
      <c r="G160" s="1">
        <v>11592</v>
      </c>
      <c r="H160" s="21">
        <f t="shared" si="2"/>
        <v>77383</v>
      </c>
      <c r="I160" s="65"/>
      <c r="J160" s="1"/>
    </row>
    <row r="161" spans="2:11" x14ac:dyDescent="0.2">
      <c r="B161" s="79">
        <v>40940</v>
      </c>
      <c r="C161" s="1">
        <v>756</v>
      </c>
      <c r="D161" s="1">
        <v>5592</v>
      </c>
      <c r="E161" s="1">
        <v>14836</v>
      </c>
      <c r="F161" s="1">
        <v>46033</v>
      </c>
      <c r="G161" s="1">
        <v>12172</v>
      </c>
      <c r="H161" s="21">
        <f t="shared" si="2"/>
        <v>79389</v>
      </c>
      <c r="I161" s="65"/>
      <c r="J161" s="1"/>
      <c r="K161" s="65"/>
    </row>
    <row r="162" spans="2:11" x14ac:dyDescent="0.2">
      <c r="B162" s="79">
        <v>40969</v>
      </c>
      <c r="C162" s="1">
        <v>771</v>
      </c>
      <c r="D162" s="1">
        <v>5616</v>
      </c>
      <c r="E162" s="1">
        <v>14951</v>
      </c>
      <c r="F162" s="1">
        <v>46425</v>
      </c>
      <c r="G162" s="1">
        <v>12606</v>
      </c>
      <c r="H162" s="1">
        <v>80369</v>
      </c>
      <c r="I162" s="65"/>
      <c r="J162" s="1"/>
      <c r="K162" s="65"/>
    </row>
    <row r="163" spans="2:11" x14ac:dyDescent="0.2">
      <c r="B163" s="79">
        <v>41000</v>
      </c>
      <c r="C163" s="1">
        <v>771</v>
      </c>
      <c r="D163" s="1">
        <v>5593</v>
      </c>
      <c r="E163" s="1">
        <v>15076</v>
      </c>
      <c r="F163" s="1">
        <v>46236</v>
      </c>
      <c r="G163" s="1">
        <v>12763</v>
      </c>
      <c r="H163" s="1">
        <v>80439</v>
      </c>
      <c r="I163" s="65"/>
      <c r="J163" s="1"/>
      <c r="K163" s="65"/>
    </row>
    <row r="164" spans="2:11" x14ac:dyDescent="0.2">
      <c r="B164" s="79">
        <v>41030</v>
      </c>
      <c r="C164" s="1">
        <v>744</v>
      </c>
      <c r="D164" s="1">
        <v>5638</v>
      </c>
      <c r="E164" s="1">
        <v>15032</v>
      </c>
      <c r="F164" s="1">
        <v>46291</v>
      </c>
      <c r="G164" s="1">
        <v>12973</v>
      </c>
      <c r="H164" s="1">
        <v>80678</v>
      </c>
      <c r="I164" s="65"/>
      <c r="J164" s="1"/>
      <c r="K164" s="65"/>
    </row>
    <row r="165" spans="2:11" x14ac:dyDescent="0.2">
      <c r="B165" s="79">
        <v>41061</v>
      </c>
      <c r="C165" s="1">
        <v>756</v>
      </c>
      <c r="D165" s="1">
        <v>5475</v>
      </c>
      <c r="E165" s="1">
        <v>14575</v>
      </c>
      <c r="F165" s="1">
        <v>45696</v>
      </c>
      <c r="G165" s="1">
        <v>12346</v>
      </c>
      <c r="H165" s="1">
        <v>78848</v>
      </c>
      <c r="I165" s="65"/>
      <c r="J165" s="1"/>
      <c r="K165" s="65"/>
    </row>
    <row r="166" spans="2:11" x14ac:dyDescent="0.2">
      <c r="B166" s="79">
        <v>41091</v>
      </c>
      <c r="C166" s="1">
        <v>726</v>
      </c>
      <c r="D166" s="1">
        <v>5222</v>
      </c>
      <c r="E166" s="1">
        <v>14120</v>
      </c>
      <c r="F166" s="1">
        <v>45529</v>
      </c>
      <c r="G166" s="1">
        <v>11714</v>
      </c>
      <c r="H166" s="1">
        <f t="shared" ref="H166:H171" si="3">SUM(C166:G166)</f>
        <v>77311</v>
      </c>
      <c r="I166" s="65"/>
      <c r="J166" s="65"/>
      <c r="K166" s="65"/>
    </row>
    <row r="167" spans="2:11" x14ac:dyDescent="0.2">
      <c r="B167" s="79">
        <v>41122</v>
      </c>
      <c r="C167" s="1">
        <v>753</v>
      </c>
      <c r="D167" s="1">
        <v>5196</v>
      </c>
      <c r="E167" s="1">
        <v>13955</v>
      </c>
      <c r="F167" s="1">
        <v>45813</v>
      </c>
      <c r="G167" s="1">
        <v>10972</v>
      </c>
      <c r="H167" s="1">
        <f t="shared" si="3"/>
        <v>76689</v>
      </c>
      <c r="I167" s="2"/>
      <c r="J167" s="2"/>
      <c r="K167" s="2"/>
    </row>
    <row r="168" spans="2:11" x14ac:dyDescent="0.2">
      <c r="B168" s="79">
        <v>41153</v>
      </c>
      <c r="C168" s="1">
        <v>769</v>
      </c>
      <c r="D168" s="1">
        <v>5298</v>
      </c>
      <c r="E168" s="1">
        <v>13884</v>
      </c>
      <c r="F168" s="1">
        <v>47277</v>
      </c>
      <c r="G168" s="1">
        <v>10942</v>
      </c>
      <c r="H168" s="1">
        <f t="shared" si="3"/>
        <v>78170</v>
      </c>
      <c r="I168" s="65"/>
      <c r="J168" s="2"/>
      <c r="K168" s="65"/>
    </row>
    <row r="169" spans="2:11" x14ac:dyDescent="0.2">
      <c r="B169" s="79">
        <v>41183</v>
      </c>
      <c r="C169" s="1">
        <v>754</v>
      </c>
      <c r="D169" s="1">
        <v>5558</v>
      </c>
      <c r="E169" s="1">
        <v>13947</v>
      </c>
      <c r="F169" s="1">
        <v>50252</v>
      </c>
      <c r="G169" s="1">
        <v>11156</v>
      </c>
      <c r="H169" s="1">
        <f t="shared" si="3"/>
        <v>81667</v>
      </c>
      <c r="I169" s="65"/>
      <c r="J169" s="2"/>
      <c r="K169" s="65"/>
    </row>
    <row r="170" spans="2:11" x14ac:dyDescent="0.2">
      <c r="B170" s="79">
        <v>41214</v>
      </c>
      <c r="C170" s="1">
        <v>801</v>
      </c>
      <c r="D170" s="1">
        <v>5690</v>
      </c>
      <c r="E170" s="1">
        <v>13859</v>
      </c>
      <c r="F170" s="1">
        <v>52828</v>
      </c>
      <c r="G170" s="1">
        <v>11411</v>
      </c>
      <c r="H170" s="1">
        <f t="shared" si="3"/>
        <v>84589</v>
      </c>
      <c r="I170" s="65"/>
      <c r="J170" s="2"/>
      <c r="K170" s="65"/>
    </row>
    <row r="171" spans="2:11" x14ac:dyDescent="0.2">
      <c r="B171" s="79">
        <v>41244</v>
      </c>
      <c r="C171" s="1">
        <v>800</v>
      </c>
      <c r="D171" s="1">
        <v>5584</v>
      </c>
      <c r="E171" s="1">
        <v>13674</v>
      </c>
      <c r="F171" s="1">
        <v>51876</v>
      </c>
      <c r="G171" s="1">
        <v>11066</v>
      </c>
      <c r="H171" s="1">
        <f t="shared" si="3"/>
        <v>83000</v>
      </c>
      <c r="I171" s="65"/>
      <c r="J171" s="2"/>
      <c r="K171" s="65"/>
    </row>
    <row r="172" spans="2:11" x14ac:dyDescent="0.2">
      <c r="B172" s="79">
        <v>41275</v>
      </c>
      <c r="C172" s="1">
        <v>832</v>
      </c>
      <c r="D172" s="1">
        <v>5613</v>
      </c>
      <c r="E172" s="1">
        <v>13531</v>
      </c>
      <c r="F172" s="1">
        <v>53387</v>
      </c>
      <c r="G172" s="1">
        <v>10697</v>
      </c>
      <c r="H172" s="1">
        <v>84060</v>
      </c>
      <c r="I172" s="65"/>
      <c r="J172" s="2"/>
      <c r="K172" s="65"/>
    </row>
    <row r="173" spans="2:11" x14ac:dyDescent="0.2">
      <c r="B173" s="79">
        <v>41306</v>
      </c>
      <c r="C173" s="1">
        <v>878</v>
      </c>
      <c r="D173" s="1">
        <v>5658</v>
      </c>
      <c r="E173" s="1">
        <v>13701</v>
      </c>
      <c r="F173" s="1">
        <v>54517</v>
      </c>
      <c r="G173" s="1">
        <v>11026</v>
      </c>
      <c r="H173" s="1">
        <v>85780</v>
      </c>
      <c r="I173" s="65"/>
      <c r="J173" s="2"/>
      <c r="K173" s="65"/>
    </row>
    <row r="174" spans="2:11" x14ac:dyDescent="0.2">
      <c r="B174" s="79">
        <v>41334</v>
      </c>
      <c r="C174" s="1">
        <v>887</v>
      </c>
      <c r="D174" s="1">
        <v>5546</v>
      </c>
      <c r="E174" s="1">
        <v>13699</v>
      </c>
      <c r="F174" s="1">
        <v>54123</v>
      </c>
      <c r="G174" s="1">
        <v>11235</v>
      </c>
      <c r="H174" s="1">
        <v>85490</v>
      </c>
      <c r="I174" s="65"/>
      <c r="J174" s="2"/>
      <c r="K174" s="65"/>
    </row>
    <row r="175" spans="2:11" x14ac:dyDescent="0.2">
      <c r="B175" s="79">
        <v>41365</v>
      </c>
      <c r="C175" s="1">
        <v>887</v>
      </c>
      <c r="D175" s="1">
        <v>5655</v>
      </c>
      <c r="E175" s="1">
        <v>13504</v>
      </c>
      <c r="F175" s="1">
        <v>53913</v>
      </c>
      <c r="G175" s="1">
        <v>11372</v>
      </c>
      <c r="H175" s="1">
        <v>85331</v>
      </c>
      <c r="I175" s="65"/>
      <c r="J175" s="2"/>
      <c r="K175" s="65"/>
    </row>
    <row r="176" spans="2:11" x14ac:dyDescent="0.2">
      <c r="B176" s="79">
        <v>41395</v>
      </c>
      <c r="C176" s="1">
        <v>868</v>
      </c>
      <c r="D176" s="1">
        <v>5472</v>
      </c>
      <c r="E176" s="1">
        <v>13305</v>
      </c>
      <c r="F176" s="1">
        <v>52609</v>
      </c>
      <c r="G176" s="1">
        <v>11519</v>
      </c>
      <c r="H176" s="1">
        <v>83773</v>
      </c>
      <c r="I176" s="65"/>
      <c r="J176" s="2"/>
      <c r="K176" s="65"/>
    </row>
    <row r="177" spans="2:8" x14ac:dyDescent="0.2">
      <c r="B177" s="79">
        <v>41426</v>
      </c>
      <c r="C177" s="1">
        <v>847</v>
      </c>
      <c r="D177" s="1">
        <v>5493</v>
      </c>
      <c r="E177" s="1">
        <v>12956</v>
      </c>
      <c r="F177" s="1">
        <v>50879</v>
      </c>
      <c r="G177" s="1">
        <v>11200</v>
      </c>
      <c r="H177" s="1">
        <v>81375</v>
      </c>
    </row>
    <row r="178" spans="2:8" x14ac:dyDescent="0.2">
      <c r="B178" s="79">
        <v>41456</v>
      </c>
      <c r="C178" s="1">
        <v>853</v>
      </c>
      <c r="D178" s="1">
        <v>5315</v>
      </c>
      <c r="E178" s="1">
        <v>12647</v>
      </c>
      <c r="F178" s="1">
        <v>49472</v>
      </c>
      <c r="G178" s="1">
        <v>11142</v>
      </c>
      <c r="H178" s="1">
        <v>79429</v>
      </c>
    </row>
    <row r="179" spans="2:8" x14ac:dyDescent="0.2">
      <c r="B179" s="79">
        <v>41487</v>
      </c>
      <c r="C179" s="1">
        <v>833</v>
      </c>
      <c r="D179" s="1">
        <v>5184</v>
      </c>
      <c r="E179" s="1">
        <v>12492</v>
      </c>
      <c r="F179" s="1">
        <v>48658</v>
      </c>
      <c r="G179" s="1">
        <v>10638</v>
      </c>
      <c r="H179" s="1">
        <v>77805</v>
      </c>
    </row>
    <row r="180" spans="2:8" x14ac:dyDescent="0.2">
      <c r="B180" s="79">
        <v>41518</v>
      </c>
      <c r="C180" s="1">
        <v>795</v>
      </c>
      <c r="D180" s="1">
        <v>5294</v>
      </c>
      <c r="E180" s="1">
        <v>12243</v>
      </c>
      <c r="F180" s="1">
        <v>49536</v>
      </c>
      <c r="G180" s="1">
        <v>10843</v>
      </c>
      <c r="H180" s="1">
        <v>78711</v>
      </c>
    </row>
    <row r="181" spans="2:8" x14ac:dyDescent="0.2">
      <c r="B181" s="79">
        <v>41548</v>
      </c>
      <c r="C181" s="1">
        <v>817</v>
      </c>
      <c r="D181" s="1">
        <v>5436</v>
      </c>
      <c r="E181" s="1">
        <v>12307</v>
      </c>
      <c r="F181" s="1">
        <v>52362</v>
      </c>
      <c r="G181" s="1">
        <v>11274</v>
      </c>
      <c r="H181" s="1">
        <v>82196</v>
      </c>
    </row>
    <row r="182" spans="2:8" x14ac:dyDescent="0.2">
      <c r="B182" s="79">
        <v>41579</v>
      </c>
      <c r="C182" s="1">
        <v>824</v>
      </c>
      <c r="D182" s="1">
        <v>5299</v>
      </c>
      <c r="E182" s="1">
        <v>11920</v>
      </c>
      <c r="F182" s="1">
        <v>52572</v>
      </c>
      <c r="G182" s="1">
        <v>11323</v>
      </c>
      <c r="H182" s="1">
        <v>81938</v>
      </c>
    </row>
    <row r="183" spans="2:8" x14ac:dyDescent="0.2">
      <c r="B183" s="79">
        <v>41609</v>
      </c>
      <c r="C183" s="1">
        <v>821</v>
      </c>
      <c r="D183" s="1">
        <v>5226</v>
      </c>
      <c r="E183" s="1">
        <v>12051</v>
      </c>
      <c r="F183" s="1">
        <v>51210</v>
      </c>
      <c r="G183" s="1">
        <v>11163</v>
      </c>
      <c r="H183" s="1">
        <v>80471</v>
      </c>
    </row>
    <row r="184" spans="2:8" x14ac:dyDescent="0.2">
      <c r="B184" s="79">
        <v>41640</v>
      </c>
      <c r="C184" s="1">
        <v>829</v>
      </c>
      <c r="D184" s="1">
        <v>5442</v>
      </c>
      <c r="E184" s="1">
        <v>12032</v>
      </c>
      <c r="F184" s="1">
        <v>53164</v>
      </c>
      <c r="G184" s="1">
        <v>11257</v>
      </c>
      <c r="H184" s="1">
        <v>82724</v>
      </c>
    </row>
    <row r="185" spans="2:8" x14ac:dyDescent="0.2">
      <c r="B185" s="79">
        <v>41671</v>
      </c>
      <c r="C185" s="1">
        <v>853</v>
      </c>
      <c r="D185" s="1">
        <v>5428</v>
      </c>
      <c r="E185" s="1">
        <v>11954</v>
      </c>
      <c r="F185" s="1">
        <v>54221</v>
      </c>
      <c r="G185" s="1">
        <v>11609</v>
      </c>
      <c r="H185" s="1">
        <v>84065</v>
      </c>
    </row>
    <row r="186" spans="2:8" x14ac:dyDescent="0.2">
      <c r="B186" s="79">
        <v>41699</v>
      </c>
      <c r="C186" s="1">
        <v>904</v>
      </c>
      <c r="D186" s="1">
        <v>5373</v>
      </c>
      <c r="E186" s="1">
        <v>11749</v>
      </c>
      <c r="F186" s="1">
        <v>54116</v>
      </c>
      <c r="G186" s="1">
        <v>12089</v>
      </c>
      <c r="H186" s="1">
        <v>84231</v>
      </c>
    </row>
    <row r="187" spans="2:8" x14ac:dyDescent="0.2">
      <c r="B187" s="79">
        <v>41730</v>
      </c>
      <c r="C187" s="1">
        <v>913</v>
      </c>
      <c r="D187" s="1">
        <v>5223</v>
      </c>
      <c r="E187" s="1">
        <v>11533</v>
      </c>
      <c r="F187" s="1">
        <v>52310</v>
      </c>
      <c r="G187" s="1">
        <v>11935</v>
      </c>
      <c r="H187" s="1">
        <v>81914</v>
      </c>
    </row>
    <row r="188" spans="2:8" x14ac:dyDescent="0.2">
      <c r="B188" s="79">
        <v>41760</v>
      </c>
      <c r="C188" s="1">
        <v>914</v>
      </c>
      <c r="D188" s="1">
        <v>5108</v>
      </c>
      <c r="E188" s="1">
        <v>11217</v>
      </c>
      <c r="F188" s="1">
        <v>51189</v>
      </c>
      <c r="G188" s="1">
        <v>11885</v>
      </c>
      <c r="H188" s="1">
        <v>80313</v>
      </c>
    </row>
    <row r="189" spans="2:8" x14ac:dyDescent="0.2">
      <c r="B189" s="79">
        <v>41791</v>
      </c>
      <c r="C189" s="1">
        <v>934</v>
      </c>
      <c r="D189" s="1">
        <v>4955</v>
      </c>
      <c r="E189" s="1">
        <v>10898</v>
      </c>
      <c r="F189" s="1">
        <v>49956</v>
      </c>
      <c r="G189" s="1">
        <v>11271</v>
      </c>
      <c r="H189" s="1">
        <v>78014</v>
      </c>
    </row>
    <row r="190" spans="2:8" x14ac:dyDescent="0.2">
      <c r="B190" s="79">
        <v>41821</v>
      </c>
      <c r="C190" s="1">
        <v>918</v>
      </c>
      <c r="D190" s="1">
        <v>4829</v>
      </c>
      <c r="E190" s="1">
        <v>10633</v>
      </c>
      <c r="F190" s="1">
        <v>48749</v>
      </c>
      <c r="G190" s="1">
        <v>11292</v>
      </c>
      <c r="H190" s="1">
        <v>76421</v>
      </c>
    </row>
    <row r="191" spans="2:8" x14ac:dyDescent="0.2">
      <c r="B191" s="79">
        <v>41852</v>
      </c>
      <c r="C191" s="1">
        <v>886</v>
      </c>
      <c r="D191" s="1">
        <v>4697</v>
      </c>
      <c r="E191" s="1">
        <v>10620</v>
      </c>
      <c r="F191" s="1">
        <v>48365</v>
      </c>
      <c r="G191" s="1">
        <v>10822</v>
      </c>
      <c r="H191" s="1">
        <v>75390</v>
      </c>
    </row>
    <row r="192" spans="2:8" x14ac:dyDescent="0.2">
      <c r="B192" s="79">
        <v>41883</v>
      </c>
      <c r="C192" s="1">
        <v>863</v>
      </c>
      <c r="D192" s="1">
        <v>4787</v>
      </c>
      <c r="E192" s="1">
        <v>10495</v>
      </c>
      <c r="F192" s="1">
        <v>49071</v>
      </c>
      <c r="G192" s="1">
        <v>10944</v>
      </c>
      <c r="H192" s="1">
        <v>76160</v>
      </c>
    </row>
    <row r="193" spans="2:10" x14ac:dyDescent="0.2">
      <c r="B193" s="79">
        <v>41913</v>
      </c>
      <c r="C193" s="1">
        <v>912</v>
      </c>
      <c r="D193" s="1">
        <v>4894</v>
      </c>
      <c r="E193" s="1">
        <v>10588</v>
      </c>
      <c r="F193" s="1">
        <v>51190</v>
      </c>
      <c r="G193" s="1">
        <v>11428</v>
      </c>
      <c r="H193" s="1">
        <v>79012</v>
      </c>
      <c r="I193" s="65"/>
      <c r="J193" s="65"/>
    </row>
    <row r="194" spans="2:10" x14ac:dyDescent="0.2">
      <c r="B194" s="79">
        <v>41944</v>
      </c>
      <c r="C194" s="1">
        <v>911</v>
      </c>
      <c r="D194" s="1">
        <v>4817</v>
      </c>
      <c r="E194" s="1">
        <v>10274</v>
      </c>
      <c r="F194" s="1">
        <v>51762</v>
      </c>
      <c r="G194" s="1">
        <v>11456</v>
      </c>
      <c r="H194" s="1">
        <v>79220</v>
      </c>
      <c r="I194" s="65"/>
      <c r="J194" s="65"/>
    </row>
    <row r="195" spans="2:10" x14ac:dyDescent="0.2">
      <c r="B195" s="79">
        <v>41974</v>
      </c>
      <c r="C195" s="1">
        <v>910</v>
      </c>
      <c r="D195" s="1">
        <v>4748</v>
      </c>
      <c r="E195" s="1">
        <v>10324</v>
      </c>
      <c r="F195" s="1">
        <v>50298</v>
      </c>
      <c r="G195" s="1">
        <v>11179</v>
      </c>
      <c r="H195" s="1">
        <v>77459</v>
      </c>
      <c r="I195" s="65"/>
      <c r="J195" s="65"/>
    </row>
    <row r="196" spans="2:10" x14ac:dyDescent="0.2">
      <c r="B196" s="79">
        <v>42005</v>
      </c>
      <c r="C196" s="1">
        <v>906</v>
      </c>
      <c r="D196" s="1">
        <v>4850</v>
      </c>
      <c r="E196" s="1">
        <v>10334</v>
      </c>
      <c r="F196" s="1">
        <v>51643</v>
      </c>
      <c r="G196" s="1">
        <v>10754</v>
      </c>
      <c r="H196" s="1">
        <v>78487</v>
      </c>
      <c r="I196" s="65"/>
      <c r="J196" s="65"/>
    </row>
    <row r="197" spans="2:10" x14ac:dyDescent="0.2">
      <c r="B197" s="79">
        <v>42036</v>
      </c>
      <c r="C197" s="1">
        <v>896</v>
      </c>
      <c r="D197" s="1">
        <v>4784</v>
      </c>
      <c r="E197" s="1">
        <v>9952</v>
      </c>
      <c r="F197" s="1">
        <v>51642</v>
      </c>
      <c r="G197" s="1">
        <v>10883</v>
      </c>
      <c r="H197" s="1">
        <v>78157</v>
      </c>
      <c r="I197" s="65"/>
      <c r="J197" s="65"/>
    </row>
    <row r="198" spans="2:10" x14ac:dyDescent="0.2">
      <c r="B198" s="79">
        <v>42064</v>
      </c>
      <c r="C198" s="1">
        <v>891</v>
      </c>
      <c r="D198" s="1">
        <v>4549</v>
      </c>
      <c r="E198" s="1">
        <v>9784</v>
      </c>
      <c r="F198" s="1">
        <v>50068</v>
      </c>
      <c r="G198" s="1">
        <v>11160</v>
      </c>
      <c r="H198" s="1">
        <v>76452</v>
      </c>
      <c r="I198" s="65"/>
      <c r="J198" s="65"/>
    </row>
    <row r="199" spans="2:10" x14ac:dyDescent="0.2">
      <c r="B199" s="79">
        <v>42095</v>
      </c>
      <c r="C199" s="1">
        <v>889</v>
      </c>
      <c r="D199" s="1">
        <v>4607</v>
      </c>
      <c r="E199" s="1">
        <v>9623</v>
      </c>
      <c r="F199" s="1">
        <v>49289</v>
      </c>
      <c r="G199" s="1">
        <v>11326</v>
      </c>
      <c r="H199" s="1">
        <v>75734</v>
      </c>
      <c r="I199" s="65"/>
      <c r="J199" s="65"/>
    </row>
    <row r="200" spans="2:10" x14ac:dyDescent="0.2">
      <c r="B200" s="79">
        <v>42125</v>
      </c>
      <c r="C200" s="1">
        <v>855</v>
      </c>
      <c r="D200" s="1">
        <v>4492</v>
      </c>
      <c r="E200" s="1">
        <v>9308</v>
      </c>
      <c r="F200" s="1">
        <v>48677</v>
      </c>
      <c r="G200" s="1">
        <v>11259</v>
      </c>
      <c r="H200" s="1">
        <v>74591</v>
      </c>
      <c r="I200" s="65"/>
      <c r="J200" s="65"/>
    </row>
    <row r="201" spans="2:10" x14ac:dyDescent="0.2">
      <c r="B201" s="79">
        <v>42156</v>
      </c>
      <c r="C201" s="1">
        <v>860</v>
      </c>
      <c r="D201" s="1">
        <v>4335</v>
      </c>
      <c r="E201" s="1">
        <v>9058</v>
      </c>
      <c r="F201" s="1">
        <v>48430</v>
      </c>
      <c r="G201" s="1">
        <v>10614</v>
      </c>
      <c r="H201" s="1">
        <v>73297</v>
      </c>
      <c r="I201" s="65"/>
      <c r="J201" s="65"/>
    </row>
    <row r="202" spans="2:10" x14ac:dyDescent="0.2">
      <c r="B202" s="79">
        <v>42186</v>
      </c>
      <c r="C202" s="1">
        <v>840</v>
      </c>
      <c r="D202" s="1">
        <v>4221</v>
      </c>
      <c r="E202" s="1">
        <v>8925</v>
      </c>
      <c r="F202" s="1">
        <v>46697</v>
      </c>
      <c r="G202" s="1">
        <v>10416</v>
      </c>
      <c r="H202" s="1">
        <v>71099</v>
      </c>
      <c r="I202" s="65"/>
      <c r="J202" s="65"/>
    </row>
    <row r="203" spans="2:10" x14ac:dyDescent="0.2">
      <c r="B203" s="79">
        <v>42217</v>
      </c>
      <c r="C203" s="1">
        <v>844</v>
      </c>
      <c r="D203" s="1">
        <v>4164</v>
      </c>
      <c r="E203" s="1">
        <v>8949</v>
      </c>
      <c r="F203" s="1">
        <v>46070</v>
      </c>
      <c r="G203" s="1">
        <v>9988</v>
      </c>
      <c r="H203" s="1">
        <v>70015</v>
      </c>
      <c r="I203" s="65"/>
      <c r="J203" s="65"/>
    </row>
    <row r="204" spans="2:10" x14ac:dyDescent="0.2">
      <c r="B204" s="79">
        <v>42248</v>
      </c>
      <c r="C204" s="1">
        <v>838</v>
      </c>
      <c r="D204" s="1">
        <v>4197</v>
      </c>
      <c r="E204" s="1">
        <v>8871</v>
      </c>
      <c r="F204" s="1">
        <v>47555</v>
      </c>
      <c r="G204" s="1">
        <v>10248</v>
      </c>
      <c r="H204" s="1">
        <v>71709</v>
      </c>
      <c r="I204" s="65"/>
      <c r="J204" s="65"/>
    </row>
    <row r="205" spans="2:10" x14ac:dyDescent="0.2">
      <c r="B205" s="79">
        <v>42278</v>
      </c>
      <c r="C205" s="1">
        <v>816</v>
      </c>
      <c r="D205" s="1">
        <v>4284</v>
      </c>
      <c r="E205" s="1">
        <v>8799</v>
      </c>
      <c r="F205" s="1">
        <v>48958</v>
      </c>
      <c r="G205" s="1">
        <v>10382</v>
      </c>
      <c r="H205" s="1">
        <v>73239</v>
      </c>
      <c r="I205" s="65"/>
      <c r="J205" s="65"/>
    </row>
    <row r="206" spans="2:10" x14ac:dyDescent="0.2">
      <c r="B206" s="79">
        <v>42309</v>
      </c>
      <c r="C206" s="1">
        <v>817</v>
      </c>
      <c r="D206" s="1">
        <v>4212</v>
      </c>
      <c r="E206" s="1">
        <v>8593</v>
      </c>
      <c r="F206" s="1">
        <v>49810</v>
      </c>
      <c r="G206" s="1">
        <v>10565</v>
      </c>
      <c r="H206" s="1">
        <v>73997</v>
      </c>
      <c r="I206" s="65"/>
      <c r="J206" s="65"/>
    </row>
    <row r="207" spans="2:10" x14ac:dyDescent="0.2">
      <c r="B207" s="79">
        <v>42339</v>
      </c>
      <c r="C207" s="1">
        <v>809</v>
      </c>
      <c r="D207" s="1">
        <v>4185</v>
      </c>
      <c r="E207" s="1">
        <v>8650</v>
      </c>
      <c r="F207" s="1">
        <v>47717</v>
      </c>
      <c r="G207" s="1">
        <v>10189</v>
      </c>
      <c r="H207" s="1">
        <v>71550</v>
      </c>
      <c r="I207" s="65"/>
      <c r="J207" s="65"/>
    </row>
    <row r="208" spans="2:10" x14ac:dyDescent="0.2">
      <c r="B208" s="79">
        <v>42370</v>
      </c>
      <c r="C208" s="1">
        <v>804</v>
      </c>
      <c r="D208" s="1">
        <v>4206</v>
      </c>
      <c r="E208" s="1">
        <v>8531</v>
      </c>
      <c r="F208" s="1">
        <v>48644</v>
      </c>
      <c r="G208" s="1">
        <v>9645</v>
      </c>
      <c r="H208" s="1">
        <v>71830</v>
      </c>
      <c r="I208" s="1"/>
      <c r="J208" s="1"/>
    </row>
    <row r="209" spans="2:19" x14ac:dyDescent="0.2">
      <c r="B209" s="79">
        <v>42401</v>
      </c>
      <c r="C209" s="1">
        <v>812</v>
      </c>
      <c r="D209" s="1">
        <v>4174</v>
      </c>
      <c r="E209" s="1">
        <v>8541</v>
      </c>
      <c r="F209" s="1">
        <v>48754</v>
      </c>
      <c r="G209" s="1">
        <v>9856</v>
      </c>
      <c r="H209" s="1">
        <v>72137</v>
      </c>
      <c r="I209" s="1"/>
      <c r="J209" s="1"/>
      <c r="K209" s="65"/>
      <c r="L209" s="65"/>
      <c r="M209" s="65"/>
      <c r="N209" s="65"/>
      <c r="O209" s="65"/>
      <c r="P209" s="65"/>
      <c r="Q209" s="65"/>
      <c r="R209" s="65"/>
      <c r="S209" s="65"/>
    </row>
    <row r="210" spans="2:19" x14ac:dyDescent="0.2">
      <c r="B210" s="79">
        <v>42430</v>
      </c>
      <c r="C210" s="1">
        <v>818</v>
      </c>
      <c r="D210" s="1">
        <v>4055</v>
      </c>
      <c r="E210" s="1">
        <v>8494</v>
      </c>
      <c r="F210" s="1">
        <v>48255</v>
      </c>
      <c r="G210" s="1">
        <v>9937</v>
      </c>
      <c r="H210" s="1">
        <v>71559</v>
      </c>
      <c r="I210" s="1"/>
      <c r="J210" s="1"/>
      <c r="K210" s="65"/>
      <c r="L210" s="65"/>
      <c r="M210" s="65"/>
      <c r="N210" s="65"/>
      <c r="O210" s="65"/>
      <c r="P210" s="65"/>
      <c r="Q210" s="65"/>
      <c r="R210" s="65"/>
      <c r="S210" s="65"/>
    </row>
    <row r="211" spans="2:19" x14ac:dyDescent="0.2">
      <c r="B211" s="79">
        <v>42461</v>
      </c>
      <c r="C211" s="1">
        <v>800</v>
      </c>
      <c r="D211" s="1">
        <v>4081</v>
      </c>
      <c r="E211" s="1">
        <v>8385</v>
      </c>
      <c r="F211" s="1">
        <v>47773</v>
      </c>
      <c r="G211" s="1">
        <v>10064</v>
      </c>
      <c r="H211" s="1">
        <v>71103</v>
      </c>
      <c r="I211" s="1"/>
      <c r="J211" s="1"/>
      <c r="K211" s="65"/>
      <c r="L211" s="65"/>
      <c r="M211" s="65"/>
      <c r="N211" s="65"/>
      <c r="O211" s="65"/>
      <c r="P211" s="65"/>
      <c r="Q211" s="65"/>
      <c r="R211" s="65"/>
      <c r="S211" s="65"/>
    </row>
    <row r="212" spans="2:19" x14ac:dyDescent="0.2">
      <c r="B212" s="79">
        <v>42491</v>
      </c>
      <c r="C212" s="1">
        <v>776</v>
      </c>
      <c r="D212" s="1">
        <v>3971</v>
      </c>
      <c r="E212" s="1">
        <v>8180</v>
      </c>
      <c r="F212" s="1">
        <v>46804</v>
      </c>
      <c r="G212" s="1">
        <v>9989</v>
      </c>
      <c r="H212" s="1">
        <v>69720</v>
      </c>
      <c r="I212" s="1"/>
      <c r="J212" s="1"/>
      <c r="K212" s="65"/>
      <c r="L212" s="65"/>
      <c r="M212" s="65"/>
      <c r="N212" s="65"/>
      <c r="O212" s="65"/>
      <c r="P212" s="65"/>
      <c r="Q212" s="65"/>
      <c r="R212" s="65"/>
      <c r="S212" s="65"/>
    </row>
    <row r="213" spans="2:19" x14ac:dyDescent="0.2">
      <c r="B213" s="79">
        <v>42522</v>
      </c>
      <c r="C213" s="1">
        <v>787</v>
      </c>
      <c r="D213" s="1">
        <v>3848</v>
      </c>
      <c r="E213" s="1">
        <v>7938</v>
      </c>
      <c r="F213" s="1">
        <v>45207</v>
      </c>
      <c r="G213" s="1">
        <v>9587</v>
      </c>
      <c r="H213" s="1">
        <v>67367</v>
      </c>
      <c r="I213" s="1"/>
      <c r="J213" s="1"/>
      <c r="K213" s="65"/>
      <c r="L213" s="65"/>
      <c r="M213" s="65"/>
      <c r="N213" s="65"/>
      <c r="O213" s="65"/>
      <c r="P213" s="65"/>
      <c r="Q213" s="65"/>
      <c r="R213" s="65"/>
      <c r="S213" s="65"/>
    </row>
    <row r="214" spans="2:19" x14ac:dyDescent="0.2">
      <c r="B214" s="79">
        <v>42552</v>
      </c>
      <c r="C214" s="1">
        <v>789</v>
      </c>
      <c r="D214" s="1">
        <v>3714</v>
      </c>
      <c r="E214" s="1">
        <v>7762</v>
      </c>
      <c r="F214" s="1">
        <v>43816</v>
      </c>
      <c r="G214" s="1">
        <v>9410</v>
      </c>
      <c r="H214" s="1">
        <v>65491</v>
      </c>
      <c r="I214" s="1"/>
      <c r="J214" s="1"/>
      <c r="K214" s="65"/>
      <c r="L214" s="65"/>
      <c r="M214" s="65"/>
      <c r="N214" s="65"/>
      <c r="O214" s="65"/>
      <c r="P214" s="65"/>
      <c r="Q214" s="65"/>
      <c r="R214" s="65"/>
      <c r="S214" s="65"/>
    </row>
    <row r="215" spans="2:19" x14ac:dyDescent="0.2">
      <c r="B215" s="79">
        <v>42583</v>
      </c>
      <c r="C215" s="1">
        <v>764</v>
      </c>
      <c r="D215" s="1">
        <v>3729</v>
      </c>
      <c r="E215" s="1">
        <v>7743</v>
      </c>
      <c r="F215" s="1">
        <v>43590</v>
      </c>
      <c r="G215" s="1">
        <v>9060</v>
      </c>
      <c r="H215" s="1">
        <v>64886</v>
      </c>
      <c r="I215" s="1"/>
      <c r="J215" s="1"/>
      <c r="K215" s="65"/>
      <c r="L215" s="65"/>
      <c r="M215" s="65"/>
      <c r="N215" s="65"/>
      <c r="O215" s="65"/>
      <c r="P215" s="65"/>
      <c r="Q215" s="65"/>
      <c r="R215" s="65"/>
      <c r="S215" s="65"/>
    </row>
    <row r="216" spans="2:19" x14ac:dyDescent="0.2">
      <c r="B216" s="79">
        <v>42614</v>
      </c>
      <c r="C216" s="1">
        <v>731</v>
      </c>
      <c r="D216" s="1">
        <v>3722</v>
      </c>
      <c r="E216" s="1">
        <v>7556</v>
      </c>
      <c r="F216" s="1">
        <v>44712</v>
      </c>
      <c r="G216" s="1">
        <v>9215</v>
      </c>
      <c r="H216" s="1">
        <v>65936</v>
      </c>
      <c r="I216" s="1"/>
      <c r="J216" s="1"/>
      <c r="K216" s="65"/>
      <c r="L216" s="65"/>
      <c r="M216" s="65"/>
      <c r="N216" s="65"/>
      <c r="O216" s="65"/>
      <c r="P216" s="65"/>
      <c r="Q216" s="65"/>
      <c r="R216" s="65"/>
      <c r="S216" s="65"/>
    </row>
    <row r="217" spans="2:19" x14ac:dyDescent="0.2">
      <c r="B217" s="79">
        <v>42644</v>
      </c>
      <c r="C217" s="1">
        <v>749</v>
      </c>
      <c r="D217" s="1">
        <v>3793</v>
      </c>
      <c r="E217" s="1">
        <v>7431</v>
      </c>
      <c r="F217" s="1">
        <v>45883</v>
      </c>
      <c r="G217" s="1">
        <v>9491</v>
      </c>
      <c r="H217" s="1">
        <v>67347</v>
      </c>
      <c r="I217" s="1"/>
      <c r="J217" s="1"/>
      <c r="K217" s="65"/>
      <c r="L217" s="65"/>
      <c r="M217" s="65"/>
      <c r="N217" s="65"/>
      <c r="O217" s="65"/>
      <c r="P217" s="65"/>
      <c r="Q217" s="65"/>
      <c r="R217" s="65"/>
      <c r="S217" s="65"/>
    </row>
    <row r="218" spans="2:19" x14ac:dyDescent="0.2">
      <c r="B218" s="79">
        <v>42675</v>
      </c>
      <c r="C218" s="1">
        <v>727</v>
      </c>
      <c r="D218" s="1">
        <v>3772</v>
      </c>
      <c r="E218" s="1">
        <v>7296</v>
      </c>
      <c r="F218" s="1">
        <v>46652</v>
      </c>
      <c r="G218" s="1">
        <v>9571</v>
      </c>
      <c r="H218" s="1">
        <v>68018</v>
      </c>
      <c r="I218" s="1"/>
      <c r="J218" s="1"/>
      <c r="K218" s="65"/>
      <c r="L218" s="65"/>
      <c r="M218" s="65"/>
      <c r="N218" s="65"/>
      <c r="O218" s="65"/>
      <c r="P218" s="65"/>
      <c r="Q218" s="65"/>
      <c r="R218" s="65"/>
      <c r="S218" s="65"/>
    </row>
    <row r="219" spans="2:19" x14ac:dyDescent="0.2">
      <c r="B219" s="79">
        <v>42705</v>
      </c>
      <c r="C219" s="1">
        <v>713</v>
      </c>
      <c r="D219" s="1">
        <v>3729</v>
      </c>
      <c r="E219" s="1">
        <v>7304</v>
      </c>
      <c r="F219" s="1">
        <v>45329</v>
      </c>
      <c r="G219" s="1">
        <v>9201</v>
      </c>
      <c r="H219" s="1">
        <v>66276</v>
      </c>
      <c r="I219" s="1"/>
      <c r="J219" s="1"/>
      <c r="K219" s="65"/>
      <c r="L219" s="65"/>
      <c r="M219" s="65"/>
      <c r="N219" s="65"/>
      <c r="O219" s="65"/>
      <c r="P219" s="65"/>
      <c r="Q219" s="65"/>
      <c r="R219" s="65"/>
      <c r="S219" s="65"/>
    </row>
    <row r="220" spans="2:19" x14ac:dyDescent="0.2">
      <c r="B220" s="79">
        <v>42736</v>
      </c>
      <c r="C220" s="1">
        <v>713</v>
      </c>
      <c r="D220" s="1">
        <v>3734</v>
      </c>
      <c r="E220" s="1">
        <v>7195</v>
      </c>
      <c r="F220" s="1">
        <v>46422</v>
      </c>
      <c r="G220" s="1">
        <v>8683</v>
      </c>
      <c r="H220" s="1">
        <v>66747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2:19" x14ac:dyDescent="0.2">
      <c r="B221" s="79">
        <v>42767</v>
      </c>
      <c r="C221" s="1">
        <v>748</v>
      </c>
      <c r="D221" s="1">
        <v>3762</v>
      </c>
      <c r="E221" s="1">
        <v>7139</v>
      </c>
      <c r="F221" s="1">
        <v>46150</v>
      </c>
      <c r="G221" s="1">
        <v>8791</v>
      </c>
      <c r="H221" s="1">
        <v>66590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2:19" x14ac:dyDescent="0.2">
      <c r="B222" s="79">
        <v>42795</v>
      </c>
      <c r="C222" s="1">
        <v>781</v>
      </c>
      <c r="D222" s="1">
        <v>3686</v>
      </c>
      <c r="E222" s="1">
        <v>7044</v>
      </c>
      <c r="F222" s="1">
        <v>45292</v>
      </c>
      <c r="G222" s="1">
        <v>8997</v>
      </c>
      <c r="H222" s="1">
        <v>65800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2:19" x14ac:dyDescent="0.2">
      <c r="B223" s="79">
        <v>42826</v>
      </c>
      <c r="C223" s="1">
        <v>739</v>
      </c>
      <c r="D223" s="1">
        <v>3558</v>
      </c>
      <c r="E223" s="1">
        <v>6955</v>
      </c>
      <c r="F223" s="1">
        <v>43626</v>
      </c>
      <c r="G223" s="1">
        <v>8948</v>
      </c>
      <c r="H223" s="1">
        <v>63826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2:19" x14ac:dyDescent="0.2">
      <c r="B224" s="79">
        <v>42856</v>
      </c>
      <c r="C224" s="1">
        <v>733</v>
      </c>
      <c r="D224" s="1">
        <v>3424</v>
      </c>
      <c r="E224" s="1">
        <v>6752</v>
      </c>
      <c r="F224" s="1">
        <v>42329</v>
      </c>
      <c r="G224" s="1">
        <v>8981</v>
      </c>
      <c r="H224" s="1">
        <v>62219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2:19" x14ac:dyDescent="0.2">
      <c r="B225" s="79">
        <v>42887</v>
      </c>
      <c r="C225" s="1">
        <v>699</v>
      </c>
      <c r="D225" s="1">
        <v>3300</v>
      </c>
      <c r="E225" s="1">
        <v>6570</v>
      </c>
      <c r="F225" s="1">
        <v>41235</v>
      </c>
      <c r="G225" s="1">
        <v>8436</v>
      </c>
      <c r="H225" s="1">
        <v>60240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2:19" x14ac:dyDescent="0.2">
      <c r="B226" s="79">
        <v>42917</v>
      </c>
      <c r="C226" s="1">
        <v>733</v>
      </c>
      <c r="D226" s="1">
        <v>3246</v>
      </c>
      <c r="E226" s="1">
        <v>6420</v>
      </c>
      <c r="F226" s="1">
        <v>40339</v>
      </c>
      <c r="G226" s="1">
        <v>8398</v>
      </c>
      <c r="H226" s="1">
        <v>59136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2:19" x14ac:dyDescent="0.2">
      <c r="B227" s="79">
        <v>42948</v>
      </c>
      <c r="C227" s="1">
        <v>714</v>
      </c>
      <c r="D227" s="1">
        <v>3355</v>
      </c>
      <c r="E227" s="1">
        <v>6604</v>
      </c>
      <c r="F227" s="1">
        <v>41109</v>
      </c>
      <c r="G227" s="1">
        <v>8322</v>
      </c>
      <c r="H227" s="1">
        <v>60104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2:19" x14ac:dyDescent="0.2">
      <c r="B228" s="79">
        <v>42979</v>
      </c>
      <c r="C228" s="1">
        <v>689</v>
      </c>
      <c r="D228" s="1">
        <v>3333</v>
      </c>
      <c r="E228" s="1">
        <v>6420</v>
      </c>
      <c r="F228" s="1">
        <v>41668</v>
      </c>
      <c r="G228" s="1">
        <v>8502</v>
      </c>
      <c r="H228" s="1">
        <v>60612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2:19" x14ac:dyDescent="0.2">
      <c r="B229" s="79">
        <v>43009</v>
      </c>
      <c r="C229" s="1">
        <v>701</v>
      </c>
      <c r="D229" s="1">
        <v>3364</v>
      </c>
      <c r="E229" s="1">
        <v>6433</v>
      </c>
      <c r="F229" s="1">
        <v>42871</v>
      </c>
      <c r="G229" s="1">
        <v>8658</v>
      </c>
      <c r="H229" s="1">
        <v>62027</v>
      </c>
      <c r="I229" s="1"/>
      <c r="J229" s="1"/>
      <c r="K229" s="65"/>
      <c r="L229" s="65"/>
      <c r="M229" s="65"/>
      <c r="N229" s="65"/>
      <c r="O229" s="65"/>
      <c r="P229" s="65"/>
      <c r="Q229" s="65"/>
      <c r="R229" s="65"/>
      <c r="S229" s="65"/>
    </row>
    <row r="230" spans="2:19" x14ac:dyDescent="0.2">
      <c r="B230" s="79">
        <v>43040</v>
      </c>
      <c r="C230" s="1">
        <v>684</v>
      </c>
      <c r="D230" s="1">
        <v>3390</v>
      </c>
      <c r="E230" s="1">
        <v>6315</v>
      </c>
      <c r="F230" s="1">
        <v>43580</v>
      </c>
      <c r="G230" s="1">
        <v>8559</v>
      </c>
      <c r="H230" s="1">
        <v>62528</v>
      </c>
      <c r="I230" s="1"/>
      <c r="J230" s="1"/>
      <c r="K230" s="65"/>
      <c r="L230" s="65"/>
      <c r="M230" s="65"/>
      <c r="N230" s="65"/>
      <c r="O230" s="65"/>
      <c r="P230" s="65"/>
      <c r="Q230" s="65"/>
      <c r="R230" s="65"/>
      <c r="S230" s="65"/>
    </row>
    <row r="231" spans="2:19" x14ac:dyDescent="0.2">
      <c r="B231" s="79">
        <v>43070</v>
      </c>
      <c r="C231" s="1">
        <v>687</v>
      </c>
      <c r="D231" s="1">
        <v>3366</v>
      </c>
      <c r="E231" s="1">
        <v>6428</v>
      </c>
      <c r="F231" s="1">
        <v>42926</v>
      </c>
      <c r="G231" s="1">
        <v>8302</v>
      </c>
      <c r="H231" s="1">
        <v>61709</v>
      </c>
      <c r="I231" s="1"/>
      <c r="J231" s="1"/>
      <c r="K231" s="65"/>
      <c r="L231" s="65"/>
      <c r="M231" s="65"/>
      <c r="N231" s="65"/>
      <c r="O231" s="65"/>
      <c r="P231" s="65"/>
      <c r="Q231" s="65"/>
      <c r="R231" s="65"/>
      <c r="S231" s="65"/>
    </row>
    <row r="232" spans="2:19" x14ac:dyDescent="0.2">
      <c r="B232" s="79">
        <v>43101</v>
      </c>
      <c r="C232" s="1">
        <v>679</v>
      </c>
      <c r="D232" s="1">
        <v>3428</v>
      </c>
      <c r="E232" s="1">
        <v>6244</v>
      </c>
      <c r="F232" s="1">
        <v>44179</v>
      </c>
      <c r="G232" s="1">
        <v>7835</v>
      </c>
      <c r="H232" s="1">
        <v>62365</v>
      </c>
      <c r="I232" s="1"/>
      <c r="J232" s="1"/>
      <c r="K232" s="65"/>
      <c r="L232" s="65"/>
      <c r="M232" s="65"/>
      <c r="N232" s="65"/>
      <c r="O232" s="65"/>
      <c r="P232" s="65"/>
      <c r="Q232" s="65"/>
      <c r="R232" s="65"/>
      <c r="S232" s="65"/>
    </row>
    <row r="233" spans="2:19" x14ac:dyDescent="0.2">
      <c r="B233" s="79">
        <v>43132</v>
      </c>
      <c r="C233" s="1">
        <v>702</v>
      </c>
      <c r="D233" s="1">
        <v>3427</v>
      </c>
      <c r="E233" s="1">
        <v>6207</v>
      </c>
      <c r="F233" s="1">
        <v>44347</v>
      </c>
      <c r="G233" s="1">
        <v>8274</v>
      </c>
      <c r="H233" s="1">
        <v>62957</v>
      </c>
      <c r="I233" s="1"/>
      <c r="J233" s="1"/>
      <c r="K233" s="65"/>
      <c r="L233" s="65"/>
      <c r="M233" s="65"/>
      <c r="N233" s="65"/>
      <c r="O233" s="65"/>
      <c r="P233" s="65"/>
      <c r="Q233" s="65"/>
      <c r="R233" s="65"/>
      <c r="S233" s="65"/>
    </row>
    <row r="234" spans="2:19" x14ac:dyDescent="0.2">
      <c r="B234" s="79">
        <v>43160</v>
      </c>
      <c r="C234" s="1">
        <v>743</v>
      </c>
      <c r="D234" s="1">
        <v>3337</v>
      </c>
      <c r="E234" s="1">
        <v>6198</v>
      </c>
      <c r="F234" s="1">
        <v>43362</v>
      </c>
      <c r="G234" s="1">
        <v>8578</v>
      </c>
      <c r="H234" s="1">
        <v>62218</v>
      </c>
      <c r="I234" s="1"/>
      <c r="J234" s="1"/>
      <c r="K234" s="65"/>
      <c r="L234" s="65"/>
      <c r="M234" s="65"/>
      <c r="N234" s="65"/>
      <c r="O234" s="65"/>
      <c r="P234" s="65"/>
      <c r="Q234" s="65"/>
      <c r="R234" s="65"/>
      <c r="S234" s="65"/>
    </row>
    <row r="235" spans="2:19" x14ac:dyDescent="0.2">
      <c r="B235" s="79">
        <v>43191</v>
      </c>
      <c r="C235" s="1">
        <v>740</v>
      </c>
      <c r="D235" s="1">
        <v>3277</v>
      </c>
      <c r="E235" s="1">
        <v>6057</v>
      </c>
      <c r="F235" s="1">
        <v>42483</v>
      </c>
      <c r="G235" s="1">
        <v>8771</v>
      </c>
      <c r="H235" s="1">
        <v>61328</v>
      </c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</row>
    <row r="236" spans="2:19" x14ac:dyDescent="0.2">
      <c r="B236" s="79">
        <v>43221</v>
      </c>
      <c r="C236" s="1">
        <v>745</v>
      </c>
      <c r="D236" s="1">
        <v>3241</v>
      </c>
      <c r="E236" s="1">
        <v>5862</v>
      </c>
      <c r="F236" s="1">
        <v>41066</v>
      </c>
      <c r="G236" s="1">
        <v>8664</v>
      </c>
      <c r="H236" s="1">
        <v>59578</v>
      </c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</row>
    <row r="237" spans="2:19" x14ac:dyDescent="0.2">
      <c r="B237" s="79">
        <v>43252</v>
      </c>
      <c r="C237" s="1">
        <v>716</v>
      </c>
      <c r="D237" s="1">
        <v>3063</v>
      </c>
      <c r="E237" s="1">
        <v>5692</v>
      </c>
      <c r="F237" s="1">
        <v>39808</v>
      </c>
      <c r="G237" s="1">
        <v>8331</v>
      </c>
      <c r="H237" s="1">
        <v>57610</v>
      </c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</row>
    <row r="238" spans="2:19" x14ac:dyDescent="0.2">
      <c r="B238" s="79">
        <v>43282</v>
      </c>
      <c r="C238" s="1">
        <v>694</v>
      </c>
      <c r="D238" s="1">
        <v>3040</v>
      </c>
      <c r="E238" s="1">
        <v>5628</v>
      </c>
      <c r="F238" s="1">
        <v>39549</v>
      </c>
      <c r="G238" s="1">
        <v>8148</v>
      </c>
      <c r="H238" s="1">
        <v>57059</v>
      </c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</row>
    <row r="239" spans="2:19" x14ac:dyDescent="0.2">
      <c r="B239" s="79">
        <v>43313</v>
      </c>
      <c r="C239" s="1">
        <v>681</v>
      </c>
      <c r="D239" s="1">
        <v>3055</v>
      </c>
      <c r="E239" s="1">
        <v>5777</v>
      </c>
      <c r="F239" s="1">
        <v>40578</v>
      </c>
      <c r="G239" s="1">
        <v>7841</v>
      </c>
      <c r="H239" s="1">
        <v>57932</v>
      </c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</row>
    <row r="240" spans="2:19" x14ac:dyDescent="0.2">
      <c r="B240" s="79">
        <v>43344</v>
      </c>
      <c r="C240" s="1">
        <v>679</v>
      </c>
      <c r="D240" s="1">
        <v>3095</v>
      </c>
      <c r="E240" s="1">
        <v>5672</v>
      </c>
      <c r="F240" s="1">
        <v>41291</v>
      </c>
      <c r="G240" s="1">
        <v>7973</v>
      </c>
      <c r="H240" s="1">
        <v>58710</v>
      </c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</row>
    <row r="241" spans="2:25" x14ac:dyDescent="0.2">
      <c r="B241" s="79">
        <v>43374</v>
      </c>
      <c r="C241" s="1">
        <v>683</v>
      </c>
      <c r="D241" s="1">
        <v>3342</v>
      </c>
      <c r="E241" s="1">
        <v>5709</v>
      </c>
      <c r="F241" s="1">
        <v>42761</v>
      </c>
      <c r="G241" s="1">
        <v>8251</v>
      </c>
      <c r="H241" s="1">
        <v>60746</v>
      </c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</row>
    <row r="242" spans="2:25" x14ac:dyDescent="0.2">
      <c r="B242" s="79">
        <v>43405</v>
      </c>
      <c r="C242" s="1">
        <v>670</v>
      </c>
      <c r="D242" s="1">
        <v>3326</v>
      </c>
      <c r="E242" s="1">
        <v>5671</v>
      </c>
      <c r="F242" s="1">
        <v>43173</v>
      </c>
      <c r="G242" s="1">
        <v>7798</v>
      </c>
      <c r="H242" s="1">
        <v>60638</v>
      </c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</row>
    <row r="243" spans="2:25" x14ac:dyDescent="0.2">
      <c r="B243" s="79">
        <v>43435</v>
      </c>
      <c r="C243" s="1">
        <v>647</v>
      </c>
      <c r="D243" s="1">
        <v>3268</v>
      </c>
      <c r="E243" s="1">
        <v>5804</v>
      </c>
      <c r="F243" s="1">
        <v>42469</v>
      </c>
      <c r="G243" s="1">
        <v>7670</v>
      </c>
      <c r="H243" s="1">
        <f>SUM(C243:G243)</f>
        <v>59858</v>
      </c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</row>
    <row r="244" spans="2:25" x14ac:dyDescent="0.2">
      <c r="B244" s="79">
        <v>43466</v>
      </c>
      <c r="C244" s="1">
        <v>682</v>
      </c>
      <c r="D244" s="1">
        <v>3371</v>
      </c>
      <c r="E244" s="1">
        <v>5645</v>
      </c>
      <c r="F244" s="1">
        <v>44276</v>
      </c>
      <c r="G244" s="1">
        <v>7614</v>
      </c>
      <c r="H244" s="1">
        <f>SUM(C244:G244)</f>
        <v>61588</v>
      </c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</row>
    <row r="245" spans="2:25" x14ac:dyDescent="0.2">
      <c r="B245" s="79">
        <v>43497</v>
      </c>
      <c r="C245" s="1">
        <v>687</v>
      </c>
      <c r="D245" s="1">
        <v>3361</v>
      </c>
      <c r="E245" s="1">
        <v>5598</v>
      </c>
      <c r="F245" s="1">
        <v>43941</v>
      </c>
      <c r="G245" s="1">
        <v>7905</v>
      </c>
      <c r="H245" s="1">
        <f t="shared" ref="H245:H264" si="4">SUM(C245:G245)</f>
        <v>61492</v>
      </c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</row>
    <row r="246" spans="2:25" x14ac:dyDescent="0.2">
      <c r="B246" s="79">
        <v>43525</v>
      </c>
      <c r="C246" s="1">
        <v>705</v>
      </c>
      <c r="D246" s="1">
        <v>3268</v>
      </c>
      <c r="E246" s="1">
        <v>5540</v>
      </c>
      <c r="F246" s="1">
        <v>43388</v>
      </c>
      <c r="G246" s="1">
        <v>8090</v>
      </c>
      <c r="H246" s="1">
        <f t="shared" si="4"/>
        <v>60991</v>
      </c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</row>
    <row r="247" spans="2:25" x14ac:dyDescent="0.2">
      <c r="B247" s="79">
        <v>43556</v>
      </c>
      <c r="C247" s="1">
        <v>714</v>
      </c>
      <c r="D247" s="1">
        <v>3130</v>
      </c>
      <c r="E247" s="1">
        <v>5596</v>
      </c>
      <c r="F247" s="1">
        <v>41575</v>
      </c>
      <c r="G247" s="1">
        <v>8025</v>
      </c>
      <c r="H247" s="1">
        <f t="shared" si="4"/>
        <v>59040</v>
      </c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</row>
    <row r="248" spans="2:25" x14ac:dyDescent="0.2">
      <c r="B248" s="79">
        <v>43586</v>
      </c>
      <c r="C248" s="1">
        <v>708</v>
      </c>
      <c r="D248" s="1">
        <v>3052</v>
      </c>
      <c r="E248" s="1">
        <v>5498</v>
      </c>
      <c r="F248" s="1">
        <v>40609</v>
      </c>
      <c r="G248" s="1">
        <v>7909</v>
      </c>
      <c r="H248" s="1">
        <f t="shared" si="4"/>
        <v>57776</v>
      </c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</row>
    <row r="249" spans="2:25" x14ac:dyDescent="0.2">
      <c r="B249" s="79">
        <v>43617</v>
      </c>
      <c r="C249" s="72">
        <v>704</v>
      </c>
      <c r="D249" s="1">
        <v>2964</v>
      </c>
      <c r="E249" s="72">
        <v>5376</v>
      </c>
      <c r="F249" s="1">
        <v>39420</v>
      </c>
      <c r="G249" s="1">
        <v>7663</v>
      </c>
      <c r="H249" s="1">
        <f t="shared" si="4"/>
        <v>56127</v>
      </c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</row>
    <row r="250" spans="2:25" x14ac:dyDescent="0.2">
      <c r="B250" s="79">
        <v>43647</v>
      </c>
      <c r="C250" s="65">
        <v>718</v>
      </c>
      <c r="D250" s="1">
        <v>2880</v>
      </c>
      <c r="E250" s="1">
        <v>5379</v>
      </c>
      <c r="F250" s="1">
        <v>38890</v>
      </c>
      <c r="G250" s="1">
        <v>7513</v>
      </c>
      <c r="H250" s="1">
        <f t="shared" si="4"/>
        <v>55380</v>
      </c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</row>
    <row r="251" spans="2:25" x14ac:dyDescent="0.2">
      <c r="B251" s="79">
        <v>43678</v>
      </c>
      <c r="C251" s="65">
        <v>693</v>
      </c>
      <c r="D251" s="1">
        <v>2888</v>
      </c>
      <c r="E251" s="1">
        <v>5561</v>
      </c>
      <c r="F251" s="1">
        <v>39138</v>
      </c>
      <c r="G251" s="1">
        <v>7260</v>
      </c>
      <c r="H251" s="1">
        <f t="shared" si="4"/>
        <v>55540</v>
      </c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</row>
    <row r="252" spans="2:25" x14ac:dyDescent="0.2">
      <c r="B252" s="79">
        <v>43709</v>
      </c>
      <c r="C252" s="65">
        <v>680</v>
      </c>
      <c r="D252" s="1">
        <v>2825</v>
      </c>
      <c r="E252" s="1">
        <v>5328</v>
      </c>
      <c r="F252" s="1">
        <v>39538</v>
      </c>
      <c r="G252" s="1">
        <v>7350</v>
      </c>
      <c r="H252" s="1">
        <f t="shared" si="4"/>
        <v>55721</v>
      </c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</row>
    <row r="253" spans="2:25" x14ac:dyDescent="0.2">
      <c r="B253" s="79">
        <v>43739</v>
      </c>
      <c r="C253" s="65">
        <v>663</v>
      </c>
      <c r="D253" s="1">
        <v>2962</v>
      </c>
      <c r="E253" s="1">
        <v>5281</v>
      </c>
      <c r="F253" s="1">
        <v>40786</v>
      </c>
      <c r="G253" s="1">
        <v>7509</v>
      </c>
      <c r="H253" s="1">
        <f t="shared" si="4"/>
        <v>57201</v>
      </c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</row>
    <row r="254" spans="2:25" s="65" customFormat="1" x14ac:dyDescent="0.2">
      <c r="B254" s="79">
        <v>43770</v>
      </c>
      <c r="C254" s="1">
        <v>675</v>
      </c>
      <c r="D254" s="1">
        <v>2937</v>
      </c>
      <c r="E254" s="1">
        <v>5320</v>
      </c>
      <c r="F254" s="1">
        <v>41804</v>
      </c>
      <c r="G254" s="1">
        <v>7558</v>
      </c>
      <c r="H254" s="1">
        <f t="shared" si="4"/>
        <v>58294</v>
      </c>
    </row>
    <row r="255" spans="2:25" s="65" customFormat="1" x14ac:dyDescent="0.2">
      <c r="B255" s="79">
        <v>43800</v>
      </c>
      <c r="C255" s="65">
        <v>667</v>
      </c>
      <c r="D255" s="58">
        <v>2891</v>
      </c>
      <c r="E255" s="58">
        <v>5609</v>
      </c>
      <c r="F255" s="58">
        <v>40964</v>
      </c>
      <c r="G255" s="58">
        <v>7401</v>
      </c>
      <c r="H255" s="1">
        <f t="shared" si="4"/>
        <v>57532</v>
      </c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</row>
    <row r="256" spans="2:25" s="65" customFormat="1" x14ac:dyDescent="0.2">
      <c r="B256" s="79">
        <v>43831</v>
      </c>
      <c r="C256" s="58">
        <v>681</v>
      </c>
      <c r="D256" s="58">
        <v>3107</v>
      </c>
      <c r="E256" s="58">
        <v>5518</v>
      </c>
      <c r="F256" s="58">
        <v>43056</v>
      </c>
      <c r="G256" s="58">
        <v>7239</v>
      </c>
      <c r="H256" s="58">
        <f t="shared" si="4"/>
        <v>59601</v>
      </c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</row>
    <row r="257" spans="2:21" x14ac:dyDescent="0.2">
      <c r="B257" s="79">
        <v>43862</v>
      </c>
      <c r="C257" s="58">
        <v>690</v>
      </c>
      <c r="D257" s="58">
        <v>3084</v>
      </c>
      <c r="E257" s="58">
        <v>5532</v>
      </c>
      <c r="F257" s="58">
        <v>42744</v>
      </c>
      <c r="G257" s="58">
        <v>7438</v>
      </c>
      <c r="H257" s="58">
        <f t="shared" si="4"/>
        <v>59488</v>
      </c>
      <c r="I257" s="65"/>
      <c r="J257" s="65"/>
      <c r="K257" s="71"/>
      <c r="L257" s="65"/>
      <c r="M257" s="65"/>
      <c r="N257" s="65"/>
      <c r="O257" s="65"/>
      <c r="P257" s="65"/>
      <c r="Q257" s="65"/>
      <c r="R257" s="65"/>
      <c r="S257" s="65"/>
      <c r="T257" s="65"/>
      <c r="U257" s="71"/>
    </row>
    <row r="258" spans="2:21" x14ac:dyDescent="0.2">
      <c r="B258" s="79">
        <v>43891</v>
      </c>
      <c r="C258" s="58">
        <v>742</v>
      </c>
      <c r="D258" s="58">
        <v>3504</v>
      </c>
      <c r="E258" s="58">
        <v>7027</v>
      </c>
      <c r="F258" s="58">
        <v>51366</v>
      </c>
      <c r="G258" s="58">
        <v>7857</v>
      </c>
      <c r="H258" s="58">
        <f t="shared" si="4"/>
        <v>70496</v>
      </c>
      <c r="I258" s="65"/>
      <c r="J258" s="65"/>
      <c r="K258" s="71"/>
      <c r="L258" s="65"/>
      <c r="M258" s="65"/>
      <c r="N258" s="65"/>
      <c r="O258" s="65"/>
      <c r="P258" s="65"/>
      <c r="Q258" s="65"/>
      <c r="R258" s="65"/>
      <c r="S258" s="65"/>
      <c r="T258" s="65"/>
      <c r="U258" s="65"/>
    </row>
    <row r="259" spans="2:21" x14ac:dyDescent="0.2">
      <c r="B259" s="79">
        <v>43922</v>
      </c>
      <c r="C259" s="58">
        <v>778</v>
      </c>
      <c r="D259" s="58">
        <v>3702</v>
      </c>
      <c r="E259" s="58">
        <v>7254</v>
      </c>
      <c r="F259" s="58">
        <v>53259</v>
      </c>
      <c r="G259" s="58">
        <v>7895</v>
      </c>
      <c r="H259" s="58">
        <f t="shared" si="4"/>
        <v>72888</v>
      </c>
    </row>
    <row r="260" spans="2:21" x14ac:dyDescent="0.2">
      <c r="B260" s="79">
        <v>43952</v>
      </c>
      <c r="C260" s="58">
        <v>818</v>
      </c>
      <c r="D260" s="58">
        <v>3630</v>
      </c>
      <c r="E260" s="58">
        <v>6780</v>
      </c>
      <c r="F260" s="58">
        <v>53280</v>
      </c>
      <c r="G260" s="58">
        <v>8048</v>
      </c>
      <c r="H260" s="58">
        <f t="shared" si="4"/>
        <v>72556</v>
      </c>
    </row>
    <row r="261" spans="2:21" x14ac:dyDescent="0.2">
      <c r="B261" s="79">
        <v>43983</v>
      </c>
      <c r="C261" s="58">
        <v>850</v>
      </c>
      <c r="D261" s="58">
        <v>3497</v>
      </c>
      <c r="E261" s="58">
        <v>6476</v>
      </c>
      <c r="F261" s="58">
        <v>52357</v>
      </c>
      <c r="G261" s="58">
        <v>8397</v>
      </c>
      <c r="H261" s="58">
        <f t="shared" si="4"/>
        <v>71577</v>
      </c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</row>
    <row r="262" spans="2:21" x14ac:dyDescent="0.2">
      <c r="B262" s="79">
        <v>44013</v>
      </c>
      <c r="C262" s="58">
        <v>858</v>
      </c>
      <c r="D262" s="58">
        <v>3396</v>
      </c>
      <c r="E262" s="58">
        <v>6429</v>
      </c>
      <c r="F262" s="58">
        <v>50122</v>
      </c>
      <c r="G262" s="58">
        <v>8511</v>
      </c>
      <c r="H262" s="58">
        <f t="shared" si="4"/>
        <v>69316</v>
      </c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</row>
    <row r="263" spans="2:21" x14ac:dyDescent="0.2">
      <c r="B263" s="79">
        <v>44044</v>
      </c>
      <c r="C263" s="58">
        <v>866</v>
      </c>
      <c r="D263" s="58">
        <v>3409</v>
      </c>
      <c r="E263" s="58">
        <v>6577</v>
      </c>
      <c r="F263" s="58">
        <v>50111</v>
      </c>
      <c r="G263" s="58">
        <v>8761</v>
      </c>
      <c r="H263" s="58">
        <f t="shared" si="4"/>
        <v>69724</v>
      </c>
    </row>
    <row r="264" spans="2:21" x14ac:dyDescent="0.2">
      <c r="B264" s="79">
        <v>44075</v>
      </c>
      <c r="C264" s="58">
        <v>862</v>
      </c>
      <c r="D264" s="58">
        <v>3426</v>
      </c>
      <c r="E264" s="58">
        <v>6478</v>
      </c>
      <c r="F264" s="58">
        <v>50337</v>
      </c>
      <c r="G264" s="58">
        <v>9000</v>
      </c>
      <c r="H264" s="58">
        <f t="shared" si="4"/>
        <v>70103</v>
      </c>
    </row>
  </sheetData>
  <phoneticPr fontId="8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9"/>
  <sheetViews>
    <sheetView zoomScale="85" zoomScaleNormal="85" workbookViewId="0">
      <pane xSplit="2" ySplit="5" topLeftCell="C177" activePane="bottomRight" state="frozen"/>
      <selection pane="topRight" activeCell="U197" sqref="U197"/>
      <selection pane="bottomLeft" activeCell="U197" sqref="U197"/>
      <selection pane="bottomRight" activeCell="V206" sqref="C206:V206"/>
    </sheetView>
  </sheetViews>
  <sheetFormatPr baseColWidth="10" defaultColWidth="11.42578125" defaultRowHeight="12.75" x14ac:dyDescent="0.2"/>
  <cols>
    <col min="1" max="1" width="27.140625" customWidth="1"/>
    <col min="3" max="5" width="11.85546875" bestFit="1" customWidth="1"/>
    <col min="6" max="6" width="12.5703125" bestFit="1" customWidth="1"/>
    <col min="7" max="9" width="11.85546875" bestFit="1" customWidth="1"/>
    <col min="10" max="10" width="11.85546875" customWidth="1"/>
    <col min="11" max="11" width="13.5703125" bestFit="1" customWidth="1"/>
    <col min="12" max="12" width="9.5703125" customWidth="1"/>
    <col min="13" max="13" width="10.140625" customWidth="1"/>
    <col min="14" max="14" width="11.85546875" bestFit="1" customWidth="1"/>
    <col min="15" max="15" width="7.28515625" customWidth="1"/>
    <col min="16" max="16" width="12.5703125" bestFit="1" customWidth="1"/>
    <col min="17" max="17" width="13.5703125" bestFit="1" customWidth="1"/>
    <col min="18" max="18" width="8.85546875" customWidth="1"/>
    <col min="19" max="19" width="8.140625" customWidth="1"/>
    <col min="20" max="20" width="11.28515625" customWidth="1"/>
    <col min="21" max="21" width="12" customWidth="1"/>
    <col min="22" max="22" width="11.7109375" bestFit="1" customWidth="1"/>
    <col min="257" max="257" width="27.140625" customWidth="1"/>
    <col min="259" max="261" width="11.85546875" bestFit="1" customWidth="1"/>
    <col min="262" max="262" width="12.5703125" bestFit="1" customWidth="1"/>
    <col min="263" max="265" width="11.85546875" bestFit="1" customWidth="1"/>
    <col min="266" max="266" width="11.85546875" customWidth="1"/>
    <col min="267" max="267" width="13.5703125" bestFit="1" customWidth="1"/>
    <col min="268" max="268" width="9.5703125" customWidth="1"/>
    <col min="269" max="269" width="10.140625" customWidth="1"/>
    <col min="270" max="270" width="11.85546875" bestFit="1" customWidth="1"/>
    <col min="271" max="271" width="9.42578125" customWidth="1"/>
    <col min="272" max="272" width="12.5703125" bestFit="1" customWidth="1"/>
    <col min="273" max="273" width="13.5703125" bestFit="1" customWidth="1"/>
    <col min="274" max="274" width="8.85546875" customWidth="1"/>
    <col min="275" max="275" width="8.42578125" customWidth="1"/>
    <col min="276" max="276" width="11.28515625" customWidth="1"/>
    <col min="277" max="277" width="12" customWidth="1"/>
    <col min="278" max="278" width="11.7109375" bestFit="1" customWidth="1"/>
    <col min="513" max="513" width="27.140625" customWidth="1"/>
    <col min="515" max="517" width="11.85546875" bestFit="1" customWidth="1"/>
    <col min="518" max="518" width="12.5703125" bestFit="1" customWidth="1"/>
    <col min="519" max="521" width="11.85546875" bestFit="1" customWidth="1"/>
    <col min="522" max="522" width="11.85546875" customWidth="1"/>
    <col min="523" max="523" width="13.5703125" bestFit="1" customWidth="1"/>
    <col min="524" max="524" width="9.5703125" customWidth="1"/>
    <col min="525" max="525" width="10.140625" customWidth="1"/>
    <col min="526" max="526" width="11.85546875" bestFit="1" customWidth="1"/>
    <col min="527" max="527" width="9.42578125" customWidth="1"/>
    <col min="528" max="528" width="12.5703125" bestFit="1" customWidth="1"/>
    <col min="529" max="529" width="13.5703125" bestFit="1" customWidth="1"/>
    <col min="530" max="530" width="8.85546875" customWidth="1"/>
    <col min="531" max="531" width="8.42578125" customWidth="1"/>
    <col min="532" max="532" width="11.28515625" customWidth="1"/>
    <col min="533" max="533" width="12" customWidth="1"/>
    <col min="534" max="534" width="11.7109375" bestFit="1" customWidth="1"/>
    <col min="769" max="769" width="27.140625" customWidth="1"/>
    <col min="771" max="773" width="11.85546875" bestFit="1" customWidth="1"/>
    <col min="774" max="774" width="12.5703125" bestFit="1" customWidth="1"/>
    <col min="775" max="777" width="11.85546875" bestFit="1" customWidth="1"/>
    <col min="778" max="778" width="11.85546875" customWidth="1"/>
    <col min="779" max="779" width="13.5703125" bestFit="1" customWidth="1"/>
    <col min="780" max="780" width="9.5703125" customWidth="1"/>
    <col min="781" max="781" width="10.140625" customWidth="1"/>
    <col min="782" max="782" width="11.85546875" bestFit="1" customWidth="1"/>
    <col min="783" max="783" width="9.42578125" customWidth="1"/>
    <col min="784" max="784" width="12.5703125" bestFit="1" customWidth="1"/>
    <col min="785" max="785" width="13.5703125" bestFit="1" customWidth="1"/>
    <col min="786" max="786" width="8.85546875" customWidth="1"/>
    <col min="787" max="787" width="8.42578125" customWidth="1"/>
    <col min="788" max="788" width="11.28515625" customWidth="1"/>
    <col min="789" max="789" width="12" customWidth="1"/>
    <col min="790" max="790" width="11.7109375" bestFit="1" customWidth="1"/>
    <col min="1025" max="1025" width="27.140625" customWidth="1"/>
    <col min="1027" max="1029" width="11.85546875" bestFit="1" customWidth="1"/>
    <col min="1030" max="1030" width="12.5703125" bestFit="1" customWidth="1"/>
    <col min="1031" max="1033" width="11.85546875" bestFit="1" customWidth="1"/>
    <col min="1034" max="1034" width="11.85546875" customWidth="1"/>
    <col min="1035" max="1035" width="13.5703125" bestFit="1" customWidth="1"/>
    <col min="1036" max="1036" width="9.5703125" customWidth="1"/>
    <col min="1037" max="1037" width="10.140625" customWidth="1"/>
    <col min="1038" max="1038" width="11.85546875" bestFit="1" customWidth="1"/>
    <col min="1039" max="1039" width="9.42578125" customWidth="1"/>
    <col min="1040" max="1040" width="12.5703125" bestFit="1" customWidth="1"/>
    <col min="1041" max="1041" width="13.5703125" bestFit="1" customWidth="1"/>
    <col min="1042" max="1042" width="8.85546875" customWidth="1"/>
    <col min="1043" max="1043" width="8.42578125" customWidth="1"/>
    <col min="1044" max="1044" width="11.28515625" customWidth="1"/>
    <col min="1045" max="1045" width="12" customWidth="1"/>
    <col min="1046" max="1046" width="11.7109375" bestFit="1" customWidth="1"/>
    <col min="1281" max="1281" width="27.140625" customWidth="1"/>
    <col min="1283" max="1285" width="11.85546875" bestFit="1" customWidth="1"/>
    <col min="1286" max="1286" width="12.5703125" bestFit="1" customWidth="1"/>
    <col min="1287" max="1289" width="11.85546875" bestFit="1" customWidth="1"/>
    <col min="1290" max="1290" width="11.85546875" customWidth="1"/>
    <col min="1291" max="1291" width="13.5703125" bestFit="1" customWidth="1"/>
    <col min="1292" max="1292" width="9.5703125" customWidth="1"/>
    <col min="1293" max="1293" width="10.140625" customWidth="1"/>
    <col min="1294" max="1294" width="11.85546875" bestFit="1" customWidth="1"/>
    <col min="1295" max="1295" width="9.42578125" customWidth="1"/>
    <col min="1296" max="1296" width="12.5703125" bestFit="1" customWidth="1"/>
    <col min="1297" max="1297" width="13.5703125" bestFit="1" customWidth="1"/>
    <col min="1298" max="1298" width="8.85546875" customWidth="1"/>
    <col min="1299" max="1299" width="8.42578125" customWidth="1"/>
    <col min="1300" max="1300" width="11.28515625" customWidth="1"/>
    <col min="1301" max="1301" width="12" customWidth="1"/>
    <col min="1302" max="1302" width="11.7109375" bestFit="1" customWidth="1"/>
    <col min="1537" max="1537" width="27.140625" customWidth="1"/>
    <col min="1539" max="1541" width="11.85546875" bestFit="1" customWidth="1"/>
    <col min="1542" max="1542" width="12.5703125" bestFit="1" customWidth="1"/>
    <col min="1543" max="1545" width="11.85546875" bestFit="1" customWidth="1"/>
    <col min="1546" max="1546" width="11.85546875" customWidth="1"/>
    <col min="1547" max="1547" width="13.5703125" bestFit="1" customWidth="1"/>
    <col min="1548" max="1548" width="9.5703125" customWidth="1"/>
    <col min="1549" max="1549" width="10.140625" customWidth="1"/>
    <col min="1550" max="1550" width="11.85546875" bestFit="1" customWidth="1"/>
    <col min="1551" max="1551" width="9.42578125" customWidth="1"/>
    <col min="1552" max="1552" width="12.5703125" bestFit="1" customWidth="1"/>
    <col min="1553" max="1553" width="13.5703125" bestFit="1" customWidth="1"/>
    <col min="1554" max="1554" width="8.85546875" customWidth="1"/>
    <col min="1555" max="1555" width="8.42578125" customWidth="1"/>
    <col min="1556" max="1556" width="11.28515625" customWidth="1"/>
    <col min="1557" max="1557" width="12" customWidth="1"/>
    <col min="1558" max="1558" width="11.7109375" bestFit="1" customWidth="1"/>
    <col min="1793" max="1793" width="27.140625" customWidth="1"/>
    <col min="1795" max="1797" width="11.85546875" bestFit="1" customWidth="1"/>
    <col min="1798" max="1798" width="12.5703125" bestFit="1" customWidth="1"/>
    <col min="1799" max="1801" width="11.85546875" bestFit="1" customWidth="1"/>
    <col min="1802" max="1802" width="11.85546875" customWidth="1"/>
    <col min="1803" max="1803" width="13.5703125" bestFit="1" customWidth="1"/>
    <col min="1804" max="1804" width="9.5703125" customWidth="1"/>
    <col min="1805" max="1805" width="10.140625" customWidth="1"/>
    <col min="1806" max="1806" width="11.85546875" bestFit="1" customWidth="1"/>
    <col min="1807" max="1807" width="9.42578125" customWidth="1"/>
    <col min="1808" max="1808" width="12.5703125" bestFit="1" customWidth="1"/>
    <col min="1809" max="1809" width="13.5703125" bestFit="1" customWidth="1"/>
    <col min="1810" max="1810" width="8.85546875" customWidth="1"/>
    <col min="1811" max="1811" width="8.42578125" customWidth="1"/>
    <col min="1812" max="1812" width="11.28515625" customWidth="1"/>
    <col min="1813" max="1813" width="12" customWidth="1"/>
    <col min="1814" max="1814" width="11.7109375" bestFit="1" customWidth="1"/>
    <col min="2049" max="2049" width="27.140625" customWidth="1"/>
    <col min="2051" max="2053" width="11.85546875" bestFit="1" customWidth="1"/>
    <col min="2054" max="2054" width="12.5703125" bestFit="1" customWidth="1"/>
    <col min="2055" max="2057" width="11.85546875" bestFit="1" customWidth="1"/>
    <col min="2058" max="2058" width="11.85546875" customWidth="1"/>
    <col min="2059" max="2059" width="13.5703125" bestFit="1" customWidth="1"/>
    <col min="2060" max="2060" width="9.5703125" customWidth="1"/>
    <col min="2061" max="2061" width="10.140625" customWidth="1"/>
    <col min="2062" max="2062" width="11.85546875" bestFit="1" customWidth="1"/>
    <col min="2063" max="2063" width="9.42578125" customWidth="1"/>
    <col min="2064" max="2064" width="12.5703125" bestFit="1" customWidth="1"/>
    <col min="2065" max="2065" width="13.5703125" bestFit="1" customWidth="1"/>
    <col min="2066" max="2066" width="8.85546875" customWidth="1"/>
    <col min="2067" max="2067" width="8.42578125" customWidth="1"/>
    <col min="2068" max="2068" width="11.28515625" customWidth="1"/>
    <col min="2069" max="2069" width="12" customWidth="1"/>
    <col min="2070" max="2070" width="11.7109375" bestFit="1" customWidth="1"/>
    <col min="2305" max="2305" width="27.140625" customWidth="1"/>
    <col min="2307" max="2309" width="11.85546875" bestFit="1" customWidth="1"/>
    <col min="2310" max="2310" width="12.5703125" bestFit="1" customWidth="1"/>
    <col min="2311" max="2313" width="11.85546875" bestFit="1" customWidth="1"/>
    <col min="2314" max="2314" width="11.85546875" customWidth="1"/>
    <col min="2315" max="2315" width="13.5703125" bestFit="1" customWidth="1"/>
    <col min="2316" max="2316" width="9.5703125" customWidth="1"/>
    <col min="2317" max="2317" width="10.140625" customWidth="1"/>
    <col min="2318" max="2318" width="11.85546875" bestFit="1" customWidth="1"/>
    <col min="2319" max="2319" width="9.42578125" customWidth="1"/>
    <col min="2320" max="2320" width="12.5703125" bestFit="1" customWidth="1"/>
    <col min="2321" max="2321" width="13.5703125" bestFit="1" customWidth="1"/>
    <col min="2322" max="2322" width="8.85546875" customWidth="1"/>
    <col min="2323" max="2323" width="8.42578125" customWidth="1"/>
    <col min="2324" max="2324" width="11.28515625" customWidth="1"/>
    <col min="2325" max="2325" width="12" customWidth="1"/>
    <col min="2326" max="2326" width="11.7109375" bestFit="1" customWidth="1"/>
    <col min="2561" max="2561" width="27.140625" customWidth="1"/>
    <col min="2563" max="2565" width="11.85546875" bestFit="1" customWidth="1"/>
    <col min="2566" max="2566" width="12.5703125" bestFit="1" customWidth="1"/>
    <col min="2567" max="2569" width="11.85546875" bestFit="1" customWidth="1"/>
    <col min="2570" max="2570" width="11.85546875" customWidth="1"/>
    <col min="2571" max="2571" width="13.5703125" bestFit="1" customWidth="1"/>
    <col min="2572" max="2572" width="9.5703125" customWidth="1"/>
    <col min="2573" max="2573" width="10.140625" customWidth="1"/>
    <col min="2574" max="2574" width="11.85546875" bestFit="1" customWidth="1"/>
    <col min="2575" max="2575" width="9.42578125" customWidth="1"/>
    <col min="2576" max="2576" width="12.5703125" bestFit="1" customWidth="1"/>
    <col min="2577" max="2577" width="13.5703125" bestFit="1" customWidth="1"/>
    <col min="2578" max="2578" width="8.85546875" customWidth="1"/>
    <col min="2579" max="2579" width="8.42578125" customWidth="1"/>
    <col min="2580" max="2580" width="11.28515625" customWidth="1"/>
    <col min="2581" max="2581" width="12" customWidth="1"/>
    <col min="2582" max="2582" width="11.7109375" bestFit="1" customWidth="1"/>
    <col min="2817" max="2817" width="27.140625" customWidth="1"/>
    <col min="2819" max="2821" width="11.85546875" bestFit="1" customWidth="1"/>
    <col min="2822" max="2822" width="12.5703125" bestFit="1" customWidth="1"/>
    <col min="2823" max="2825" width="11.85546875" bestFit="1" customWidth="1"/>
    <col min="2826" max="2826" width="11.85546875" customWidth="1"/>
    <col min="2827" max="2827" width="13.5703125" bestFit="1" customWidth="1"/>
    <col min="2828" max="2828" width="9.5703125" customWidth="1"/>
    <col min="2829" max="2829" width="10.140625" customWidth="1"/>
    <col min="2830" max="2830" width="11.85546875" bestFit="1" customWidth="1"/>
    <col min="2831" max="2831" width="9.42578125" customWidth="1"/>
    <col min="2832" max="2832" width="12.5703125" bestFit="1" customWidth="1"/>
    <col min="2833" max="2833" width="13.5703125" bestFit="1" customWidth="1"/>
    <col min="2834" max="2834" width="8.85546875" customWidth="1"/>
    <col min="2835" max="2835" width="8.42578125" customWidth="1"/>
    <col min="2836" max="2836" width="11.28515625" customWidth="1"/>
    <col min="2837" max="2837" width="12" customWidth="1"/>
    <col min="2838" max="2838" width="11.7109375" bestFit="1" customWidth="1"/>
    <col min="3073" max="3073" width="27.140625" customWidth="1"/>
    <col min="3075" max="3077" width="11.85546875" bestFit="1" customWidth="1"/>
    <col min="3078" max="3078" width="12.5703125" bestFit="1" customWidth="1"/>
    <col min="3079" max="3081" width="11.85546875" bestFit="1" customWidth="1"/>
    <col min="3082" max="3082" width="11.85546875" customWidth="1"/>
    <col min="3083" max="3083" width="13.5703125" bestFit="1" customWidth="1"/>
    <col min="3084" max="3084" width="9.5703125" customWidth="1"/>
    <col min="3085" max="3085" width="10.140625" customWidth="1"/>
    <col min="3086" max="3086" width="11.85546875" bestFit="1" customWidth="1"/>
    <col min="3087" max="3087" width="9.42578125" customWidth="1"/>
    <col min="3088" max="3088" width="12.5703125" bestFit="1" customWidth="1"/>
    <col min="3089" max="3089" width="13.5703125" bestFit="1" customWidth="1"/>
    <col min="3090" max="3090" width="8.85546875" customWidth="1"/>
    <col min="3091" max="3091" width="8.42578125" customWidth="1"/>
    <col min="3092" max="3092" width="11.28515625" customWidth="1"/>
    <col min="3093" max="3093" width="12" customWidth="1"/>
    <col min="3094" max="3094" width="11.7109375" bestFit="1" customWidth="1"/>
    <col min="3329" max="3329" width="27.140625" customWidth="1"/>
    <col min="3331" max="3333" width="11.85546875" bestFit="1" customWidth="1"/>
    <col min="3334" max="3334" width="12.5703125" bestFit="1" customWidth="1"/>
    <col min="3335" max="3337" width="11.85546875" bestFit="1" customWidth="1"/>
    <col min="3338" max="3338" width="11.85546875" customWidth="1"/>
    <col min="3339" max="3339" width="13.5703125" bestFit="1" customWidth="1"/>
    <col min="3340" max="3340" width="9.5703125" customWidth="1"/>
    <col min="3341" max="3341" width="10.140625" customWidth="1"/>
    <col min="3342" max="3342" width="11.85546875" bestFit="1" customWidth="1"/>
    <col min="3343" max="3343" width="9.42578125" customWidth="1"/>
    <col min="3344" max="3344" width="12.5703125" bestFit="1" customWidth="1"/>
    <col min="3345" max="3345" width="13.5703125" bestFit="1" customWidth="1"/>
    <col min="3346" max="3346" width="8.85546875" customWidth="1"/>
    <col min="3347" max="3347" width="8.42578125" customWidth="1"/>
    <col min="3348" max="3348" width="11.28515625" customWidth="1"/>
    <col min="3349" max="3349" width="12" customWidth="1"/>
    <col min="3350" max="3350" width="11.7109375" bestFit="1" customWidth="1"/>
    <col min="3585" max="3585" width="27.140625" customWidth="1"/>
    <col min="3587" max="3589" width="11.85546875" bestFit="1" customWidth="1"/>
    <col min="3590" max="3590" width="12.5703125" bestFit="1" customWidth="1"/>
    <col min="3591" max="3593" width="11.85546875" bestFit="1" customWidth="1"/>
    <col min="3594" max="3594" width="11.85546875" customWidth="1"/>
    <col min="3595" max="3595" width="13.5703125" bestFit="1" customWidth="1"/>
    <col min="3596" max="3596" width="9.5703125" customWidth="1"/>
    <col min="3597" max="3597" width="10.140625" customWidth="1"/>
    <col min="3598" max="3598" width="11.85546875" bestFit="1" customWidth="1"/>
    <col min="3599" max="3599" width="9.42578125" customWidth="1"/>
    <col min="3600" max="3600" width="12.5703125" bestFit="1" customWidth="1"/>
    <col min="3601" max="3601" width="13.5703125" bestFit="1" customWidth="1"/>
    <col min="3602" max="3602" width="8.85546875" customWidth="1"/>
    <col min="3603" max="3603" width="8.42578125" customWidth="1"/>
    <col min="3604" max="3604" width="11.28515625" customWidth="1"/>
    <col min="3605" max="3605" width="12" customWidth="1"/>
    <col min="3606" max="3606" width="11.7109375" bestFit="1" customWidth="1"/>
    <col min="3841" max="3841" width="27.140625" customWidth="1"/>
    <col min="3843" max="3845" width="11.85546875" bestFit="1" customWidth="1"/>
    <col min="3846" max="3846" width="12.5703125" bestFit="1" customWidth="1"/>
    <col min="3847" max="3849" width="11.85546875" bestFit="1" customWidth="1"/>
    <col min="3850" max="3850" width="11.85546875" customWidth="1"/>
    <col min="3851" max="3851" width="13.5703125" bestFit="1" customWidth="1"/>
    <col min="3852" max="3852" width="9.5703125" customWidth="1"/>
    <col min="3853" max="3853" width="10.140625" customWidth="1"/>
    <col min="3854" max="3854" width="11.85546875" bestFit="1" customWidth="1"/>
    <col min="3855" max="3855" width="9.42578125" customWidth="1"/>
    <col min="3856" max="3856" width="12.5703125" bestFit="1" customWidth="1"/>
    <col min="3857" max="3857" width="13.5703125" bestFit="1" customWidth="1"/>
    <col min="3858" max="3858" width="8.85546875" customWidth="1"/>
    <col min="3859" max="3859" width="8.42578125" customWidth="1"/>
    <col min="3860" max="3860" width="11.28515625" customWidth="1"/>
    <col min="3861" max="3861" width="12" customWidth="1"/>
    <col min="3862" max="3862" width="11.7109375" bestFit="1" customWidth="1"/>
    <col min="4097" max="4097" width="27.140625" customWidth="1"/>
    <col min="4099" max="4101" width="11.85546875" bestFit="1" customWidth="1"/>
    <col min="4102" max="4102" width="12.5703125" bestFit="1" customWidth="1"/>
    <col min="4103" max="4105" width="11.85546875" bestFit="1" customWidth="1"/>
    <col min="4106" max="4106" width="11.85546875" customWidth="1"/>
    <col min="4107" max="4107" width="13.5703125" bestFit="1" customWidth="1"/>
    <col min="4108" max="4108" width="9.5703125" customWidth="1"/>
    <col min="4109" max="4109" width="10.140625" customWidth="1"/>
    <col min="4110" max="4110" width="11.85546875" bestFit="1" customWidth="1"/>
    <col min="4111" max="4111" width="9.42578125" customWidth="1"/>
    <col min="4112" max="4112" width="12.5703125" bestFit="1" customWidth="1"/>
    <col min="4113" max="4113" width="13.5703125" bestFit="1" customWidth="1"/>
    <col min="4114" max="4114" width="8.85546875" customWidth="1"/>
    <col min="4115" max="4115" width="8.42578125" customWidth="1"/>
    <col min="4116" max="4116" width="11.28515625" customWidth="1"/>
    <col min="4117" max="4117" width="12" customWidth="1"/>
    <col min="4118" max="4118" width="11.7109375" bestFit="1" customWidth="1"/>
    <col min="4353" max="4353" width="27.140625" customWidth="1"/>
    <col min="4355" max="4357" width="11.85546875" bestFit="1" customWidth="1"/>
    <col min="4358" max="4358" width="12.5703125" bestFit="1" customWidth="1"/>
    <col min="4359" max="4361" width="11.85546875" bestFit="1" customWidth="1"/>
    <col min="4362" max="4362" width="11.85546875" customWidth="1"/>
    <col min="4363" max="4363" width="13.5703125" bestFit="1" customWidth="1"/>
    <col min="4364" max="4364" width="9.5703125" customWidth="1"/>
    <col min="4365" max="4365" width="10.140625" customWidth="1"/>
    <col min="4366" max="4366" width="11.85546875" bestFit="1" customWidth="1"/>
    <col min="4367" max="4367" width="9.42578125" customWidth="1"/>
    <col min="4368" max="4368" width="12.5703125" bestFit="1" customWidth="1"/>
    <col min="4369" max="4369" width="13.5703125" bestFit="1" customWidth="1"/>
    <col min="4370" max="4370" width="8.85546875" customWidth="1"/>
    <col min="4371" max="4371" width="8.42578125" customWidth="1"/>
    <col min="4372" max="4372" width="11.28515625" customWidth="1"/>
    <col min="4373" max="4373" width="12" customWidth="1"/>
    <col min="4374" max="4374" width="11.7109375" bestFit="1" customWidth="1"/>
    <col min="4609" max="4609" width="27.140625" customWidth="1"/>
    <col min="4611" max="4613" width="11.85546875" bestFit="1" customWidth="1"/>
    <col min="4614" max="4614" width="12.5703125" bestFit="1" customWidth="1"/>
    <col min="4615" max="4617" width="11.85546875" bestFit="1" customWidth="1"/>
    <col min="4618" max="4618" width="11.85546875" customWidth="1"/>
    <col min="4619" max="4619" width="13.5703125" bestFit="1" customWidth="1"/>
    <col min="4620" max="4620" width="9.5703125" customWidth="1"/>
    <col min="4621" max="4621" width="10.140625" customWidth="1"/>
    <col min="4622" max="4622" width="11.85546875" bestFit="1" customWidth="1"/>
    <col min="4623" max="4623" width="9.42578125" customWidth="1"/>
    <col min="4624" max="4624" width="12.5703125" bestFit="1" customWidth="1"/>
    <col min="4625" max="4625" width="13.5703125" bestFit="1" customWidth="1"/>
    <col min="4626" max="4626" width="8.85546875" customWidth="1"/>
    <col min="4627" max="4627" width="8.42578125" customWidth="1"/>
    <col min="4628" max="4628" width="11.28515625" customWidth="1"/>
    <col min="4629" max="4629" width="12" customWidth="1"/>
    <col min="4630" max="4630" width="11.7109375" bestFit="1" customWidth="1"/>
    <col min="4865" max="4865" width="27.140625" customWidth="1"/>
    <col min="4867" max="4869" width="11.85546875" bestFit="1" customWidth="1"/>
    <col min="4870" max="4870" width="12.5703125" bestFit="1" customWidth="1"/>
    <col min="4871" max="4873" width="11.85546875" bestFit="1" customWidth="1"/>
    <col min="4874" max="4874" width="11.85546875" customWidth="1"/>
    <col min="4875" max="4875" width="13.5703125" bestFit="1" customWidth="1"/>
    <col min="4876" max="4876" width="9.5703125" customWidth="1"/>
    <col min="4877" max="4877" width="10.140625" customWidth="1"/>
    <col min="4878" max="4878" width="11.85546875" bestFit="1" customWidth="1"/>
    <col min="4879" max="4879" width="9.42578125" customWidth="1"/>
    <col min="4880" max="4880" width="12.5703125" bestFit="1" customWidth="1"/>
    <col min="4881" max="4881" width="13.5703125" bestFit="1" customWidth="1"/>
    <col min="4882" max="4882" width="8.85546875" customWidth="1"/>
    <col min="4883" max="4883" width="8.42578125" customWidth="1"/>
    <col min="4884" max="4884" width="11.28515625" customWidth="1"/>
    <col min="4885" max="4885" width="12" customWidth="1"/>
    <col min="4886" max="4886" width="11.7109375" bestFit="1" customWidth="1"/>
    <col min="5121" max="5121" width="27.140625" customWidth="1"/>
    <col min="5123" max="5125" width="11.85546875" bestFit="1" customWidth="1"/>
    <col min="5126" max="5126" width="12.5703125" bestFit="1" customWidth="1"/>
    <col min="5127" max="5129" width="11.85546875" bestFit="1" customWidth="1"/>
    <col min="5130" max="5130" width="11.85546875" customWidth="1"/>
    <col min="5131" max="5131" width="13.5703125" bestFit="1" customWidth="1"/>
    <col min="5132" max="5132" width="9.5703125" customWidth="1"/>
    <col min="5133" max="5133" width="10.140625" customWidth="1"/>
    <col min="5134" max="5134" width="11.85546875" bestFit="1" customWidth="1"/>
    <col min="5135" max="5135" width="9.42578125" customWidth="1"/>
    <col min="5136" max="5136" width="12.5703125" bestFit="1" customWidth="1"/>
    <col min="5137" max="5137" width="13.5703125" bestFit="1" customWidth="1"/>
    <col min="5138" max="5138" width="8.85546875" customWidth="1"/>
    <col min="5139" max="5139" width="8.42578125" customWidth="1"/>
    <col min="5140" max="5140" width="11.28515625" customWidth="1"/>
    <col min="5141" max="5141" width="12" customWidth="1"/>
    <col min="5142" max="5142" width="11.7109375" bestFit="1" customWidth="1"/>
    <col min="5377" max="5377" width="27.140625" customWidth="1"/>
    <col min="5379" max="5381" width="11.85546875" bestFit="1" customWidth="1"/>
    <col min="5382" max="5382" width="12.5703125" bestFit="1" customWidth="1"/>
    <col min="5383" max="5385" width="11.85546875" bestFit="1" customWidth="1"/>
    <col min="5386" max="5386" width="11.85546875" customWidth="1"/>
    <col min="5387" max="5387" width="13.5703125" bestFit="1" customWidth="1"/>
    <col min="5388" max="5388" width="9.5703125" customWidth="1"/>
    <col min="5389" max="5389" width="10.140625" customWidth="1"/>
    <col min="5390" max="5390" width="11.85546875" bestFit="1" customWidth="1"/>
    <col min="5391" max="5391" width="9.42578125" customWidth="1"/>
    <col min="5392" max="5392" width="12.5703125" bestFit="1" customWidth="1"/>
    <col min="5393" max="5393" width="13.5703125" bestFit="1" customWidth="1"/>
    <col min="5394" max="5394" width="8.85546875" customWidth="1"/>
    <col min="5395" max="5395" width="8.42578125" customWidth="1"/>
    <col min="5396" max="5396" width="11.28515625" customWidth="1"/>
    <col min="5397" max="5397" width="12" customWidth="1"/>
    <col min="5398" max="5398" width="11.7109375" bestFit="1" customWidth="1"/>
    <col min="5633" max="5633" width="27.140625" customWidth="1"/>
    <col min="5635" max="5637" width="11.85546875" bestFit="1" customWidth="1"/>
    <col min="5638" max="5638" width="12.5703125" bestFit="1" customWidth="1"/>
    <col min="5639" max="5641" width="11.85546875" bestFit="1" customWidth="1"/>
    <col min="5642" max="5642" width="11.85546875" customWidth="1"/>
    <col min="5643" max="5643" width="13.5703125" bestFit="1" customWidth="1"/>
    <col min="5644" max="5644" width="9.5703125" customWidth="1"/>
    <col min="5645" max="5645" width="10.140625" customWidth="1"/>
    <col min="5646" max="5646" width="11.85546875" bestFit="1" customWidth="1"/>
    <col min="5647" max="5647" width="9.42578125" customWidth="1"/>
    <col min="5648" max="5648" width="12.5703125" bestFit="1" customWidth="1"/>
    <col min="5649" max="5649" width="13.5703125" bestFit="1" customWidth="1"/>
    <col min="5650" max="5650" width="8.85546875" customWidth="1"/>
    <col min="5651" max="5651" width="8.42578125" customWidth="1"/>
    <col min="5652" max="5652" width="11.28515625" customWidth="1"/>
    <col min="5653" max="5653" width="12" customWidth="1"/>
    <col min="5654" max="5654" width="11.7109375" bestFit="1" customWidth="1"/>
    <col min="5889" max="5889" width="27.140625" customWidth="1"/>
    <col min="5891" max="5893" width="11.85546875" bestFit="1" customWidth="1"/>
    <col min="5894" max="5894" width="12.5703125" bestFit="1" customWidth="1"/>
    <col min="5895" max="5897" width="11.85546875" bestFit="1" customWidth="1"/>
    <col min="5898" max="5898" width="11.85546875" customWidth="1"/>
    <col min="5899" max="5899" width="13.5703125" bestFit="1" customWidth="1"/>
    <col min="5900" max="5900" width="9.5703125" customWidth="1"/>
    <col min="5901" max="5901" width="10.140625" customWidth="1"/>
    <col min="5902" max="5902" width="11.85546875" bestFit="1" customWidth="1"/>
    <col min="5903" max="5903" width="9.42578125" customWidth="1"/>
    <col min="5904" max="5904" width="12.5703125" bestFit="1" customWidth="1"/>
    <col min="5905" max="5905" width="13.5703125" bestFit="1" customWidth="1"/>
    <col min="5906" max="5906" width="8.85546875" customWidth="1"/>
    <col min="5907" max="5907" width="8.42578125" customWidth="1"/>
    <col min="5908" max="5908" width="11.28515625" customWidth="1"/>
    <col min="5909" max="5909" width="12" customWidth="1"/>
    <col min="5910" max="5910" width="11.7109375" bestFit="1" customWidth="1"/>
    <col min="6145" max="6145" width="27.140625" customWidth="1"/>
    <col min="6147" max="6149" width="11.85546875" bestFit="1" customWidth="1"/>
    <col min="6150" max="6150" width="12.5703125" bestFit="1" customWidth="1"/>
    <col min="6151" max="6153" width="11.85546875" bestFit="1" customWidth="1"/>
    <col min="6154" max="6154" width="11.85546875" customWidth="1"/>
    <col min="6155" max="6155" width="13.5703125" bestFit="1" customWidth="1"/>
    <col min="6156" max="6156" width="9.5703125" customWidth="1"/>
    <col min="6157" max="6157" width="10.140625" customWidth="1"/>
    <col min="6158" max="6158" width="11.85546875" bestFit="1" customWidth="1"/>
    <col min="6159" max="6159" width="9.42578125" customWidth="1"/>
    <col min="6160" max="6160" width="12.5703125" bestFit="1" customWidth="1"/>
    <col min="6161" max="6161" width="13.5703125" bestFit="1" customWidth="1"/>
    <col min="6162" max="6162" width="8.85546875" customWidth="1"/>
    <col min="6163" max="6163" width="8.42578125" customWidth="1"/>
    <col min="6164" max="6164" width="11.28515625" customWidth="1"/>
    <col min="6165" max="6165" width="12" customWidth="1"/>
    <col min="6166" max="6166" width="11.7109375" bestFit="1" customWidth="1"/>
    <col min="6401" max="6401" width="27.140625" customWidth="1"/>
    <col min="6403" max="6405" width="11.85546875" bestFit="1" customWidth="1"/>
    <col min="6406" max="6406" width="12.5703125" bestFit="1" customWidth="1"/>
    <col min="6407" max="6409" width="11.85546875" bestFit="1" customWidth="1"/>
    <col min="6410" max="6410" width="11.85546875" customWidth="1"/>
    <col min="6411" max="6411" width="13.5703125" bestFit="1" customWidth="1"/>
    <col min="6412" max="6412" width="9.5703125" customWidth="1"/>
    <col min="6413" max="6413" width="10.140625" customWidth="1"/>
    <col min="6414" max="6414" width="11.85546875" bestFit="1" customWidth="1"/>
    <col min="6415" max="6415" width="9.42578125" customWidth="1"/>
    <col min="6416" max="6416" width="12.5703125" bestFit="1" customWidth="1"/>
    <col min="6417" max="6417" width="13.5703125" bestFit="1" customWidth="1"/>
    <col min="6418" max="6418" width="8.85546875" customWidth="1"/>
    <col min="6419" max="6419" width="8.42578125" customWidth="1"/>
    <col min="6420" max="6420" width="11.28515625" customWidth="1"/>
    <col min="6421" max="6421" width="12" customWidth="1"/>
    <col min="6422" max="6422" width="11.7109375" bestFit="1" customWidth="1"/>
    <col min="6657" max="6657" width="27.140625" customWidth="1"/>
    <col min="6659" max="6661" width="11.85546875" bestFit="1" customWidth="1"/>
    <col min="6662" max="6662" width="12.5703125" bestFit="1" customWidth="1"/>
    <col min="6663" max="6665" width="11.85546875" bestFit="1" customWidth="1"/>
    <col min="6666" max="6666" width="11.85546875" customWidth="1"/>
    <col min="6667" max="6667" width="13.5703125" bestFit="1" customWidth="1"/>
    <col min="6668" max="6668" width="9.5703125" customWidth="1"/>
    <col min="6669" max="6669" width="10.140625" customWidth="1"/>
    <col min="6670" max="6670" width="11.85546875" bestFit="1" customWidth="1"/>
    <col min="6671" max="6671" width="9.42578125" customWidth="1"/>
    <col min="6672" max="6672" width="12.5703125" bestFit="1" customWidth="1"/>
    <col min="6673" max="6673" width="13.5703125" bestFit="1" customWidth="1"/>
    <col min="6674" max="6674" width="8.85546875" customWidth="1"/>
    <col min="6675" max="6675" width="8.42578125" customWidth="1"/>
    <col min="6676" max="6676" width="11.28515625" customWidth="1"/>
    <col min="6677" max="6677" width="12" customWidth="1"/>
    <col min="6678" max="6678" width="11.7109375" bestFit="1" customWidth="1"/>
    <col min="6913" max="6913" width="27.140625" customWidth="1"/>
    <col min="6915" max="6917" width="11.85546875" bestFit="1" customWidth="1"/>
    <col min="6918" max="6918" width="12.5703125" bestFit="1" customWidth="1"/>
    <col min="6919" max="6921" width="11.85546875" bestFit="1" customWidth="1"/>
    <col min="6922" max="6922" width="11.85546875" customWidth="1"/>
    <col min="6923" max="6923" width="13.5703125" bestFit="1" customWidth="1"/>
    <col min="6924" max="6924" width="9.5703125" customWidth="1"/>
    <col min="6925" max="6925" width="10.140625" customWidth="1"/>
    <col min="6926" max="6926" width="11.85546875" bestFit="1" customWidth="1"/>
    <col min="6927" max="6927" width="9.42578125" customWidth="1"/>
    <col min="6928" max="6928" width="12.5703125" bestFit="1" customWidth="1"/>
    <col min="6929" max="6929" width="13.5703125" bestFit="1" customWidth="1"/>
    <col min="6930" max="6930" width="8.85546875" customWidth="1"/>
    <col min="6931" max="6931" width="8.42578125" customWidth="1"/>
    <col min="6932" max="6932" width="11.28515625" customWidth="1"/>
    <col min="6933" max="6933" width="12" customWidth="1"/>
    <col min="6934" max="6934" width="11.7109375" bestFit="1" customWidth="1"/>
    <col min="7169" max="7169" width="27.140625" customWidth="1"/>
    <col min="7171" max="7173" width="11.85546875" bestFit="1" customWidth="1"/>
    <col min="7174" max="7174" width="12.5703125" bestFit="1" customWidth="1"/>
    <col min="7175" max="7177" width="11.85546875" bestFit="1" customWidth="1"/>
    <col min="7178" max="7178" width="11.85546875" customWidth="1"/>
    <col min="7179" max="7179" width="13.5703125" bestFit="1" customWidth="1"/>
    <col min="7180" max="7180" width="9.5703125" customWidth="1"/>
    <col min="7181" max="7181" width="10.140625" customWidth="1"/>
    <col min="7182" max="7182" width="11.85546875" bestFit="1" customWidth="1"/>
    <col min="7183" max="7183" width="9.42578125" customWidth="1"/>
    <col min="7184" max="7184" width="12.5703125" bestFit="1" customWidth="1"/>
    <col min="7185" max="7185" width="13.5703125" bestFit="1" customWidth="1"/>
    <col min="7186" max="7186" width="8.85546875" customWidth="1"/>
    <col min="7187" max="7187" width="8.42578125" customWidth="1"/>
    <col min="7188" max="7188" width="11.28515625" customWidth="1"/>
    <col min="7189" max="7189" width="12" customWidth="1"/>
    <col min="7190" max="7190" width="11.7109375" bestFit="1" customWidth="1"/>
    <col min="7425" max="7425" width="27.140625" customWidth="1"/>
    <col min="7427" max="7429" width="11.85546875" bestFit="1" customWidth="1"/>
    <col min="7430" max="7430" width="12.5703125" bestFit="1" customWidth="1"/>
    <col min="7431" max="7433" width="11.85546875" bestFit="1" customWidth="1"/>
    <col min="7434" max="7434" width="11.85546875" customWidth="1"/>
    <col min="7435" max="7435" width="13.5703125" bestFit="1" customWidth="1"/>
    <col min="7436" max="7436" width="9.5703125" customWidth="1"/>
    <col min="7437" max="7437" width="10.140625" customWidth="1"/>
    <col min="7438" max="7438" width="11.85546875" bestFit="1" customWidth="1"/>
    <col min="7439" max="7439" width="9.42578125" customWidth="1"/>
    <col min="7440" max="7440" width="12.5703125" bestFit="1" customWidth="1"/>
    <col min="7441" max="7441" width="13.5703125" bestFit="1" customWidth="1"/>
    <col min="7442" max="7442" width="8.85546875" customWidth="1"/>
    <col min="7443" max="7443" width="8.42578125" customWidth="1"/>
    <col min="7444" max="7444" width="11.28515625" customWidth="1"/>
    <col min="7445" max="7445" width="12" customWidth="1"/>
    <col min="7446" max="7446" width="11.7109375" bestFit="1" customWidth="1"/>
    <col min="7681" max="7681" width="27.140625" customWidth="1"/>
    <col min="7683" max="7685" width="11.85546875" bestFit="1" customWidth="1"/>
    <col min="7686" max="7686" width="12.5703125" bestFit="1" customWidth="1"/>
    <col min="7687" max="7689" width="11.85546875" bestFit="1" customWidth="1"/>
    <col min="7690" max="7690" width="11.85546875" customWidth="1"/>
    <col min="7691" max="7691" width="13.5703125" bestFit="1" customWidth="1"/>
    <col min="7692" max="7692" width="9.5703125" customWidth="1"/>
    <col min="7693" max="7693" width="10.140625" customWidth="1"/>
    <col min="7694" max="7694" width="11.85546875" bestFit="1" customWidth="1"/>
    <col min="7695" max="7695" width="9.42578125" customWidth="1"/>
    <col min="7696" max="7696" width="12.5703125" bestFit="1" customWidth="1"/>
    <col min="7697" max="7697" width="13.5703125" bestFit="1" customWidth="1"/>
    <col min="7698" max="7698" width="8.85546875" customWidth="1"/>
    <col min="7699" max="7699" width="8.42578125" customWidth="1"/>
    <col min="7700" max="7700" width="11.28515625" customWidth="1"/>
    <col min="7701" max="7701" width="12" customWidth="1"/>
    <col min="7702" max="7702" width="11.7109375" bestFit="1" customWidth="1"/>
    <col min="7937" max="7937" width="27.140625" customWidth="1"/>
    <col min="7939" max="7941" width="11.85546875" bestFit="1" customWidth="1"/>
    <col min="7942" max="7942" width="12.5703125" bestFit="1" customWidth="1"/>
    <col min="7943" max="7945" width="11.85546875" bestFit="1" customWidth="1"/>
    <col min="7946" max="7946" width="11.85546875" customWidth="1"/>
    <col min="7947" max="7947" width="13.5703125" bestFit="1" customWidth="1"/>
    <col min="7948" max="7948" width="9.5703125" customWidth="1"/>
    <col min="7949" max="7949" width="10.140625" customWidth="1"/>
    <col min="7950" max="7950" width="11.85546875" bestFit="1" customWidth="1"/>
    <col min="7951" max="7951" width="9.42578125" customWidth="1"/>
    <col min="7952" max="7952" width="12.5703125" bestFit="1" customWidth="1"/>
    <col min="7953" max="7953" width="13.5703125" bestFit="1" customWidth="1"/>
    <col min="7954" max="7954" width="8.85546875" customWidth="1"/>
    <col min="7955" max="7955" width="8.42578125" customWidth="1"/>
    <col min="7956" max="7956" width="11.28515625" customWidth="1"/>
    <col min="7957" max="7957" width="12" customWidth="1"/>
    <col min="7958" max="7958" width="11.7109375" bestFit="1" customWidth="1"/>
    <col min="8193" max="8193" width="27.140625" customWidth="1"/>
    <col min="8195" max="8197" width="11.85546875" bestFit="1" customWidth="1"/>
    <col min="8198" max="8198" width="12.5703125" bestFit="1" customWidth="1"/>
    <col min="8199" max="8201" width="11.85546875" bestFit="1" customWidth="1"/>
    <col min="8202" max="8202" width="11.85546875" customWidth="1"/>
    <col min="8203" max="8203" width="13.5703125" bestFit="1" customWidth="1"/>
    <col min="8204" max="8204" width="9.5703125" customWidth="1"/>
    <col min="8205" max="8205" width="10.140625" customWidth="1"/>
    <col min="8206" max="8206" width="11.85546875" bestFit="1" customWidth="1"/>
    <col min="8207" max="8207" width="9.42578125" customWidth="1"/>
    <col min="8208" max="8208" width="12.5703125" bestFit="1" customWidth="1"/>
    <col min="8209" max="8209" width="13.5703125" bestFit="1" customWidth="1"/>
    <col min="8210" max="8210" width="8.85546875" customWidth="1"/>
    <col min="8211" max="8211" width="8.42578125" customWidth="1"/>
    <col min="8212" max="8212" width="11.28515625" customWidth="1"/>
    <col min="8213" max="8213" width="12" customWidth="1"/>
    <col min="8214" max="8214" width="11.7109375" bestFit="1" customWidth="1"/>
    <col min="8449" max="8449" width="27.140625" customWidth="1"/>
    <col min="8451" max="8453" width="11.85546875" bestFit="1" customWidth="1"/>
    <col min="8454" max="8454" width="12.5703125" bestFit="1" customWidth="1"/>
    <col min="8455" max="8457" width="11.85546875" bestFit="1" customWidth="1"/>
    <col min="8458" max="8458" width="11.85546875" customWidth="1"/>
    <col min="8459" max="8459" width="13.5703125" bestFit="1" customWidth="1"/>
    <col min="8460" max="8460" width="9.5703125" customWidth="1"/>
    <col min="8461" max="8461" width="10.140625" customWidth="1"/>
    <col min="8462" max="8462" width="11.85546875" bestFit="1" customWidth="1"/>
    <col min="8463" max="8463" width="9.42578125" customWidth="1"/>
    <col min="8464" max="8464" width="12.5703125" bestFit="1" customWidth="1"/>
    <col min="8465" max="8465" width="13.5703125" bestFit="1" customWidth="1"/>
    <col min="8466" max="8466" width="8.85546875" customWidth="1"/>
    <col min="8467" max="8467" width="8.42578125" customWidth="1"/>
    <col min="8468" max="8468" width="11.28515625" customWidth="1"/>
    <col min="8469" max="8469" width="12" customWidth="1"/>
    <col min="8470" max="8470" width="11.7109375" bestFit="1" customWidth="1"/>
    <col min="8705" max="8705" width="27.140625" customWidth="1"/>
    <col min="8707" max="8709" width="11.85546875" bestFit="1" customWidth="1"/>
    <col min="8710" max="8710" width="12.5703125" bestFit="1" customWidth="1"/>
    <col min="8711" max="8713" width="11.85546875" bestFit="1" customWidth="1"/>
    <col min="8714" max="8714" width="11.85546875" customWidth="1"/>
    <col min="8715" max="8715" width="13.5703125" bestFit="1" customWidth="1"/>
    <col min="8716" max="8716" width="9.5703125" customWidth="1"/>
    <col min="8717" max="8717" width="10.140625" customWidth="1"/>
    <col min="8718" max="8718" width="11.85546875" bestFit="1" customWidth="1"/>
    <col min="8719" max="8719" width="9.42578125" customWidth="1"/>
    <col min="8720" max="8720" width="12.5703125" bestFit="1" customWidth="1"/>
    <col min="8721" max="8721" width="13.5703125" bestFit="1" customWidth="1"/>
    <col min="8722" max="8722" width="8.85546875" customWidth="1"/>
    <col min="8723" max="8723" width="8.42578125" customWidth="1"/>
    <col min="8724" max="8724" width="11.28515625" customWidth="1"/>
    <col min="8725" max="8725" width="12" customWidth="1"/>
    <col min="8726" max="8726" width="11.7109375" bestFit="1" customWidth="1"/>
    <col min="8961" max="8961" width="27.140625" customWidth="1"/>
    <col min="8963" max="8965" width="11.85546875" bestFit="1" customWidth="1"/>
    <col min="8966" max="8966" width="12.5703125" bestFit="1" customWidth="1"/>
    <col min="8967" max="8969" width="11.85546875" bestFit="1" customWidth="1"/>
    <col min="8970" max="8970" width="11.85546875" customWidth="1"/>
    <col min="8971" max="8971" width="13.5703125" bestFit="1" customWidth="1"/>
    <col min="8972" max="8972" width="9.5703125" customWidth="1"/>
    <col min="8973" max="8973" width="10.140625" customWidth="1"/>
    <col min="8974" max="8974" width="11.85546875" bestFit="1" customWidth="1"/>
    <col min="8975" max="8975" width="9.42578125" customWidth="1"/>
    <col min="8976" max="8976" width="12.5703125" bestFit="1" customWidth="1"/>
    <col min="8977" max="8977" width="13.5703125" bestFit="1" customWidth="1"/>
    <col min="8978" max="8978" width="8.85546875" customWidth="1"/>
    <col min="8979" max="8979" width="8.42578125" customWidth="1"/>
    <col min="8980" max="8980" width="11.28515625" customWidth="1"/>
    <col min="8981" max="8981" width="12" customWidth="1"/>
    <col min="8982" max="8982" width="11.7109375" bestFit="1" customWidth="1"/>
    <col min="9217" max="9217" width="27.140625" customWidth="1"/>
    <col min="9219" max="9221" width="11.85546875" bestFit="1" customWidth="1"/>
    <col min="9222" max="9222" width="12.5703125" bestFit="1" customWidth="1"/>
    <col min="9223" max="9225" width="11.85546875" bestFit="1" customWidth="1"/>
    <col min="9226" max="9226" width="11.85546875" customWidth="1"/>
    <col min="9227" max="9227" width="13.5703125" bestFit="1" customWidth="1"/>
    <col min="9228" max="9228" width="9.5703125" customWidth="1"/>
    <col min="9229" max="9229" width="10.140625" customWidth="1"/>
    <col min="9230" max="9230" width="11.85546875" bestFit="1" customWidth="1"/>
    <col min="9231" max="9231" width="9.42578125" customWidth="1"/>
    <col min="9232" max="9232" width="12.5703125" bestFit="1" customWidth="1"/>
    <col min="9233" max="9233" width="13.5703125" bestFit="1" customWidth="1"/>
    <col min="9234" max="9234" width="8.85546875" customWidth="1"/>
    <col min="9235" max="9235" width="8.42578125" customWidth="1"/>
    <col min="9236" max="9236" width="11.28515625" customWidth="1"/>
    <col min="9237" max="9237" width="12" customWidth="1"/>
    <col min="9238" max="9238" width="11.7109375" bestFit="1" customWidth="1"/>
    <col min="9473" max="9473" width="27.140625" customWidth="1"/>
    <col min="9475" max="9477" width="11.85546875" bestFit="1" customWidth="1"/>
    <col min="9478" max="9478" width="12.5703125" bestFit="1" customWidth="1"/>
    <col min="9479" max="9481" width="11.85546875" bestFit="1" customWidth="1"/>
    <col min="9482" max="9482" width="11.85546875" customWidth="1"/>
    <col min="9483" max="9483" width="13.5703125" bestFit="1" customWidth="1"/>
    <col min="9484" max="9484" width="9.5703125" customWidth="1"/>
    <col min="9485" max="9485" width="10.140625" customWidth="1"/>
    <col min="9486" max="9486" width="11.85546875" bestFit="1" customWidth="1"/>
    <col min="9487" max="9487" width="9.42578125" customWidth="1"/>
    <col min="9488" max="9488" width="12.5703125" bestFit="1" customWidth="1"/>
    <col min="9489" max="9489" width="13.5703125" bestFit="1" customWidth="1"/>
    <col min="9490" max="9490" width="8.85546875" customWidth="1"/>
    <col min="9491" max="9491" width="8.42578125" customWidth="1"/>
    <col min="9492" max="9492" width="11.28515625" customWidth="1"/>
    <col min="9493" max="9493" width="12" customWidth="1"/>
    <col min="9494" max="9494" width="11.7109375" bestFit="1" customWidth="1"/>
    <col min="9729" max="9729" width="27.140625" customWidth="1"/>
    <col min="9731" max="9733" width="11.85546875" bestFit="1" customWidth="1"/>
    <col min="9734" max="9734" width="12.5703125" bestFit="1" customWidth="1"/>
    <col min="9735" max="9737" width="11.85546875" bestFit="1" customWidth="1"/>
    <col min="9738" max="9738" width="11.85546875" customWidth="1"/>
    <col min="9739" max="9739" width="13.5703125" bestFit="1" customWidth="1"/>
    <col min="9740" max="9740" width="9.5703125" customWidth="1"/>
    <col min="9741" max="9741" width="10.140625" customWidth="1"/>
    <col min="9742" max="9742" width="11.85546875" bestFit="1" customWidth="1"/>
    <col min="9743" max="9743" width="9.42578125" customWidth="1"/>
    <col min="9744" max="9744" width="12.5703125" bestFit="1" customWidth="1"/>
    <col min="9745" max="9745" width="13.5703125" bestFit="1" customWidth="1"/>
    <col min="9746" max="9746" width="8.85546875" customWidth="1"/>
    <col min="9747" max="9747" width="8.42578125" customWidth="1"/>
    <col min="9748" max="9748" width="11.28515625" customWidth="1"/>
    <col min="9749" max="9749" width="12" customWidth="1"/>
    <col min="9750" max="9750" width="11.7109375" bestFit="1" customWidth="1"/>
    <col min="9985" max="9985" width="27.140625" customWidth="1"/>
    <col min="9987" max="9989" width="11.85546875" bestFit="1" customWidth="1"/>
    <col min="9990" max="9990" width="12.5703125" bestFit="1" customWidth="1"/>
    <col min="9991" max="9993" width="11.85546875" bestFit="1" customWidth="1"/>
    <col min="9994" max="9994" width="11.85546875" customWidth="1"/>
    <col min="9995" max="9995" width="13.5703125" bestFit="1" customWidth="1"/>
    <col min="9996" max="9996" width="9.5703125" customWidth="1"/>
    <col min="9997" max="9997" width="10.140625" customWidth="1"/>
    <col min="9998" max="9998" width="11.85546875" bestFit="1" customWidth="1"/>
    <col min="9999" max="9999" width="9.42578125" customWidth="1"/>
    <col min="10000" max="10000" width="12.5703125" bestFit="1" customWidth="1"/>
    <col min="10001" max="10001" width="13.5703125" bestFit="1" customWidth="1"/>
    <col min="10002" max="10002" width="8.85546875" customWidth="1"/>
    <col min="10003" max="10003" width="8.42578125" customWidth="1"/>
    <col min="10004" max="10004" width="11.28515625" customWidth="1"/>
    <col min="10005" max="10005" width="12" customWidth="1"/>
    <col min="10006" max="10006" width="11.7109375" bestFit="1" customWidth="1"/>
    <col min="10241" max="10241" width="27.140625" customWidth="1"/>
    <col min="10243" max="10245" width="11.85546875" bestFit="1" customWidth="1"/>
    <col min="10246" max="10246" width="12.5703125" bestFit="1" customWidth="1"/>
    <col min="10247" max="10249" width="11.85546875" bestFit="1" customWidth="1"/>
    <col min="10250" max="10250" width="11.85546875" customWidth="1"/>
    <col min="10251" max="10251" width="13.5703125" bestFit="1" customWidth="1"/>
    <col min="10252" max="10252" width="9.5703125" customWidth="1"/>
    <col min="10253" max="10253" width="10.140625" customWidth="1"/>
    <col min="10254" max="10254" width="11.85546875" bestFit="1" customWidth="1"/>
    <col min="10255" max="10255" width="9.42578125" customWidth="1"/>
    <col min="10256" max="10256" width="12.5703125" bestFit="1" customWidth="1"/>
    <col min="10257" max="10257" width="13.5703125" bestFit="1" customWidth="1"/>
    <col min="10258" max="10258" width="8.85546875" customWidth="1"/>
    <col min="10259" max="10259" width="8.42578125" customWidth="1"/>
    <col min="10260" max="10260" width="11.28515625" customWidth="1"/>
    <col min="10261" max="10261" width="12" customWidth="1"/>
    <col min="10262" max="10262" width="11.7109375" bestFit="1" customWidth="1"/>
    <col min="10497" max="10497" width="27.140625" customWidth="1"/>
    <col min="10499" max="10501" width="11.85546875" bestFit="1" customWidth="1"/>
    <col min="10502" max="10502" width="12.5703125" bestFit="1" customWidth="1"/>
    <col min="10503" max="10505" width="11.85546875" bestFit="1" customWidth="1"/>
    <col min="10506" max="10506" width="11.85546875" customWidth="1"/>
    <col min="10507" max="10507" width="13.5703125" bestFit="1" customWidth="1"/>
    <col min="10508" max="10508" width="9.5703125" customWidth="1"/>
    <col min="10509" max="10509" width="10.140625" customWidth="1"/>
    <col min="10510" max="10510" width="11.85546875" bestFit="1" customWidth="1"/>
    <col min="10511" max="10511" width="9.42578125" customWidth="1"/>
    <col min="10512" max="10512" width="12.5703125" bestFit="1" customWidth="1"/>
    <col min="10513" max="10513" width="13.5703125" bestFit="1" customWidth="1"/>
    <col min="10514" max="10514" width="8.85546875" customWidth="1"/>
    <col min="10515" max="10515" width="8.42578125" customWidth="1"/>
    <col min="10516" max="10516" width="11.28515625" customWidth="1"/>
    <col min="10517" max="10517" width="12" customWidth="1"/>
    <col min="10518" max="10518" width="11.7109375" bestFit="1" customWidth="1"/>
    <col min="10753" max="10753" width="27.140625" customWidth="1"/>
    <col min="10755" max="10757" width="11.85546875" bestFit="1" customWidth="1"/>
    <col min="10758" max="10758" width="12.5703125" bestFit="1" customWidth="1"/>
    <col min="10759" max="10761" width="11.85546875" bestFit="1" customWidth="1"/>
    <col min="10762" max="10762" width="11.85546875" customWidth="1"/>
    <col min="10763" max="10763" width="13.5703125" bestFit="1" customWidth="1"/>
    <col min="10764" max="10764" width="9.5703125" customWidth="1"/>
    <col min="10765" max="10765" width="10.140625" customWidth="1"/>
    <col min="10766" max="10766" width="11.85546875" bestFit="1" customWidth="1"/>
    <col min="10767" max="10767" width="9.42578125" customWidth="1"/>
    <col min="10768" max="10768" width="12.5703125" bestFit="1" customWidth="1"/>
    <col min="10769" max="10769" width="13.5703125" bestFit="1" customWidth="1"/>
    <col min="10770" max="10770" width="8.85546875" customWidth="1"/>
    <col min="10771" max="10771" width="8.42578125" customWidth="1"/>
    <col min="10772" max="10772" width="11.28515625" customWidth="1"/>
    <col min="10773" max="10773" width="12" customWidth="1"/>
    <col min="10774" max="10774" width="11.7109375" bestFit="1" customWidth="1"/>
    <col min="11009" max="11009" width="27.140625" customWidth="1"/>
    <col min="11011" max="11013" width="11.85546875" bestFit="1" customWidth="1"/>
    <col min="11014" max="11014" width="12.5703125" bestFit="1" customWidth="1"/>
    <col min="11015" max="11017" width="11.85546875" bestFit="1" customWidth="1"/>
    <col min="11018" max="11018" width="11.85546875" customWidth="1"/>
    <col min="11019" max="11019" width="13.5703125" bestFit="1" customWidth="1"/>
    <col min="11020" max="11020" width="9.5703125" customWidth="1"/>
    <col min="11021" max="11021" width="10.140625" customWidth="1"/>
    <col min="11022" max="11022" width="11.85546875" bestFit="1" customWidth="1"/>
    <col min="11023" max="11023" width="9.42578125" customWidth="1"/>
    <col min="11024" max="11024" width="12.5703125" bestFit="1" customWidth="1"/>
    <col min="11025" max="11025" width="13.5703125" bestFit="1" customWidth="1"/>
    <col min="11026" max="11026" width="8.85546875" customWidth="1"/>
    <col min="11027" max="11027" width="8.42578125" customWidth="1"/>
    <col min="11028" max="11028" width="11.28515625" customWidth="1"/>
    <col min="11029" max="11029" width="12" customWidth="1"/>
    <col min="11030" max="11030" width="11.7109375" bestFit="1" customWidth="1"/>
    <col min="11265" max="11265" width="27.140625" customWidth="1"/>
    <col min="11267" max="11269" width="11.85546875" bestFit="1" customWidth="1"/>
    <col min="11270" max="11270" width="12.5703125" bestFit="1" customWidth="1"/>
    <col min="11271" max="11273" width="11.85546875" bestFit="1" customWidth="1"/>
    <col min="11274" max="11274" width="11.85546875" customWidth="1"/>
    <col min="11275" max="11275" width="13.5703125" bestFit="1" customWidth="1"/>
    <col min="11276" max="11276" width="9.5703125" customWidth="1"/>
    <col min="11277" max="11277" width="10.140625" customWidth="1"/>
    <col min="11278" max="11278" width="11.85546875" bestFit="1" customWidth="1"/>
    <col min="11279" max="11279" width="9.42578125" customWidth="1"/>
    <col min="11280" max="11280" width="12.5703125" bestFit="1" customWidth="1"/>
    <col min="11281" max="11281" width="13.5703125" bestFit="1" customWidth="1"/>
    <col min="11282" max="11282" width="8.85546875" customWidth="1"/>
    <col min="11283" max="11283" width="8.42578125" customWidth="1"/>
    <col min="11284" max="11284" width="11.28515625" customWidth="1"/>
    <col min="11285" max="11285" width="12" customWidth="1"/>
    <col min="11286" max="11286" width="11.7109375" bestFit="1" customWidth="1"/>
    <col min="11521" max="11521" width="27.140625" customWidth="1"/>
    <col min="11523" max="11525" width="11.85546875" bestFit="1" customWidth="1"/>
    <col min="11526" max="11526" width="12.5703125" bestFit="1" customWidth="1"/>
    <col min="11527" max="11529" width="11.85546875" bestFit="1" customWidth="1"/>
    <col min="11530" max="11530" width="11.85546875" customWidth="1"/>
    <col min="11531" max="11531" width="13.5703125" bestFit="1" customWidth="1"/>
    <col min="11532" max="11532" width="9.5703125" customWidth="1"/>
    <col min="11533" max="11533" width="10.140625" customWidth="1"/>
    <col min="11534" max="11534" width="11.85546875" bestFit="1" customWidth="1"/>
    <col min="11535" max="11535" width="9.42578125" customWidth="1"/>
    <col min="11536" max="11536" width="12.5703125" bestFit="1" customWidth="1"/>
    <col min="11537" max="11537" width="13.5703125" bestFit="1" customWidth="1"/>
    <col min="11538" max="11538" width="8.85546875" customWidth="1"/>
    <col min="11539" max="11539" width="8.42578125" customWidth="1"/>
    <col min="11540" max="11540" width="11.28515625" customWidth="1"/>
    <col min="11541" max="11541" width="12" customWidth="1"/>
    <col min="11542" max="11542" width="11.7109375" bestFit="1" customWidth="1"/>
    <col min="11777" max="11777" width="27.140625" customWidth="1"/>
    <col min="11779" max="11781" width="11.85546875" bestFit="1" customWidth="1"/>
    <col min="11782" max="11782" width="12.5703125" bestFit="1" customWidth="1"/>
    <col min="11783" max="11785" width="11.85546875" bestFit="1" customWidth="1"/>
    <col min="11786" max="11786" width="11.85546875" customWidth="1"/>
    <col min="11787" max="11787" width="13.5703125" bestFit="1" customWidth="1"/>
    <col min="11788" max="11788" width="9.5703125" customWidth="1"/>
    <col min="11789" max="11789" width="10.140625" customWidth="1"/>
    <col min="11790" max="11790" width="11.85546875" bestFit="1" customWidth="1"/>
    <col min="11791" max="11791" width="9.42578125" customWidth="1"/>
    <col min="11792" max="11792" width="12.5703125" bestFit="1" customWidth="1"/>
    <col min="11793" max="11793" width="13.5703125" bestFit="1" customWidth="1"/>
    <col min="11794" max="11794" width="8.85546875" customWidth="1"/>
    <col min="11795" max="11795" width="8.42578125" customWidth="1"/>
    <col min="11796" max="11796" width="11.28515625" customWidth="1"/>
    <col min="11797" max="11797" width="12" customWidth="1"/>
    <col min="11798" max="11798" width="11.7109375" bestFit="1" customWidth="1"/>
    <col min="12033" max="12033" width="27.140625" customWidth="1"/>
    <col min="12035" max="12037" width="11.85546875" bestFit="1" customWidth="1"/>
    <col min="12038" max="12038" width="12.5703125" bestFit="1" customWidth="1"/>
    <col min="12039" max="12041" width="11.85546875" bestFit="1" customWidth="1"/>
    <col min="12042" max="12042" width="11.85546875" customWidth="1"/>
    <col min="12043" max="12043" width="13.5703125" bestFit="1" customWidth="1"/>
    <col min="12044" max="12044" width="9.5703125" customWidth="1"/>
    <col min="12045" max="12045" width="10.140625" customWidth="1"/>
    <col min="12046" max="12046" width="11.85546875" bestFit="1" customWidth="1"/>
    <col min="12047" max="12047" width="9.42578125" customWidth="1"/>
    <col min="12048" max="12048" width="12.5703125" bestFit="1" customWidth="1"/>
    <col min="12049" max="12049" width="13.5703125" bestFit="1" customWidth="1"/>
    <col min="12050" max="12050" width="8.85546875" customWidth="1"/>
    <col min="12051" max="12051" width="8.42578125" customWidth="1"/>
    <col min="12052" max="12052" width="11.28515625" customWidth="1"/>
    <col min="12053" max="12053" width="12" customWidth="1"/>
    <col min="12054" max="12054" width="11.7109375" bestFit="1" customWidth="1"/>
    <col min="12289" max="12289" width="27.140625" customWidth="1"/>
    <col min="12291" max="12293" width="11.85546875" bestFit="1" customWidth="1"/>
    <col min="12294" max="12294" width="12.5703125" bestFit="1" customWidth="1"/>
    <col min="12295" max="12297" width="11.85546875" bestFit="1" customWidth="1"/>
    <col min="12298" max="12298" width="11.85546875" customWidth="1"/>
    <col min="12299" max="12299" width="13.5703125" bestFit="1" customWidth="1"/>
    <col min="12300" max="12300" width="9.5703125" customWidth="1"/>
    <col min="12301" max="12301" width="10.140625" customWidth="1"/>
    <col min="12302" max="12302" width="11.85546875" bestFit="1" customWidth="1"/>
    <col min="12303" max="12303" width="9.42578125" customWidth="1"/>
    <col min="12304" max="12304" width="12.5703125" bestFit="1" customWidth="1"/>
    <col min="12305" max="12305" width="13.5703125" bestFit="1" customWidth="1"/>
    <col min="12306" max="12306" width="8.85546875" customWidth="1"/>
    <col min="12307" max="12307" width="8.42578125" customWidth="1"/>
    <col min="12308" max="12308" width="11.28515625" customWidth="1"/>
    <col min="12309" max="12309" width="12" customWidth="1"/>
    <col min="12310" max="12310" width="11.7109375" bestFit="1" customWidth="1"/>
    <col min="12545" max="12545" width="27.140625" customWidth="1"/>
    <col min="12547" max="12549" width="11.85546875" bestFit="1" customWidth="1"/>
    <col min="12550" max="12550" width="12.5703125" bestFit="1" customWidth="1"/>
    <col min="12551" max="12553" width="11.85546875" bestFit="1" customWidth="1"/>
    <col min="12554" max="12554" width="11.85546875" customWidth="1"/>
    <col min="12555" max="12555" width="13.5703125" bestFit="1" customWidth="1"/>
    <col min="12556" max="12556" width="9.5703125" customWidth="1"/>
    <col min="12557" max="12557" width="10.140625" customWidth="1"/>
    <col min="12558" max="12558" width="11.85546875" bestFit="1" customWidth="1"/>
    <col min="12559" max="12559" width="9.42578125" customWidth="1"/>
    <col min="12560" max="12560" width="12.5703125" bestFit="1" customWidth="1"/>
    <col min="12561" max="12561" width="13.5703125" bestFit="1" customWidth="1"/>
    <col min="12562" max="12562" width="8.85546875" customWidth="1"/>
    <col min="12563" max="12563" width="8.42578125" customWidth="1"/>
    <col min="12564" max="12564" width="11.28515625" customWidth="1"/>
    <col min="12565" max="12565" width="12" customWidth="1"/>
    <col min="12566" max="12566" width="11.7109375" bestFit="1" customWidth="1"/>
    <col min="12801" max="12801" width="27.140625" customWidth="1"/>
    <col min="12803" max="12805" width="11.85546875" bestFit="1" customWidth="1"/>
    <col min="12806" max="12806" width="12.5703125" bestFit="1" customWidth="1"/>
    <col min="12807" max="12809" width="11.85546875" bestFit="1" customWidth="1"/>
    <col min="12810" max="12810" width="11.85546875" customWidth="1"/>
    <col min="12811" max="12811" width="13.5703125" bestFit="1" customWidth="1"/>
    <col min="12812" max="12812" width="9.5703125" customWidth="1"/>
    <col min="12813" max="12813" width="10.140625" customWidth="1"/>
    <col min="12814" max="12814" width="11.85546875" bestFit="1" customWidth="1"/>
    <col min="12815" max="12815" width="9.42578125" customWidth="1"/>
    <col min="12816" max="12816" width="12.5703125" bestFit="1" customWidth="1"/>
    <col min="12817" max="12817" width="13.5703125" bestFit="1" customWidth="1"/>
    <col min="12818" max="12818" width="8.85546875" customWidth="1"/>
    <col min="12819" max="12819" width="8.42578125" customWidth="1"/>
    <col min="12820" max="12820" width="11.28515625" customWidth="1"/>
    <col min="12821" max="12821" width="12" customWidth="1"/>
    <col min="12822" max="12822" width="11.7109375" bestFit="1" customWidth="1"/>
    <col min="13057" max="13057" width="27.140625" customWidth="1"/>
    <col min="13059" max="13061" width="11.85546875" bestFit="1" customWidth="1"/>
    <col min="13062" max="13062" width="12.5703125" bestFit="1" customWidth="1"/>
    <col min="13063" max="13065" width="11.85546875" bestFit="1" customWidth="1"/>
    <col min="13066" max="13066" width="11.85546875" customWidth="1"/>
    <col min="13067" max="13067" width="13.5703125" bestFit="1" customWidth="1"/>
    <col min="13068" max="13068" width="9.5703125" customWidth="1"/>
    <col min="13069" max="13069" width="10.140625" customWidth="1"/>
    <col min="13070" max="13070" width="11.85546875" bestFit="1" customWidth="1"/>
    <col min="13071" max="13071" width="9.42578125" customWidth="1"/>
    <col min="13072" max="13072" width="12.5703125" bestFit="1" customWidth="1"/>
    <col min="13073" max="13073" width="13.5703125" bestFit="1" customWidth="1"/>
    <col min="13074" max="13074" width="8.85546875" customWidth="1"/>
    <col min="13075" max="13075" width="8.42578125" customWidth="1"/>
    <col min="13076" max="13076" width="11.28515625" customWidth="1"/>
    <col min="13077" max="13077" width="12" customWidth="1"/>
    <col min="13078" max="13078" width="11.7109375" bestFit="1" customWidth="1"/>
    <col min="13313" max="13313" width="27.140625" customWidth="1"/>
    <col min="13315" max="13317" width="11.85546875" bestFit="1" customWidth="1"/>
    <col min="13318" max="13318" width="12.5703125" bestFit="1" customWidth="1"/>
    <col min="13319" max="13321" width="11.85546875" bestFit="1" customWidth="1"/>
    <col min="13322" max="13322" width="11.85546875" customWidth="1"/>
    <col min="13323" max="13323" width="13.5703125" bestFit="1" customWidth="1"/>
    <col min="13324" max="13324" width="9.5703125" customWidth="1"/>
    <col min="13325" max="13325" width="10.140625" customWidth="1"/>
    <col min="13326" max="13326" width="11.85546875" bestFit="1" customWidth="1"/>
    <col min="13327" max="13327" width="9.42578125" customWidth="1"/>
    <col min="13328" max="13328" width="12.5703125" bestFit="1" customWidth="1"/>
    <col min="13329" max="13329" width="13.5703125" bestFit="1" customWidth="1"/>
    <col min="13330" max="13330" width="8.85546875" customWidth="1"/>
    <col min="13331" max="13331" width="8.42578125" customWidth="1"/>
    <col min="13332" max="13332" width="11.28515625" customWidth="1"/>
    <col min="13333" max="13333" width="12" customWidth="1"/>
    <col min="13334" max="13334" width="11.7109375" bestFit="1" customWidth="1"/>
    <col min="13569" max="13569" width="27.140625" customWidth="1"/>
    <col min="13571" max="13573" width="11.85546875" bestFit="1" customWidth="1"/>
    <col min="13574" max="13574" width="12.5703125" bestFit="1" customWidth="1"/>
    <col min="13575" max="13577" width="11.85546875" bestFit="1" customWidth="1"/>
    <col min="13578" max="13578" width="11.85546875" customWidth="1"/>
    <col min="13579" max="13579" width="13.5703125" bestFit="1" customWidth="1"/>
    <col min="13580" max="13580" width="9.5703125" customWidth="1"/>
    <col min="13581" max="13581" width="10.140625" customWidth="1"/>
    <col min="13582" max="13582" width="11.85546875" bestFit="1" customWidth="1"/>
    <col min="13583" max="13583" width="9.42578125" customWidth="1"/>
    <col min="13584" max="13584" width="12.5703125" bestFit="1" customWidth="1"/>
    <col min="13585" max="13585" width="13.5703125" bestFit="1" customWidth="1"/>
    <col min="13586" max="13586" width="8.85546875" customWidth="1"/>
    <col min="13587" max="13587" width="8.42578125" customWidth="1"/>
    <col min="13588" max="13588" width="11.28515625" customWidth="1"/>
    <col min="13589" max="13589" width="12" customWidth="1"/>
    <col min="13590" max="13590" width="11.7109375" bestFit="1" customWidth="1"/>
    <col min="13825" max="13825" width="27.140625" customWidth="1"/>
    <col min="13827" max="13829" width="11.85546875" bestFit="1" customWidth="1"/>
    <col min="13830" max="13830" width="12.5703125" bestFit="1" customWidth="1"/>
    <col min="13831" max="13833" width="11.85546875" bestFit="1" customWidth="1"/>
    <col min="13834" max="13834" width="11.85546875" customWidth="1"/>
    <col min="13835" max="13835" width="13.5703125" bestFit="1" customWidth="1"/>
    <col min="13836" max="13836" width="9.5703125" customWidth="1"/>
    <col min="13837" max="13837" width="10.140625" customWidth="1"/>
    <col min="13838" max="13838" width="11.85546875" bestFit="1" customWidth="1"/>
    <col min="13839" max="13839" width="9.42578125" customWidth="1"/>
    <col min="13840" max="13840" width="12.5703125" bestFit="1" customWidth="1"/>
    <col min="13841" max="13841" width="13.5703125" bestFit="1" customWidth="1"/>
    <col min="13842" max="13842" width="8.85546875" customWidth="1"/>
    <col min="13843" max="13843" width="8.42578125" customWidth="1"/>
    <col min="13844" max="13844" width="11.28515625" customWidth="1"/>
    <col min="13845" max="13845" width="12" customWidth="1"/>
    <col min="13846" max="13846" width="11.7109375" bestFit="1" customWidth="1"/>
    <col min="14081" max="14081" width="27.140625" customWidth="1"/>
    <col min="14083" max="14085" width="11.85546875" bestFit="1" customWidth="1"/>
    <col min="14086" max="14086" width="12.5703125" bestFit="1" customWidth="1"/>
    <col min="14087" max="14089" width="11.85546875" bestFit="1" customWidth="1"/>
    <col min="14090" max="14090" width="11.85546875" customWidth="1"/>
    <col min="14091" max="14091" width="13.5703125" bestFit="1" customWidth="1"/>
    <col min="14092" max="14092" width="9.5703125" customWidth="1"/>
    <col min="14093" max="14093" width="10.140625" customWidth="1"/>
    <col min="14094" max="14094" width="11.85546875" bestFit="1" customWidth="1"/>
    <col min="14095" max="14095" width="9.42578125" customWidth="1"/>
    <col min="14096" max="14096" width="12.5703125" bestFit="1" customWidth="1"/>
    <col min="14097" max="14097" width="13.5703125" bestFit="1" customWidth="1"/>
    <col min="14098" max="14098" width="8.85546875" customWidth="1"/>
    <col min="14099" max="14099" width="8.42578125" customWidth="1"/>
    <col min="14100" max="14100" width="11.28515625" customWidth="1"/>
    <col min="14101" max="14101" width="12" customWidth="1"/>
    <col min="14102" max="14102" width="11.7109375" bestFit="1" customWidth="1"/>
    <col min="14337" max="14337" width="27.140625" customWidth="1"/>
    <col min="14339" max="14341" width="11.85546875" bestFit="1" customWidth="1"/>
    <col min="14342" max="14342" width="12.5703125" bestFit="1" customWidth="1"/>
    <col min="14343" max="14345" width="11.85546875" bestFit="1" customWidth="1"/>
    <col min="14346" max="14346" width="11.85546875" customWidth="1"/>
    <col min="14347" max="14347" width="13.5703125" bestFit="1" customWidth="1"/>
    <col min="14348" max="14348" width="9.5703125" customWidth="1"/>
    <col min="14349" max="14349" width="10.140625" customWidth="1"/>
    <col min="14350" max="14350" width="11.85546875" bestFit="1" customWidth="1"/>
    <col min="14351" max="14351" width="9.42578125" customWidth="1"/>
    <col min="14352" max="14352" width="12.5703125" bestFit="1" customWidth="1"/>
    <col min="14353" max="14353" width="13.5703125" bestFit="1" customWidth="1"/>
    <col min="14354" max="14354" width="8.85546875" customWidth="1"/>
    <col min="14355" max="14355" width="8.42578125" customWidth="1"/>
    <col min="14356" max="14356" width="11.28515625" customWidth="1"/>
    <col min="14357" max="14357" width="12" customWidth="1"/>
    <col min="14358" max="14358" width="11.7109375" bestFit="1" customWidth="1"/>
    <col min="14593" max="14593" width="27.140625" customWidth="1"/>
    <col min="14595" max="14597" width="11.85546875" bestFit="1" customWidth="1"/>
    <col min="14598" max="14598" width="12.5703125" bestFit="1" customWidth="1"/>
    <col min="14599" max="14601" width="11.85546875" bestFit="1" customWidth="1"/>
    <col min="14602" max="14602" width="11.85546875" customWidth="1"/>
    <col min="14603" max="14603" width="13.5703125" bestFit="1" customWidth="1"/>
    <col min="14604" max="14604" width="9.5703125" customWidth="1"/>
    <col min="14605" max="14605" width="10.140625" customWidth="1"/>
    <col min="14606" max="14606" width="11.85546875" bestFit="1" customWidth="1"/>
    <col min="14607" max="14607" width="9.42578125" customWidth="1"/>
    <col min="14608" max="14608" width="12.5703125" bestFit="1" customWidth="1"/>
    <col min="14609" max="14609" width="13.5703125" bestFit="1" customWidth="1"/>
    <col min="14610" max="14610" width="8.85546875" customWidth="1"/>
    <col min="14611" max="14611" width="8.42578125" customWidth="1"/>
    <col min="14612" max="14612" width="11.28515625" customWidth="1"/>
    <col min="14613" max="14613" width="12" customWidth="1"/>
    <col min="14614" max="14614" width="11.7109375" bestFit="1" customWidth="1"/>
    <col min="14849" max="14849" width="27.140625" customWidth="1"/>
    <col min="14851" max="14853" width="11.85546875" bestFit="1" customWidth="1"/>
    <col min="14854" max="14854" width="12.5703125" bestFit="1" customWidth="1"/>
    <col min="14855" max="14857" width="11.85546875" bestFit="1" customWidth="1"/>
    <col min="14858" max="14858" width="11.85546875" customWidth="1"/>
    <col min="14859" max="14859" width="13.5703125" bestFit="1" customWidth="1"/>
    <col min="14860" max="14860" width="9.5703125" customWidth="1"/>
    <col min="14861" max="14861" width="10.140625" customWidth="1"/>
    <col min="14862" max="14862" width="11.85546875" bestFit="1" customWidth="1"/>
    <col min="14863" max="14863" width="9.42578125" customWidth="1"/>
    <col min="14864" max="14864" width="12.5703125" bestFit="1" customWidth="1"/>
    <col min="14865" max="14865" width="13.5703125" bestFit="1" customWidth="1"/>
    <col min="14866" max="14866" width="8.85546875" customWidth="1"/>
    <col min="14867" max="14867" width="8.42578125" customWidth="1"/>
    <col min="14868" max="14868" width="11.28515625" customWidth="1"/>
    <col min="14869" max="14869" width="12" customWidth="1"/>
    <col min="14870" max="14870" width="11.7109375" bestFit="1" customWidth="1"/>
    <col min="15105" max="15105" width="27.140625" customWidth="1"/>
    <col min="15107" max="15109" width="11.85546875" bestFit="1" customWidth="1"/>
    <col min="15110" max="15110" width="12.5703125" bestFit="1" customWidth="1"/>
    <col min="15111" max="15113" width="11.85546875" bestFit="1" customWidth="1"/>
    <col min="15114" max="15114" width="11.85546875" customWidth="1"/>
    <col min="15115" max="15115" width="13.5703125" bestFit="1" customWidth="1"/>
    <col min="15116" max="15116" width="9.5703125" customWidth="1"/>
    <col min="15117" max="15117" width="10.140625" customWidth="1"/>
    <col min="15118" max="15118" width="11.85546875" bestFit="1" customWidth="1"/>
    <col min="15119" max="15119" width="9.42578125" customWidth="1"/>
    <col min="15120" max="15120" width="12.5703125" bestFit="1" customWidth="1"/>
    <col min="15121" max="15121" width="13.5703125" bestFit="1" customWidth="1"/>
    <col min="15122" max="15122" width="8.85546875" customWidth="1"/>
    <col min="15123" max="15123" width="8.42578125" customWidth="1"/>
    <col min="15124" max="15124" width="11.28515625" customWidth="1"/>
    <col min="15125" max="15125" width="12" customWidth="1"/>
    <col min="15126" max="15126" width="11.7109375" bestFit="1" customWidth="1"/>
    <col min="15361" max="15361" width="27.140625" customWidth="1"/>
    <col min="15363" max="15365" width="11.85546875" bestFit="1" customWidth="1"/>
    <col min="15366" max="15366" width="12.5703125" bestFit="1" customWidth="1"/>
    <col min="15367" max="15369" width="11.85546875" bestFit="1" customWidth="1"/>
    <col min="15370" max="15370" width="11.85546875" customWidth="1"/>
    <col min="15371" max="15371" width="13.5703125" bestFit="1" customWidth="1"/>
    <col min="15372" max="15372" width="9.5703125" customWidth="1"/>
    <col min="15373" max="15373" width="10.140625" customWidth="1"/>
    <col min="15374" max="15374" width="11.85546875" bestFit="1" customWidth="1"/>
    <col min="15375" max="15375" width="9.42578125" customWidth="1"/>
    <col min="15376" max="15376" width="12.5703125" bestFit="1" customWidth="1"/>
    <col min="15377" max="15377" width="13.5703125" bestFit="1" customWidth="1"/>
    <col min="15378" max="15378" width="8.85546875" customWidth="1"/>
    <col min="15379" max="15379" width="8.42578125" customWidth="1"/>
    <col min="15380" max="15380" width="11.28515625" customWidth="1"/>
    <col min="15381" max="15381" width="12" customWidth="1"/>
    <col min="15382" max="15382" width="11.7109375" bestFit="1" customWidth="1"/>
    <col min="15617" max="15617" width="27.140625" customWidth="1"/>
    <col min="15619" max="15621" width="11.85546875" bestFit="1" customWidth="1"/>
    <col min="15622" max="15622" width="12.5703125" bestFit="1" customWidth="1"/>
    <col min="15623" max="15625" width="11.85546875" bestFit="1" customWidth="1"/>
    <col min="15626" max="15626" width="11.85546875" customWidth="1"/>
    <col min="15627" max="15627" width="13.5703125" bestFit="1" customWidth="1"/>
    <col min="15628" max="15628" width="9.5703125" customWidth="1"/>
    <col min="15629" max="15629" width="10.140625" customWidth="1"/>
    <col min="15630" max="15630" width="11.85546875" bestFit="1" customWidth="1"/>
    <col min="15631" max="15631" width="9.42578125" customWidth="1"/>
    <col min="15632" max="15632" width="12.5703125" bestFit="1" customWidth="1"/>
    <col min="15633" max="15633" width="13.5703125" bestFit="1" customWidth="1"/>
    <col min="15634" max="15634" width="8.85546875" customWidth="1"/>
    <col min="15635" max="15635" width="8.42578125" customWidth="1"/>
    <col min="15636" max="15636" width="11.28515625" customWidth="1"/>
    <col min="15637" max="15637" width="12" customWidth="1"/>
    <col min="15638" max="15638" width="11.7109375" bestFit="1" customWidth="1"/>
    <col min="15873" max="15873" width="27.140625" customWidth="1"/>
    <col min="15875" max="15877" width="11.85546875" bestFit="1" customWidth="1"/>
    <col min="15878" max="15878" width="12.5703125" bestFit="1" customWidth="1"/>
    <col min="15879" max="15881" width="11.85546875" bestFit="1" customWidth="1"/>
    <col min="15882" max="15882" width="11.85546875" customWidth="1"/>
    <col min="15883" max="15883" width="13.5703125" bestFit="1" customWidth="1"/>
    <col min="15884" max="15884" width="9.5703125" customWidth="1"/>
    <col min="15885" max="15885" width="10.140625" customWidth="1"/>
    <col min="15886" max="15886" width="11.85546875" bestFit="1" customWidth="1"/>
    <col min="15887" max="15887" width="9.42578125" customWidth="1"/>
    <col min="15888" max="15888" width="12.5703125" bestFit="1" customWidth="1"/>
    <col min="15889" max="15889" width="13.5703125" bestFit="1" customWidth="1"/>
    <col min="15890" max="15890" width="8.85546875" customWidth="1"/>
    <col min="15891" max="15891" width="8.42578125" customWidth="1"/>
    <col min="15892" max="15892" width="11.28515625" customWidth="1"/>
    <col min="15893" max="15893" width="12" customWidth="1"/>
    <col min="15894" max="15894" width="11.7109375" bestFit="1" customWidth="1"/>
    <col min="16129" max="16129" width="27.140625" customWidth="1"/>
    <col min="16131" max="16133" width="11.85546875" bestFit="1" customWidth="1"/>
    <col min="16134" max="16134" width="12.5703125" bestFit="1" customWidth="1"/>
    <col min="16135" max="16137" width="11.85546875" bestFit="1" customWidth="1"/>
    <col min="16138" max="16138" width="11.85546875" customWidth="1"/>
    <col min="16139" max="16139" width="13.5703125" bestFit="1" customWidth="1"/>
    <col min="16140" max="16140" width="9.5703125" customWidth="1"/>
    <col min="16141" max="16141" width="10.140625" customWidth="1"/>
    <col min="16142" max="16142" width="11.85546875" bestFit="1" customWidth="1"/>
    <col min="16143" max="16143" width="9.42578125" customWidth="1"/>
    <col min="16144" max="16144" width="12.5703125" bestFit="1" customWidth="1"/>
    <col min="16145" max="16145" width="13.5703125" bestFit="1" customWidth="1"/>
    <col min="16146" max="16146" width="8.85546875" customWidth="1"/>
    <col min="16147" max="16147" width="8.42578125" customWidth="1"/>
    <col min="16148" max="16148" width="11.28515625" customWidth="1"/>
    <col min="16149" max="16149" width="12" customWidth="1"/>
    <col min="16150" max="16150" width="11.7109375" bestFit="1" customWidth="1"/>
  </cols>
  <sheetData>
    <row r="1" spans="1:23" ht="25.5" x14ac:dyDescent="0.2">
      <c r="A1" s="78" t="s">
        <v>131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25.5" x14ac:dyDescent="0.2">
      <c r="A2" s="78" t="s">
        <v>132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38.25" x14ac:dyDescent="0.2">
      <c r="A3" s="29" t="s">
        <v>133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5" spans="1:23" x14ac:dyDescent="0.2">
      <c r="A5" s="65"/>
      <c r="B5" s="65"/>
      <c r="C5" s="60" t="s">
        <v>134</v>
      </c>
      <c r="D5" s="60" t="s">
        <v>135</v>
      </c>
      <c r="E5" s="60" t="s">
        <v>136</v>
      </c>
      <c r="F5" s="60" t="s">
        <v>137</v>
      </c>
      <c r="G5" s="60" t="s">
        <v>138</v>
      </c>
      <c r="H5" s="60" t="s">
        <v>139</v>
      </c>
      <c r="I5" s="60" t="s">
        <v>140</v>
      </c>
      <c r="J5" s="60" t="s">
        <v>141</v>
      </c>
      <c r="K5" s="5" t="s">
        <v>142</v>
      </c>
      <c r="L5" s="60" t="s">
        <v>143</v>
      </c>
      <c r="M5" s="60" t="s">
        <v>144</v>
      </c>
      <c r="N5" s="60" t="s">
        <v>145</v>
      </c>
      <c r="O5" s="60" t="s">
        <v>146</v>
      </c>
      <c r="P5" s="60" t="s">
        <v>147</v>
      </c>
      <c r="Q5" s="5" t="s">
        <v>18</v>
      </c>
      <c r="R5" s="60" t="s">
        <v>148</v>
      </c>
      <c r="S5" s="60" t="s">
        <v>149</v>
      </c>
      <c r="T5" s="5" t="s">
        <v>21</v>
      </c>
      <c r="U5" s="5" t="s">
        <v>22</v>
      </c>
      <c r="V5" s="5" t="s">
        <v>23</v>
      </c>
      <c r="W5" s="5"/>
    </row>
    <row r="6" spans="1:23" x14ac:dyDescent="0.2">
      <c r="A6" s="65"/>
      <c r="B6" s="15">
        <v>37987</v>
      </c>
      <c r="C6" s="1">
        <v>6338</v>
      </c>
      <c r="D6" s="1">
        <v>5287</v>
      </c>
      <c r="E6" s="1">
        <v>688</v>
      </c>
      <c r="F6" s="1">
        <v>14441</v>
      </c>
      <c r="G6" s="1">
        <v>4442</v>
      </c>
      <c r="H6" s="1">
        <v>1000</v>
      </c>
      <c r="I6" s="1">
        <v>1133</v>
      </c>
      <c r="J6" s="1"/>
      <c r="K6" s="1">
        <v>220542</v>
      </c>
      <c r="L6" s="1"/>
      <c r="M6" s="1">
        <v>1741</v>
      </c>
      <c r="N6" s="1">
        <v>5619</v>
      </c>
      <c r="O6" s="1">
        <v>177</v>
      </c>
      <c r="P6" s="1">
        <v>17334</v>
      </c>
      <c r="Q6" s="1"/>
      <c r="R6" s="27">
        <v>2848</v>
      </c>
      <c r="S6" s="27">
        <v>5214</v>
      </c>
      <c r="T6" s="1"/>
      <c r="U6" s="1"/>
      <c r="V6" s="1"/>
      <c r="W6" s="65"/>
    </row>
    <row r="7" spans="1:23" x14ac:dyDescent="0.2">
      <c r="A7" s="65"/>
      <c r="B7" s="15">
        <v>38018</v>
      </c>
      <c r="C7" s="1">
        <v>6376</v>
      </c>
      <c r="D7" s="1">
        <v>5355</v>
      </c>
      <c r="E7" s="1">
        <v>700</v>
      </c>
      <c r="F7" s="1">
        <v>14891</v>
      </c>
      <c r="G7" s="1">
        <v>4449</v>
      </c>
      <c r="H7" s="1">
        <v>1038</v>
      </c>
      <c r="I7" s="1">
        <v>1147</v>
      </c>
      <c r="J7" s="1"/>
      <c r="K7" s="1">
        <v>222232</v>
      </c>
      <c r="L7" s="1"/>
      <c r="M7" s="1">
        <v>1775</v>
      </c>
      <c r="N7" s="1">
        <v>5691</v>
      </c>
      <c r="O7" s="1">
        <v>177</v>
      </c>
      <c r="P7" s="1">
        <v>18023</v>
      </c>
      <c r="Q7" s="1"/>
      <c r="R7" s="27">
        <v>2884</v>
      </c>
      <c r="S7" s="27">
        <v>5214</v>
      </c>
      <c r="T7" s="1"/>
      <c r="U7" s="1"/>
      <c r="V7" s="1"/>
      <c r="W7" s="65"/>
    </row>
    <row r="8" spans="1:23" x14ac:dyDescent="0.2">
      <c r="A8" s="65"/>
      <c r="B8" s="15">
        <v>38047</v>
      </c>
      <c r="C8" s="1">
        <v>6430</v>
      </c>
      <c r="D8" s="1">
        <v>5378</v>
      </c>
      <c r="E8" s="1">
        <v>706</v>
      </c>
      <c r="F8" s="1">
        <v>15312</v>
      </c>
      <c r="G8" s="1">
        <v>4482</v>
      </c>
      <c r="H8" s="1">
        <v>1035</v>
      </c>
      <c r="I8" s="1">
        <v>1147</v>
      </c>
      <c r="J8" s="1"/>
      <c r="K8" s="1">
        <v>224813</v>
      </c>
      <c r="L8" s="1"/>
      <c r="M8" s="1">
        <v>1767</v>
      </c>
      <c r="N8" s="1">
        <v>5805</v>
      </c>
      <c r="O8" s="1">
        <v>170</v>
      </c>
      <c r="P8" s="1">
        <v>18466</v>
      </c>
      <c r="Q8" s="1"/>
      <c r="R8" s="27">
        <v>2852</v>
      </c>
      <c r="S8" s="27">
        <v>5359</v>
      </c>
      <c r="T8" s="1"/>
      <c r="U8" s="1"/>
      <c r="V8" s="1"/>
      <c r="W8" s="65"/>
    </row>
    <row r="9" spans="1:23" x14ac:dyDescent="0.2">
      <c r="A9" s="65"/>
      <c r="B9" s="15">
        <v>38078</v>
      </c>
      <c r="C9" s="1">
        <v>6400</v>
      </c>
      <c r="D9" s="1">
        <v>5424</v>
      </c>
      <c r="E9" s="1">
        <v>713</v>
      </c>
      <c r="F9" s="1">
        <v>15735</v>
      </c>
      <c r="G9" s="1">
        <v>4499</v>
      </c>
      <c r="H9" s="1">
        <v>1034</v>
      </c>
      <c r="I9" s="1">
        <v>1157</v>
      </c>
      <c r="J9" s="1"/>
      <c r="K9" s="1">
        <v>226212</v>
      </c>
      <c r="L9" s="1"/>
      <c r="M9" s="1">
        <v>1785</v>
      </c>
      <c r="N9" s="1">
        <v>5790</v>
      </c>
      <c r="O9" s="1">
        <v>169</v>
      </c>
      <c r="P9" s="1">
        <v>19234</v>
      </c>
      <c r="Q9" s="1"/>
      <c r="R9" s="27">
        <v>2846</v>
      </c>
      <c r="S9" s="27">
        <v>5321</v>
      </c>
      <c r="T9" s="1"/>
      <c r="U9" s="1"/>
      <c r="V9" s="1"/>
      <c r="W9" s="65"/>
    </row>
    <row r="10" spans="1:23" x14ac:dyDescent="0.2">
      <c r="A10" s="65"/>
      <c r="B10" s="15">
        <v>38108</v>
      </c>
      <c r="C10" s="1">
        <v>6499</v>
      </c>
      <c r="D10" s="1">
        <v>5472</v>
      </c>
      <c r="E10" s="1">
        <v>719</v>
      </c>
      <c r="F10" s="1">
        <v>16247</v>
      </c>
      <c r="G10" s="1">
        <v>4501</v>
      </c>
      <c r="H10" s="1">
        <v>1022</v>
      </c>
      <c r="I10" s="1">
        <v>1146</v>
      </c>
      <c r="J10" s="1"/>
      <c r="K10" s="1">
        <v>228662</v>
      </c>
      <c r="L10" s="1"/>
      <c r="M10" s="1">
        <v>1798</v>
      </c>
      <c r="N10" s="1">
        <v>5797</v>
      </c>
      <c r="O10" s="1">
        <v>169</v>
      </c>
      <c r="P10" s="1">
        <v>19702</v>
      </c>
      <c r="Q10" s="1"/>
      <c r="R10" s="27">
        <v>2837</v>
      </c>
      <c r="S10" s="27">
        <v>5384</v>
      </c>
      <c r="T10" s="1"/>
      <c r="U10" s="1"/>
      <c r="V10" s="1"/>
      <c r="W10" s="65"/>
    </row>
    <row r="11" spans="1:23" x14ac:dyDescent="0.2">
      <c r="A11" s="65"/>
      <c r="B11" s="15">
        <v>38139</v>
      </c>
      <c r="C11" s="1">
        <v>6296</v>
      </c>
      <c r="D11" s="1">
        <v>5442</v>
      </c>
      <c r="E11" s="1">
        <v>730</v>
      </c>
      <c r="F11" s="1">
        <v>16742</v>
      </c>
      <c r="G11" s="1">
        <v>4548</v>
      </c>
      <c r="H11" s="1">
        <v>1000</v>
      </c>
      <c r="I11" s="1">
        <v>1151</v>
      </c>
      <c r="J11" s="1"/>
      <c r="K11" s="1">
        <v>227746</v>
      </c>
      <c r="L11" s="1"/>
      <c r="M11" s="1">
        <v>1854</v>
      </c>
      <c r="N11" s="1">
        <v>6016</v>
      </c>
      <c r="O11" s="1">
        <v>169</v>
      </c>
      <c r="P11" s="1">
        <v>20102</v>
      </c>
      <c r="Q11" s="1"/>
      <c r="R11" s="27">
        <v>2792</v>
      </c>
      <c r="S11" s="27">
        <v>5397</v>
      </c>
      <c r="T11" s="1"/>
      <c r="U11" s="1"/>
      <c r="V11" s="1"/>
      <c r="W11" s="65"/>
    </row>
    <row r="12" spans="1:23" x14ac:dyDescent="0.2">
      <c r="A12" s="65"/>
      <c r="B12" s="15">
        <v>38169</v>
      </c>
      <c r="C12" s="1">
        <v>6365</v>
      </c>
      <c r="D12" s="1">
        <v>5463</v>
      </c>
      <c r="E12" s="1">
        <v>719</v>
      </c>
      <c r="F12" s="1">
        <v>17303</v>
      </c>
      <c r="G12" s="1">
        <v>4551</v>
      </c>
      <c r="H12" s="1">
        <v>976</v>
      </c>
      <c r="I12" s="1">
        <v>1144</v>
      </c>
      <c r="J12" s="1"/>
      <c r="K12" s="1">
        <v>231516</v>
      </c>
      <c r="L12" s="1"/>
      <c r="M12" s="1">
        <v>1834</v>
      </c>
      <c r="N12" s="1">
        <v>6157</v>
      </c>
      <c r="O12" s="1">
        <v>168</v>
      </c>
      <c r="P12" s="1">
        <v>20786</v>
      </c>
      <c r="Q12" s="1"/>
      <c r="R12" s="27">
        <v>2768</v>
      </c>
      <c r="S12" s="27">
        <v>5469</v>
      </c>
      <c r="T12" s="1"/>
      <c r="U12" s="1"/>
      <c r="V12" s="1"/>
      <c r="W12" s="65"/>
    </row>
    <row r="13" spans="1:23" x14ac:dyDescent="0.2">
      <c r="A13" s="65"/>
      <c r="B13" s="15">
        <v>38200</v>
      </c>
      <c r="C13" s="1">
        <v>6256</v>
      </c>
      <c r="D13" s="1">
        <v>5389</v>
      </c>
      <c r="E13" s="1">
        <v>703</v>
      </c>
      <c r="F13" s="1">
        <v>17058</v>
      </c>
      <c r="G13" s="1">
        <v>4478</v>
      </c>
      <c r="H13" s="1">
        <v>964</v>
      </c>
      <c r="I13" s="1">
        <v>1131</v>
      </c>
      <c r="J13" s="1"/>
      <c r="K13" s="1">
        <v>229200</v>
      </c>
      <c r="L13" s="1"/>
      <c r="M13" s="1">
        <v>1744</v>
      </c>
      <c r="N13" s="1">
        <v>6120</v>
      </c>
      <c r="O13" s="1">
        <v>164</v>
      </c>
      <c r="P13" s="1">
        <v>20455</v>
      </c>
      <c r="Q13" s="1"/>
      <c r="R13" s="27">
        <v>2723</v>
      </c>
      <c r="S13" s="27">
        <v>5280</v>
      </c>
      <c r="T13" s="1"/>
      <c r="U13" s="1"/>
      <c r="V13" s="1"/>
      <c r="W13" s="65"/>
    </row>
    <row r="14" spans="1:23" x14ac:dyDescent="0.2">
      <c r="A14" s="65"/>
      <c r="B14" s="15">
        <v>38231</v>
      </c>
      <c r="C14" s="1">
        <v>6335</v>
      </c>
      <c r="D14" s="1">
        <v>5483</v>
      </c>
      <c r="E14" s="1">
        <v>725</v>
      </c>
      <c r="F14" s="1">
        <v>16454</v>
      </c>
      <c r="G14" s="1">
        <v>4585</v>
      </c>
      <c r="H14" s="1">
        <v>1046</v>
      </c>
      <c r="I14" s="1">
        <v>1128</v>
      </c>
      <c r="J14" s="1"/>
      <c r="K14" s="1">
        <v>229851</v>
      </c>
      <c r="L14" s="1"/>
      <c r="M14" s="1">
        <v>1832</v>
      </c>
      <c r="N14" s="1">
        <v>5948</v>
      </c>
      <c r="O14" s="1">
        <v>168</v>
      </c>
      <c r="P14" s="1">
        <v>19674</v>
      </c>
      <c r="Q14" s="1"/>
      <c r="R14" s="27">
        <v>2744</v>
      </c>
      <c r="S14" s="27">
        <v>5386</v>
      </c>
      <c r="T14" s="1"/>
      <c r="U14" s="1"/>
      <c r="V14" s="1"/>
      <c r="W14" s="65"/>
    </row>
    <row r="15" spans="1:23" x14ac:dyDescent="0.2">
      <c r="A15" s="65"/>
      <c r="B15" s="15">
        <v>38261</v>
      </c>
      <c r="C15" s="1">
        <v>6440</v>
      </c>
      <c r="D15" s="1">
        <v>5534</v>
      </c>
      <c r="E15" s="1">
        <v>713</v>
      </c>
      <c r="F15" s="1">
        <v>15905</v>
      </c>
      <c r="G15" s="1">
        <v>4606</v>
      </c>
      <c r="H15" s="1">
        <v>1062</v>
      </c>
      <c r="I15" s="1">
        <v>1124</v>
      </c>
      <c r="J15" s="1"/>
      <c r="K15" s="1">
        <v>231470</v>
      </c>
      <c r="L15" s="1"/>
      <c r="M15" s="1">
        <v>1836</v>
      </c>
      <c r="N15" s="1">
        <v>5990</v>
      </c>
      <c r="O15" s="1">
        <v>164</v>
      </c>
      <c r="P15" s="1">
        <v>18793</v>
      </c>
      <c r="Q15" s="1"/>
      <c r="R15" s="27">
        <v>2760</v>
      </c>
      <c r="S15" s="27">
        <v>5526</v>
      </c>
      <c r="T15" s="1"/>
      <c r="U15" s="1"/>
      <c r="V15" s="1"/>
      <c r="W15" s="65"/>
    </row>
    <row r="16" spans="1:23" x14ac:dyDescent="0.2">
      <c r="A16" s="65"/>
      <c r="B16" s="15">
        <v>38292</v>
      </c>
      <c r="C16" s="1">
        <v>6518</v>
      </c>
      <c r="D16" s="1">
        <v>5541</v>
      </c>
      <c r="E16" s="1">
        <v>717</v>
      </c>
      <c r="F16" s="1">
        <v>15405</v>
      </c>
      <c r="G16" s="1">
        <v>4703</v>
      </c>
      <c r="H16" s="1">
        <v>1069</v>
      </c>
      <c r="I16" s="1">
        <v>1130</v>
      </c>
      <c r="J16" s="1"/>
      <c r="K16" s="1">
        <v>233513</v>
      </c>
      <c r="L16" s="1"/>
      <c r="M16" s="1">
        <v>1871</v>
      </c>
      <c r="N16" s="1">
        <v>6029</v>
      </c>
      <c r="O16" s="1">
        <v>173</v>
      </c>
      <c r="P16" s="1">
        <v>17848</v>
      </c>
      <c r="Q16" s="1"/>
      <c r="R16" s="27">
        <v>2801</v>
      </c>
      <c r="S16" s="27">
        <v>5633</v>
      </c>
      <c r="T16" s="1"/>
      <c r="U16" s="1"/>
      <c r="V16" s="1"/>
      <c r="W16" s="65"/>
    </row>
    <row r="17" spans="2:22" x14ac:dyDescent="0.2">
      <c r="B17" s="15">
        <v>38322</v>
      </c>
      <c r="C17" s="1">
        <v>6467</v>
      </c>
      <c r="D17" s="1">
        <v>5440</v>
      </c>
      <c r="E17" s="1">
        <v>715</v>
      </c>
      <c r="F17" s="1">
        <v>15345</v>
      </c>
      <c r="G17" s="1">
        <v>4585</v>
      </c>
      <c r="H17" s="1">
        <v>1031</v>
      </c>
      <c r="I17" s="1">
        <v>1083</v>
      </c>
      <c r="J17" s="1"/>
      <c r="K17" s="1">
        <v>231689</v>
      </c>
      <c r="L17" s="1"/>
      <c r="M17" s="1">
        <v>1853</v>
      </c>
      <c r="N17" s="1">
        <v>6030</v>
      </c>
      <c r="O17" s="1">
        <v>165</v>
      </c>
      <c r="P17" s="1">
        <v>17695</v>
      </c>
      <c r="Q17" s="1"/>
      <c r="R17" s="27">
        <v>2725</v>
      </c>
      <c r="S17" s="27">
        <v>5458</v>
      </c>
      <c r="T17" s="1"/>
      <c r="U17" s="1"/>
      <c r="V17" s="1"/>
    </row>
    <row r="18" spans="2:22" x14ac:dyDescent="0.2">
      <c r="B18" s="15">
        <v>38353</v>
      </c>
      <c r="C18" s="1">
        <v>6469</v>
      </c>
      <c r="D18" s="1">
        <v>5447</v>
      </c>
      <c r="E18" s="1">
        <v>739</v>
      </c>
      <c r="F18" s="1">
        <v>15246</v>
      </c>
      <c r="G18" s="1">
        <v>4713</v>
      </c>
      <c r="H18" s="1">
        <v>1020</v>
      </c>
      <c r="I18" s="1">
        <v>1079</v>
      </c>
      <c r="J18" s="1"/>
      <c r="K18" s="1">
        <v>230990</v>
      </c>
      <c r="L18" s="1"/>
      <c r="M18" s="1">
        <v>1848</v>
      </c>
      <c r="N18" s="1">
        <v>5950</v>
      </c>
      <c r="O18" s="1">
        <v>164</v>
      </c>
      <c r="P18" s="1">
        <v>17691</v>
      </c>
      <c r="Q18" s="1"/>
      <c r="R18" s="27">
        <v>2716</v>
      </c>
      <c r="S18" s="27">
        <v>5631</v>
      </c>
      <c r="T18" s="1"/>
      <c r="U18" s="1"/>
      <c r="V18" s="1"/>
    </row>
    <row r="19" spans="2:22" x14ac:dyDescent="0.2">
      <c r="B19" s="15">
        <v>38384</v>
      </c>
      <c r="C19" s="1">
        <v>6456</v>
      </c>
      <c r="D19" s="1">
        <v>5561</v>
      </c>
      <c r="E19" s="1">
        <v>742</v>
      </c>
      <c r="F19" s="1">
        <v>15543</v>
      </c>
      <c r="G19" s="1">
        <v>4780</v>
      </c>
      <c r="H19" s="1">
        <v>997</v>
      </c>
      <c r="I19" s="1">
        <v>1078</v>
      </c>
      <c r="J19" s="1"/>
      <c r="K19" s="1">
        <v>233216</v>
      </c>
      <c r="L19" s="1"/>
      <c r="M19" s="1">
        <v>1866</v>
      </c>
      <c r="N19" s="1">
        <v>5975</v>
      </c>
      <c r="O19" s="1">
        <v>159</v>
      </c>
      <c r="P19" s="1">
        <v>18356</v>
      </c>
      <c r="Q19" s="1"/>
      <c r="R19" s="27">
        <v>2740</v>
      </c>
      <c r="S19" s="27">
        <v>5632</v>
      </c>
      <c r="T19" s="1"/>
      <c r="U19" s="1"/>
      <c r="V19" s="1"/>
    </row>
    <row r="20" spans="2:22" x14ac:dyDescent="0.2">
      <c r="B20" s="15">
        <v>38412</v>
      </c>
      <c r="C20" s="1">
        <v>6522</v>
      </c>
      <c r="D20" s="1">
        <v>5616</v>
      </c>
      <c r="E20" s="1">
        <v>761</v>
      </c>
      <c r="F20" s="1">
        <v>16238</v>
      </c>
      <c r="G20" s="1">
        <v>4851</v>
      </c>
      <c r="H20" s="1">
        <v>1001</v>
      </c>
      <c r="I20" s="1">
        <v>1090</v>
      </c>
      <c r="J20" s="1"/>
      <c r="K20" s="1">
        <v>235136</v>
      </c>
      <c r="L20" s="1"/>
      <c r="M20" s="1">
        <v>1894</v>
      </c>
      <c r="N20" s="1">
        <v>6087</v>
      </c>
      <c r="O20" s="1">
        <v>158</v>
      </c>
      <c r="P20" s="1">
        <v>18962</v>
      </c>
      <c r="Q20" s="1"/>
      <c r="R20" s="27">
        <v>2714</v>
      </c>
      <c r="S20" s="27">
        <v>5627</v>
      </c>
      <c r="T20" s="1"/>
      <c r="U20" s="1"/>
      <c r="V20" s="1"/>
    </row>
    <row r="21" spans="2:22" x14ac:dyDescent="0.2">
      <c r="B21" s="15">
        <v>38443</v>
      </c>
      <c r="C21" s="1">
        <v>6642</v>
      </c>
      <c r="D21" s="1">
        <v>5734</v>
      </c>
      <c r="E21" s="1">
        <v>758</v>
      </c>
      <c r="F21" s="1">
        <v>16822</v>
      </c>
      <c r="G21" s="1">
        <v>4880</v>
      </c>
      <c r="H21" s="1">
        <v>1009</v>
      </c>
      <c r="I21" s="1">
        <v>1160</v>
      </c>
      <c r="J21" s="1"/>
      <c r="K21" s="1">
        <v>238454</v>
      </c>
      <c r="L21" s="1"/>
      <c r="M21" s="1">
        <v>1889</v>
      </c>
      <c r="N21" s="1">
        <v>6201</v>
      </c>
      <c r="O21" s="1">
        <v>164</v>
      </c>
      <c r="P21" s="1">
        <v>20060</v>
      </c>
      <c r="Q21" s="1"/>
      <c r="R21" s="27">
        <v>2781</v>
      </c>
      <c r="S21" s="27">
        <v>5764</v>
      </c>
      <c r="T21" s="1"/>
      <c r="U21" s="1"/>
      <c r="V21" s="1"/>
    </row>
    <row r="22" spans="2:22" x14ac:dyDescent="0.2">
      <c r="B22" s="15">
        <v>38473</v>
      </c>
      <c r="C22" s="1">
        <v>6735</v>
      </c>
      <c r="D22" s="1">
        <v>5781</v>
      </c>
      <c r="E22" s="1">
        <v>747</v>
      </c>
      <c r="F22" s="1">
        <v>17471</v>
      </c>
      <c r="G22" s="1">
        <v>4917</v>
      </c>
      <c r="H22" s="1">
        <v>1039</v>
      </c>
      <c r="I22" s="1">
        <v>1176</v>
      </c>
      <c r="J22" s="1"/>
      <c r="K22" s="1">
        <v>239989</v>
      </c>
      <c r="L22" s="1"/>
      <c r="M22" s="1">
        <v>1926</v>
      </c>
      <c r="N22" s="1">
        <v>6244</v>
      </c>
      <c r="O22" s="1">
        <v>168</v>
      </c>
      <c r="P22" s="1">
        <v>20294</v>
      </c>
      <c r="Q22" s="1"/>
      <c r="R22" s="27">
        <v>2789</v>
      </c>
      <c r="S22" s="27">
        <v>5823</v>
      </c>
      <c r="T22" s="1"/>
      <c r="U22" s="1"/>
      <c r="V22" s="1"/>
    </row>
    <row r="23" spans="2:22" x14ac:dyDescent="0.2">
      <c r="B23" s="15">
        <v>38504</v>
      </c>
      <c r="C23" s="1">
        <v>6690</v>
      </c>
      <c r="D23" s="1">
        <v>5784</v>
      </c>
      <c r="E23" s="1">
        <v>710</v>
      </c>
      <c r="F23" s="1">
        <v>18094</v>
      </c>
      <c r="G23" s="1">
        <v>4894</v>
      </c>
      <c r="H23" s="1">
        <v>1023</v>
      </c>
      <c r="I23" s="1">
        <v>1210</v>
      </c>
      <c r="J23" s="1"/>
      <c r="K23" s="1">
        <v>239973</v>
      </c>
      <c r="L23" s="1"/>
      <c r="M23" s="1">
        <v>1920</v>
      </c>
      <c r="N23" s="1">
        <v>6495</v>
      </c>
      <c r="O23" s="1">
        <v>162</v>
      </c>
      <c r="P23" s="1">
        <v>20966</v>
      </c>
      <c r="Q23" s="1"/>
      <c r="R23" s="27">
        <v>2804</v>
      </c>
      <c r="S23" s="27">
        <v>5884</v>
      </c>
      <c r="T23" s="1"/>
      <c r="U23" s="1"/>
      <c r="V23" s="1"/>
    </row>
    <row r="24" spans="2:22" x14ac:dyDescent="0.2">
      <c r="B24" s="15">
        <v>38534</v>
      </c>
      <c r="C24" s="1">
        <v>6747</v>
      </c>
      <c r="D24" s="1">
        <v>5866</v>
      </c>
      <c r="E24" s="1">
        <v>738</v>
      </c>
      <c r="F24" s="1">
        <v>18789</v>
      </c>
      <c r="G24" s="1">
        <v>4943</v>
      </c>
      <c r="H24" s="1">
        <v>1007</v>
      </c>
      <c r="I24" s="1">
        <v>1225</v>
      </c>
      <c r="J24" s="1"/>
      <c r="K24" s="1">
        <v>243211</v>
      </c>
      <c r="L24" s="1"/>
      <c r="M24" s="1">
        <v>1909</v>
      </c>
      <c r="N24" s="1">
        <v>6766</v>
      </c>
      <c r="O24" s="1">
        <v>171</v>
      </c>
      <c r="P24" s="1">
        <v>22019</v>
      </c>
      <c r="Q24" s="1"/>
      <c r="R24" s="27">
        <v>2763</v>
      </c>
      <c r="S24" s="27">
        <v>5892</v>
      </c>
      <c r="T24" s="1"/>
      <c r="U24" s="1"/>
      <c r="V24" s="1"/>
    </row>
    <row r="25" spans="2:22" x14ac:dyDescent="0.2">
      <c r="B25" s="15">
        <v>38565</v>
      </c>
      <c r="C25" s="1">
        <v>6700</v>
      </c>
      <c r="D25" s="1">
        <v>5780</v>
      </c>
      <c r="E25" s="1">
        <v>728</v>
      </c>
      <c r="F25" s="1">
        <v>18629</v>
      </c>
      <c r="G25" s="1">
        <v>4957</v>
      </c>
      <c r="H25" s="1">
        <v>955</v>
      </c>
      <c r="I25" s="1">
        <v>1197</v>
      </c>
      <c r="J25" s="1"/>
      <c r="K25" s="1">
        <v>242904</v>
      </c>
      <c r="L25" s="1"/>
      <c r="M25" s="1">
        <v>1882</v>
      </c>
      <c r="N25" s="1">
        <v>6745</v>
      </c>
      <c r="O25" s="1">
        <v>172</v>
      </c>
      <c r="P25" s="1">
        <v>21710</v>
      </c>
      <c r="Q25" s="1"/>
      <c r="R25" s="27">
        <v>2758</v>
      </c>
      <c r="S25" s="27">
        <v>5837</v>
      </c>
      <c r="T25" s="1"/>
      <c r="U25" s="1"/>
      <c r="V25" s="1"/>
    </row>
    <row r="26" spans="2:22" x14ac:dyDescent="0.2">
      <c r="B26" s="15">
        <v>38596</v>
      </c>
      <c r="C26" s="1">
        <v>6783</v>
      </c>
      <c r="D26" s="1">
        <v>5947</v>
      </c>
      <c r="E26" s="1">
        <v>742</v>
      </c>
      <c r="F26" s="1">
        <v>18032</v>
      </c>
      <c r="G26" s="1">
        <v>5069</v>
      </c>
      <c r="H26" s="1">
        <v>966</v>
      </c>
      <c r="I26" s="1">
        <v>1213</v>
      </c>
      <c r="J26" s="1"/>
      <c r="K26" s="1">
        <v>244937</v>
      </c>
      <c r="L26" s="1"/>
      <c r="M26" s="1">
        <v>1939</v>
      </c>
      <c r="N26" s="1">
        <v>6638</v>
      </c>
      <c r="O26" s="1">
        <v>171</v>
      </c>
      <c r="P26" s="1">
        <v>21372</v>
      </c>
      <c r="Q26" s="1"/>
      <c r="R26" s="27">
        <v>2758</v>
      </c>
      <c r="S26" s="27">
        <v>6027</v>
      </c>
      <c r="T26" s="1"/>
      <c r="U26" s="1"/>
      <c r="V26" s="1"/>
    </row>
    <row r="27" spans="2:22" x14ac:dyDescent="0.2">
      <c r="B27" s="15">
        <v>38626</v>
      </c>
      <c r="C27" s="1">
        <v>6994</v>
      </c>
      <c r="D27" s="1">
        <v>5937</v>
      </c>
      <c r="E27" s="1">
        <v>747</v>
      </c>
      <c r="F27" s="1">
        <v>17281</v>
      </c>
      <c r="G27" s="1">
        <v>5264</v>
      </c>
      <c r="H27" s="1">
        <v>1010</v>
      </c>
      <c r="I27" s="1">
        <v>1205</v>
      </c>
      <c r="J27" s="1"/>
      <c r="K27" s="1">
        <v>246658</v>
      </c>
      <c r="L27" s="1"/>
      <c r="M27" s="1">
        <v>1929</v>
      </c>
      <c r="N27" s="1">
        <v>6693</v>
      </c>
      <c r="O27" s="1">
        <v>167</v>
      </c>
      <c r="P27" s="1">
        <v>20083</v>
      </c>
      <c r="Q27" s="1"/>
      <c r="R27" s="27">
        <v>2796</v>
      </c>
      <c r="S27" s="27">
        <v>6074</v>
      </c>
      <c r="T27" s="1"/>
      <c r="U27" s="1"/>
      <c r="V27" s="1"/>
    </row>
    <row r="28" spans="2:22" x14ac:dyDescent="0.2">
      <c r="B28" s="15">
        <v>38657</v>
      </c>
      <c r="C28" s="1">
        <v>6921</v>
      </c>
      <c r="D28" s="1">
        <v>6001</v>
      </c>
      <c r="E28" s="1">
        <v>750</v>
      </c>
      <c r="F28" s="1">
        <v>16888</v>
      </c>
      <c r="G28" s="1">
        <v>5240</v>
      </c>
      <c r="H28" s="1">
        <v>980</v>
      </c>
      <c r="I28" s="1">
        <v>1213</v>
      </c>
      <c r="J28" s="1"/>
      <c r="K28" s="1">
        <v>248814</v>
      </c>
      <c r="L28" s="1"/>
      <c r="M28" s="1">
        <v>1927</v>
      </c>
      <c r="N28" s="1">
        <v>6684</v>
      </c>
      <c r="O28" s="1">
        <v>169</v>
      </c>
      <c r="P28" s="1">
        <v>19369</v>
      </c>
      <c r="Q28" s="1"/>
      <c r="R28" s="27">
        <v>2813</v>
      </c>
      <c r="S28" s="27">
        <v>5974</v>
      </c>
      <c r="T28" s="1"/>
      <c r="U28" s="1"/>
      <c r="V28" s="1"/>
    </row>
    <row r="29" spans="2:22" x14ac:dyDescent="0.2">
      <c r="B29" s="15">
        <v>38687</v>
      </c>
      <c r="C29" s="1">
        <v>6747</v>
      </c>
      <c r="D29" s="1">
        <v>5716</v>
      </c>
      <c r="E29" s="1">
        <v>719</v>
      </c>
      <c r="F29" s="1">
        <v>16518</v>
      </c>
      <c r="G29" s="1">
        <v>4923</v>
      </c>
      <c r="H29" s="1">
        <v>949</v>
      </c>
      <c r="I29" s="1">
        <v>1183</v>
      </c>
      <c r="J29" s="1"/>
      <c r="K29" s="1">
        <v>245823</v>
      </c>
      <c r="L29" s="1"/>
      <c r="M29" s="1">
        <v>1881</v>
      </c>
      <c r="N29" s="1">
        <v>6601</v>
      </c>
      <c r="O29" s="1">
        <v>159</v>
      </c>
      <c r="P29" s="1">
        <v>18981</v>
      </c>
      <c r="Q29" s="1"/>
      <c r="R29" s="27">
        <v>2625</v>
      </c>
      <c r="S29" s="27">
        <v>5548</v>
      </c>
      <c r="T29" s="1"/>
      <c r="U29" s="1"/>
      <c r="V29" s="1"/>
    </row>
    <row r="30" spans="2:22" x14ac:dyDescent="0.2">
      <c r="B30" s="15">
        <v>38718</v>
      </c>
      <c r="C30" s="1">
        <v>6684</v>
      </c>
      <c r="D30" s="1">
        <v>5789</v>
      </c>
      <c r="E30" s="1">
        <v>726</v>
      </c>
      <c r="F30" s="1">
        <v>16434</v>
      </c>
      <c r="G30" s="1">
        <v>5046</v>
      </c>
      <c r="H30" s="1">
        <v>991</v>
      </c>
      <c r="I30" s="1">
        <v>1206</v>
      </c>
      <c r="J30" s="1">
        <v>21147</v>
      </c>
      <c r="K30" s="1">
        <v>244205</v>
      </c>
      <c r="L30" s="1">
        <v>19161</v>
      </c>
      <c r="M30" s="1">
        <v>1926</v>
      </c>
      <c r="N30" s="1">
        <v>6630</v>
      </c>
      <c r="O30" s="1">
        <v>167</v>
      </c>
      <c r="P30" s="1">
        <v>18937</v>
      </c>
      <c r="Q30" s="1">
        <f t="shared" ref="Q30:Q70" si="0">SUM(C30:P30)</f>
        <v>349049</v>
      </c>
      <c r="R30" s="27">
        <v>2734</v>
      </c>
      <c r="S30" s="27">
        <v>5899</v>
      </c>
      <c r="T30" s="1">
        <v>562169</v>
      </c>
      <c r="U30" s="1">
        <v>2948146</v>
      </c>
      <c r="V30" s="1">
        <v>18123841</v>
      </c>
    </row>
    <row r="31" spans="2:22" x14ac:dyDescent="0.2">
      <c r="B31" s="15">
        <v>38749</v>
      </c>
      <c r="C31" s="1">
        <v>6801</v>
      </c>
      <c r="D31" s="1">
        <v>5892</v>
      </c>
      <c r="E31" s="1">
        <v>722</v>
      </c>
      <c r="F31" s="1">
        <v>16833</v>
      </c>
      <c r="G31" s="1">
        <v>5136</v>
      </c>
      <c r="H31" s="1">
        <v>998</v>
      </c>
      <c r="I31" s="1">
        <v>1226</v>
      </c>
      <c r="J31" s="1">
        <v>21485</v>
      </c>
      <c r="K31" s="1">
        <v>246210</v>
      </c>
      <c r="L31" s="1">
        <v>19406</v>
      </c>
      <c r="M31" s="1">
        <v>1976</v>
      </c>
      <c r="N31" s="1">
        <v>6708</v>
      </c>
      <c r="O31" s="1">
        <v>169</v>
      </c>
      <c r="P31" s="1">
        <v>19525</v>
      </c>
      <c r="Q31" s="1">
        <f t="shared" si="0"/>
        <v>353087</v>
      </c>
      <c r="R31" s="27">
        <v>2748</v>
      </c>
      <c r="S31" s="27">
        <v>6017</v>
      </c>
      <c r="T31" s="1">
        <v>568560</v>
      </c>
      <c r="U31" s="1">
        <v>2968290</v>
      </c>
      <c r="V31" s="1">
        <v>18238966</v>
      </c>
    </row>
    <row r="32" spans="2:22" x14ac:dyDescent="0.2">
      <c r="B32" s="15">
        <v>38777</v>
      </c>
      <c r="C32" s="1">
        <v>6911</v>
      </c>
      <c r="D32" s="1">
        <v>5982</v>
      </c>
      <c r="E32" s="1">
        <v>756</v>
      </c>
      <c r="F32" s="1">
        <v>17448</v>
      </c>
      <c r="G32" s="1">
        <v>5253</v>
      </c>
      <c r="H32" s="1">
        <v>1014</v>
      </c>
      <c r="I32" s="1">
        <v>1234</v>
      </c>
      <c r="J32" s="1">
        <v>21986</v>
      </c>
      <c r="K32" s="1">
        <v>249459</v>
      </c>
      <c r="L32" s="1">
        <v>19569</v>
      </c>
      <c r="M32" s="1">
        <v>2004</v>
      </c>
      <c r="N32" s="1">
        <v>6730</v>
      </c>
      <c r="O32" s="1">
        <v>169</v>
      </c>
      <c r="P32" s="1">
        <v>20022</v>
      </c>
      <c r="Q32" s="1">
        <f t="shared" si="0"/>
        <v>358537</v>
      </c>
      <c r="R32" s="27">
        <v>2787</v>
      </c>
      <c r="S32" s="27">
        <v>5965</v>
      </c>
      <c r="T32" s="1">
        <v>575073</v>
      </c>
      <c r="U32" s="1">
        <v>2997459</v>
      </c>
      <c r="V32" s="1">
        <v>18360036</v>
      </c>
    </row>
    <row r="33" spans="2:22" x14ac:dyDescent="0.2">
      <c r="B33" s="15">
        <v>38808</v>
      </c>
      <c r="C33" s="1">
        <v>7088</v>
      </c>
      <c r="D33" s="1">
        <v>6058</v>
      </c>
      <c r="E33" s="1">
        <v>754</v>
      </c>
      <c r="F33" s="1">
        <v>18261</v>
      </c>
      <c r="G33" s="1">
        <v>5230</v>
      </c>
      <c r="H33" s="1">
        <v>1014</v>
      </c>
      <c r="I33" s="1">
        <v>1148</v>
      </c>
      <c r="J33" s="1">
        <v>22533</v>
      </c>
      <c r="K33" s="1">
        <v>253583</v>
      </c>
      <c r="L33" s="1">
        <v>20050</v>
      </c>
      <c r="M33" s="1">
        <v>2017</v>
      </c>
      <c r="N33" s="1">
        <v>6768</v>
      </c>
      <c r="O33" s="1">
        <v>175</v>
      </c>
      <c r="P33" s="1">
        <v>21070</v>
      </c>
      <c r="Q33" s="1">
        <f t="shared" si="0"/>
        <v>365749</v>
      </c>
      <c r="R33" s="27">
        <v>2775</v>
      </c>
      <c r="S33" s="27">
        <v>6109</v>
      </c>
      <c r="T33" s="1">
        <v>585281</v>
      </c>
      <c r="U33" s="1">
        <v>3032526</v>
      </c>
      <c r="V33" s="1">
        <v>18559178</v>
      </c>
    </row>
    <row r="34" spans="2:22" x14ac:dyDescent="0.2">
      <c r="B34" s="15">
        <v>38838</v>
      </c>
      <c r="C34" s="1">
        <v>7206</v>
      </c>
      <c r="D34" s="1">
        <v>6086</v>
      </c>
      <c r="E34" s="1">
        <v>749</v>
      </c>
      <c r="F34" s="1">
        <v>18677</v>
      </c>
      <c r="G34" s="1">
        <v>5216</v>
      </c>
      <c r="H34" s="1">
        <v>1026</v>
      </c>
      <c r="I34" s="1">
        <v>1148</v>
      </c>
      <c r="J34" s="1">
        <v>22660</v>
      </c>
      <c r="K34" s="1">
        <v>253183</v>
      </c>
      <c r="L34" s="1">
        <v>20322</v>
      </c>
      <c r="M34" s="1">
        <v>2042</v>
      </c>
      <c r="N34" s="1">
        <v>6685</v>
      </c>
      <c r="O34" s="1">
        <v>177</v>
      </c>
      <c r="P34" s="1">
        <v>21535</v>
      </c>
      <c r="Q34" s="1">
        <f t="shared" si="0"/>
        <v>366712</v>
      </c>
      <c r="R34" s="27">
        <v>2811</v>
      </c>
      <c r="S34" s="27">
        <v>6145</v>
      </c>
      <c r="T34" s="1">
        <v>587732</v>
      </c>
      <c r="U34" s="1">
        <v>3036397</v>
      </c>
      <c r="V34" s="1">
        <v>18640331</v>
      </c>
    </row>
    <row r="35" spans="2:22" x14ac:dyDescent="0.2">
      <c r="B35" s="15">
        <v>38869</v>
      </c>
      <c r="C35" s="1">
        <v>7183</v>
      </c>
      <c r="D35" s="1">
        <v>6061</v>
      </c>
      <c r="E35" s="1">
        <v>753</v>
      </c>
      <c r="F35" s="1">
        <v>19120</v>
      </c>
      <c r="G35" s="1">
        <v>5194</v>
      </c>
      <c r="H35" s="1">
        <v>989</v>
      </c>
      <c r="I35" s="1">
        <v>1152</v>
      </c>
      <c r="J35" s="1">
        <v>22846</v>
      </c>
      <c r="K35" s="1">
        <v>252774</v>
      </c>
      <c r="L35" s="1">
        <v>20470</v>
      </c>
      <c r="M35" s="1">
        <v>2027</v>
      </c>
      <c r="N35" s="1">
        <v>6799</v>
      </c>
      <c r="O35" s="1">
        <v>173</v>
      </c>
      <c r="P35" s="1">
        <v>22323</v>
      </c>
      <c r="Q35" s="1">
        <f t="shared" si="0"/>
        <v>367864</v>
      </c>
      <c r="R35" s="27">
        <v>2836</v>
      </c>
      <c r="S35" s="27">
        <v>6068</v>
      </c>
      <c r="T35" s="1">
        <v>590948</v>
      </c>
      <c r="U35" s="1">
        <v>3020367</v>
      </c>
      <c r="V35" s="1">
        <v>18642858</v>
      </c>
    </row>
    <row r="36" spans="2:22" x14ac:dyDescent="0.2">
      <c r="B36" s="15">
        <v>38899</v>
      </c>
      <c r="C36" s="1">
        <v>7258</v>
      </c>
      <c r="D36" s="1">
        <v>6022</v>
      </c>
      <c r="E36" s="1">
        <v>775</v>
      </c>
      <c r="F36" s="1">
        <v>19641</v>
      </c>
      <c r="G36" s="1">
        <v>5223</v>
      </c>
      <c r="H36" s="1">
        <v>982</v>
      </c>
      <c r="I36" s="1">
        <v>1145</v>
      </c>
      <c r="J36" s="1">
        <v>23287</v>
      </c>
      <c r="K36" s="1">
        <v>255522</v>
      </c>
      <c r="L36" s="1">
        <v>20855</v>
      </c>
      <c r="M36" s="1">
        <v>2062</v>
      </c>
      <c r="N36" s="1">
        <v>6953</v>
      </c>
      <c r="O36" s="1">
        <v>177</v>
      </c>
      <c r="P36" s="1">
        <v>23095</v>
      </c>
      <c r="Q36" s="1">
        <f t="shared" si="0"/>
        <v>372997</v>
      </c>
      <c r="R36" s="27">
        <v>2838</v>
      </c>
      <c r="S36" s="27">
        <v>6117</v>
      </c>
      <c r="T36" s="1">
        <v>599095</v>
      </c>
      <c r="U36" s="1">
        <v>3043764</v>
      </c>
      <c r="V36" s="1">
        <v>18771167</v>
      </c>
    </row>
    <row r="37" spans="2:22" x14ac:dyDescent="0.2">
      <c r="B37" s="15">
        <v>38930</v>
      </c>
      <c r="C37" s="1">
        <v>7198</v>
      </c>
      <c r="D37" s="1">
        <v>5970</v>
      </c>
      <c r="E37" s="1">
        <v>769</v>
      </c>
      <c r="F37" s="1">
        <v>19280</v>
      </c>
      <c r="G37" s="1">
        <v>5185</v>
      </c>
      <c r="H37" s="1">
        <v>980</v>
      </c>
      <c r="I37" s="1">
        <v>1145</v>
      </c>
      <c r="J37" s="1">
        <v>22929</v>
      </c>
      <c r="K37" s="1">
        <v>254039</v>
      </c>
      <c r="L37" s="1">
        <v>20555</v>
      </c>
      <c r="M37" s="1">
        <v>2041</v>
      </c>
      <c r="N37" s="1">
        <v>6903</v>
      </c>
      <c r="O37" s="1">
        <v>178</v>
      </c>
      <c r="P37" s="1">
        <v>22784</v>
      </c>
      <c r="Q37" s="1">
        <f t="shared" si="0"/>
        <v>369956</v>
      </c>
      <c r="R37" s="27">
        <v>2855</v>
      </c>
      <c r="S37" s="27">
        <v>6170</v>
      </c>
      <c r="T37" s="1">
        <v>593993</v>
      </c>
      <c r="U37" s="1">
        <v>3018574</v>
      </c>
      <c r="V37" s="1">
        <v>18583552</v>
      </c>
    </row>
    <row r="38" spans="2:22" x14ac:dyDescent="0.2">
      <c r="B38" s="15">
        <v>38961</v>
      </c>
      <c r="C38" s="1">
        <v>7483</v>
      </c>
      <c r="D38" s="1">
        <v>6084</v>
      </c>
      <c r="E38" s="1">
        <v>794</v>
      </c>
      <c r="F38" s="1">
        <v>18784</v>
      </c>
      <c r="G38" s="1">
        <v>5313</v>
      </c>
      <c r="H38" s="1">
        <v>989</v>
      </c>
      <c r="I38" s="1">
        <v>1138</v>
      </c>
      <c r="J38" s="1">
        <v>23277</v>
      </c>
      <c r="K38" s="1">
        <v>257388</v>
      </c>
      <c r="L38" s="1">
        <v>20560</v>
      </c>
      <c r="M38" s="1">
        <v>2072</v>
      </c>
      <c r="N38" s="1">
        <v>6861</v>
      </c>
      <c r="O38" s="1">
        <v>183</v>
      </c>
      <c r="P38" s="1">
        <v>22333</v>
      </c>
      <c r="Q38" s="1">
        <f t="shared" si="0"/>
        <v>373259</v>
      </c>
      <c r="R38" s="27">
        <v>2906</v>
      </c>
      <c r="S38" s="27">
        <v>6379</v>
      </c>
      <c r="T38" s="1">
        <v>597173</v>
      </c>
      <c r="U38" s="1">
        <v>3046937</v>
      </c>
      <c r="V38" s="1">
        <v>18814068</v>
      </c>
    </row>
    <row r="39" spans="2:22" x14ac:dyDescent="0.2">
      <c r="B39" s="15">
        <v>38991</v>
      </c>
      <c r="C39" s="1">
        <v>7571</v>
      </c>
      <c r="D39" s="1">
        <v>6127</v>
      </c>
      <c r="E39" s="1">
        <v>791</v>
      </c>
      <c r="F39" s="1">
        <v>17850</v>
      </c>
      <c r="G39" s="1">
        <v>5401</v>
      </c>
      <c r="H39" s="1">
        <v>1026</v>
      </c>
      <c r="I39" s="1">
        <v>1143</v>
      </c>
      <c r="J39" s="1">
        <v>22557</v>
      </c>
      <c r="K39" s="1">
        <v>255536</v>
      </c>
      <c r="L39" s="1">
        <v>20054</v>
      </c>
      <c r="M39" s="1">
        <v>2091</v>
      </c>
      <c r="N39" s="1">
        <v>6867</v>
      </c>
      <c r="O39" s="1">
        <v>182</v>
      </c>
      <c r="P39" s="1">
        <v>20432</v>
      </c>
      <c r="Q39" s="1">
        <f t="shared" si="0"/>
        <v>367628</v>
      </c>
      <c r="R39" s="27">
        <v>2939</v>
      </c>
      <c r="S39" s="27">
        <v>6481</v>
      </c>
      <c r="T39" s="1">
        <v>588213</v>
      </c>
      <c r="U39" s="1">
        <v>3040776</v>
      </c>
      <c r="V39" s="1">
        <v>18767751</v>
      </c>
    </row>
    <row r="40" spans="2:22" x14ac:dyDescent="0.2">
      <c r="B40" s="15">
        <v>39022</v>
      </c>
      <c r="C40" s="1">
        <v>7531</v>
      </c>
      <c r="D40" s="1">
        <v>6142</v>
      </c>
      <c r="E40" s="1">
        <v>779</v>
      </c>
      <c r="F40" s="1">
        <v>17494</v>
      </c>
      <c r="G40" s="1">
        <v>5455</v>
      </c>
      <c r="H40" s="1">
        <v>1042</v>
      </c>
      <c r="I40" s="1">
        <v>1135</v>
      </c>
      <c r="J40" s="1">
        <v>22187</v>
      </c>
      <c r="K40" s="1">
        <v>258499</v>
      </c>
      <c r="L40" s="1">
        <v>19726</v>
      </c>
      <c r="M40" s="1">
        <v>2081</v>
      </c>
      <c r="N40" s="1">
        <v>6903</v>
      </c>
      <c r="O40" s="1">
        <v>184</v>
      </c>
      <c r="P40" s="1">
        <v>19744</v>
      </c>
      <c r="Q40" s="1">
        <f t="shared" si="0"/>
        <v>368902</v>
      </c>
      <c r="R40" s="27">
        <v>2980</v>
      </c>
      <c r="S40" s="27">
        <v>6555</v>
      </c>
      <c r="T40" s="1">
        <v>588430</v>
      </c>
      <c r="U40" s="1">
        <v>3067244</v>
      </c>
      <c r="V40" s="1">
        <v>18884115</v>
      </c>
    </row>
    <row r="41" spans="2:22" x14ac:dyDescent="0.2">
      <c r="B41" s="15">
        <v>39052</v>
      </c>
      <c r="C41" s="1">
        <v>7512</v>
      </c>
      <c r="D41" s="1">
        <v>6089</v>
      </c>
      <c r="E41" s="1">
        <v>769</v>
      </c>
      <c r="F41" s="1">
        <v>17350</v>
      </c>
      <c r="G41" s="1">
        <v>5372</v>
      </c>
      <c r="H41" s="1">
        <v>1029</v>
      </c>
      <c r="I41" s="1">
        <v>1103</v>
      </c>
      <c r="J41" s="1">
        <v>21986</v>
      </c>
      <c r="K41" s="1">
        <v>257060</v>
      </c>
      <c r="L41" s="1">
        <v>19479</v>
      </c>
      <c r="M41" s="1">
        <v>2014</v>
      </c>
      <c r="N41" s="1">
        <v>6716</v>
      </c>
      <c r="O41" s="1">
        <v>172</v>
      </c>
      <c r="P41" s="1">
        <v>19584</v>
      </c>
      <c r="Q41" s="1">
        <f t="shared" si="0"/>
        <v>366235</v>
      </c>
      <c r="R41" s="27">
        <v>2945</v>
      </c>
      <c r="S41" s="27">
        <v>6206</v>
      </c>
      <c r="T41" s="1">
        <v>583420</v>
      </c>
      <c r="U41" s="1">
        <v>3052160</v>
      </c>
      <c r="V41" s="1">
        <v>18770259</v>
      </c>
    </row>
    <row r="42" spans="2:22" x14ac:dyDescent="0.2">
      <c r="B42" s="15">
        <v>39083</v>
      </c>
      <c r="C42" s="1">
        <v>7622</v>
      </c>
      <c r="D42" s="1">
        <v>6166</v>
      </c>
      <c r="E42" s="1">
        <v>805</v>
      </c>
      <c r="F42" s="1">
        <v>17284</v>
      </c>
      <c r="G42" s="1">
        <v>5395</v>
      </c>
      <c r="H42" s="1">
        <v>1013</v>
      </c>
      <c r="I42" s="1">
        <v>1119</v>
      </c>
      <c r="J42" s="1">
        <v>21777</v>
      </c>
      <c r="K42" s="1">
        <v>254627</v>
      </c>
      <c r="L42" s="1">
        <v>19314</v>
      </c>
      <c r="M42" s="1">
        <v>2060</v>
      </c>
      <c r="N42" s="1">
        <v>6650</v>
      </c>
      <c r="O42" s="1">
        <v>189</v>
      </c>
      <c r="P42" s="1">
        <v>19114</v>
      </c>
      <c r="Q42" s="1">
        <f t="shared" si="0"/>
        <v>363135</v>
      </c>
      <c r="R42" s="27">
        <v>3004</v>
      </c>
      <c r="S42" s="27">
        <v>6351</v>
      </c>
      <c r="T42" s="1">
        <v>579919</v>
      </c>
      <c r="U42" s="1">
        <v>3057601</v>
      </c>
      <c r="V42" s="1">
        <v>18757058</v>
      </c>
    </row>
    <row r="43" spans="2:22" x14ac:dyDescent="0.2">
      <c r="B43" s="15">
        <v>39114</v>
      </c>
      <c r="C43" s="1">
        <v>7635</v>
      </c>
      <c r="D43" s="1">
        <v>6249</v>
      </c>
      <c r="E43" s="1">
        <v>836</v>
      </c>
      <c r="F43" s="1">
        <v>17583</v>
      </c>
      <c r="G43" s="1">
        <v>5434</v>
      </c>
      <c r="H43" s="1">
        <v>1027</v>
      </c>
      <c r="I43" s="1">
        <v>1148</v>
      </c>
      <c r="J43" s="1">
        <v>22062</v>
      </c>
      <c r="K43" s="1">
        <v>254989</v>
      </c>
      <c r="L43" s="1">
        <v>19741</v>
      </c>
      <c r="M43" s="1">
        <v>2105</v>
      </c>
      <c r="N43" s="1">
        <v>6553</v>
      </c>
      <c r="O43" s="1">
        <v>197</v>
      </c>
      <c r="P43" s="1">
        <v>19722</v>
      </c>
      <c r="Q43" s="1">
        <f t="shared" si="0"/>
        <v>365281</v>
      </c>
      <c r="R43" s="27">
        <v>3020</v>
      </c>
      <c r="S43" s="27">
        <v>6392</v>
      </c>
      <c r="T43" s="1">
        <v>583825</v>
      </c>
      <c r="U43" s="1">
        <v>3077194</v>
      </c>
      <c r="V43" s="1">
        <v>18871589</v>
      </c>
    </row>
    <row r="44" spans="2:22" x14ac:dyDescent="0.2">
      <c r="B44" s="15">
        <v>39142</v>
      </c>
      <c r="C44" s="1">
        <v>7692</v>
      </c>
      <c r="D44" s="1">
        <v>6307</v>
      </c>
      <c r="E44" s="1">
        <v>844</v>
      </c>
      <c r="F44" s="1">
        <v>18283</v>
      </c>
      <c r="G44" s="1">
        <v>5541</v>
      </c>
      <c r="H44" s="1">
        <v>1061</v>
      </c>
      <c r="I44" s="1">
        <v>1198</v>
      </c>
      <c r="J44" s="1">
        <v>22584</v>
      </c>
      <c r="K44" s="1">
        <v>257737</v>
      </c>
      <c r="L44" s="1">
        <v>20297</v>
      </c>
      <c r="M44" s="1">
        <v>2156</v>
      </c>
      <c r="N44" s="1">
        <v>6698</v>
      </c>
      <c r="O44" s="1">
        <v>195</v>
      </c>
      <c r="P44" s="1">
        <v>20707</v>
      </c>
      <c r="Q44" s="1">
        <f t="shared" si="0"/>
        <v>371300</v>
      </c>
      <c r="R44" s="27">
        <v>3028</v>
      </c>
      <c r="S44" s="27">
        <v>6330</v>
      </c>
      <c r="T44" s="1">
        <v>593175</v>
      </c>
      <c r="U44" s="1">
        <v>3119247</v>
      </c>
      <c r="V44" s="1">
        <v>19085110</v>
      </c>
    </row>
    <row r="45" spans="2:22" x14ac:dyDescent="0.2">
      <c r="B45" s="15">
        <v>39173</v>
      </c>
      <c r="C45" s="1">
        <v>7729</v>
      </c>
      <c r="D45" s="1">
        <v>6282</v>
      </c>
      <c r="E45" s="1">
        <v>840</v>
      </c>
      <c r="F45" s="1">
        <v>18625</v>
      </c>
      <c r="G45" s="1">
        <v>5459</v>
      </c>
      <c r="H45" s="1">
        <v>1059</v>
      </c>
      <c r="I45" s="1">
        <v>1191</v>
      </c>
      <c r="J45" s="1">
        <v>22421</v>
      </c>
      <c r="K45" s="1">
        <v>258253</v>
      </c>
      <c r="L45" s="1">
        <v>20615</v>
      </c>
      <c r="M45" s="1">
        <v>2196</v>
      </c>
      <c r="N45" s="1">
        <v>6672</v>
      </c>
      <c r="O45" s="1">
        <v>196</v>
      </c>
      <c r="P45" s="1">
        <v>21029</v>
      </c>
      <c r="Q45" s="1">
        <f t="shared" si="0"/>
        <v>372567</v>
      </c>
      <c r="R45" s="27">
        <v>3039</v>
      </c>
      <c r="S45" s="27">
        <v>6322</v>
      </c>
      <c r="T45" s="1">
        <v>595024</v>
      </c>
      <c r="U45" s="1">
        <v>3123755</v>
      </c>
      <c r="V45" s="1">
        <v>19109008</v>
      </c>
    </row>
    <row r="46" spans="2:22" x14ac:dyDescent="0.2">
      <c r="B46" s="15">
        <v>39203</v>
      </c>
      <c r="C46" s="1">
        <v>7789</v>
      </c>
      <c r="D46" s="1">
        <v>6369</v>
      </c>
      <c r="E46" s="1">
        <v>838</v>
      </c>
      <c r="F46" s="1">
        <v>18932</v>
      </c>
      <c r="G46" s="1">
        <v>5440</v>
      </c>
      <c r="H46" s="1">
        <v>1082</v>
      </c>
      <c r="I46" s="1">
        <v>1232</v>
      </c>
      <c r="J46" s="1">
        <v>22680</v>
      </c>
      <c r="K46" s="1">
        <v>259972</v>
      </c>
      <c r="L46" s="1">
        <v>20985</v>
      </c>
      <c r="M46" s="1">
        <v>2258</v>
      </c>
      <c r="N46" s="1">
        <v>6816</v>
      </c>
      <c r="O46" s="1">
        <v>197</v>
      </c>
      <c r="P46" s="1">
        <v>21482</v>
      </c>
      <c r="Q46" s="1">
        <f t="shared" si="0"/>
        <v>376072</v>
      </c>
      <c r="R46" s="27">
        <v>3067</v>
      </c>
      <c r="S46" s="27">
        <v>6446</v>
      </c>
      <c r="T46" s="1">
        <v>600138</v>
      </c>
      <c r="U46" s="1">
        <v>3134708</v>
      </c>
      <c r="V46" s="1">
        <v>19234065</v>
      </c>
    </row>
    <row r="47" spans="2:22" x14ac:dyDescent="0.2">
      <c r="B47" s="15">
        <v>39234</v>
      </c>
      <c r="C47" s="1">
        <v>7849</v>
      </c>
      <c r="D47" s="1">
        <v>6405</v>
      </c>
      <c r="E47" s="1">
        <v>838</v>
      </c>
      <c r="F47" s="1">
        <v>19418</v>
      </c>
      <c r="G47" s="1">
        <v>5376</v>
      </c>
      <c r="H47" s="1">
        <v>1073</v>
      </c>
      <c r="I47" s="1">
        <v>1225</v>
      </c>
      <c r="J47" s="1">
        <v>22519</v>
      </c>
      <c r="K47" s="1">
        <v>261152</v>
      </c>
      <c r="L47" s="1">
        <v>21365</v>
      </c>
      <c r="M47" s="1">
        <v>2284</v>
      </c>
      <c r="N47" s="1">
        <v>6914</v>
      </c>
      <c r="O47" s="1">
        <v>192</v>
      </c>
      <c r="P47" s="1">
        <v>22367</v>
      </c>
      <c r="Q47" s="1">
        <f t="shared" si="0"/>
        <v>378977</v>
      </c>
      <c r="R47" s="27">
        <v>3034</v>
      </c>
      <c r="S47" s="27">
        <v>6374</v>
      </c>
      <c r="T47" s="1">
        <v>605744</v>
      </c>
      <c r="U47" s="1">
        <v>3139988</v>
      </c>
      <c r="V47" s="1">
        <v>19358772</v>
      </c>
    </row>
    <row r="48" spans="2:22" x14ac:dyDescent="0.2">
      <c r="B48" s="15">
        <v>39264</v>
      </c>
      <c r="C48" s="1">
        <v>7799</v>
      </c>
      <c r="D48" s="1">
        <v>6209</v>
      </c>
      <c r="E48" s="1">
        <v>841</v>
      </c>
      <c r="F48" s="1">
        <v>19758</v>
      </c>
      <c r="G48" s="1">
        <v>5389</v>
      </c>
      <c r="H48" s="1">
        <v>1076</v>
      </c>
      <c r="I48" s="1">
        <v>1213</v>
      </c>
      <c r="J48" s="1">
        <v>22970</v>
      </c>
      <c r="K48" s="1">
        <v>260722</v>
      </c>
      <c r="L48" s="1">
        <v>21246</v>
      </c>
      <c r="M48" s="1">
        <v>2313</v>
      </c>
      <c r="N48" s="1">
        <v>7083</v>
      </c>
      <c r="O48" s="1">
        <v>189</v>
      </c>
      <c r="P48" s="1">
        <v>22413</v>
      </c>
      <c r="Q48" s="1">
        <f t="shared" si="0"/>
        <v>379221</v>
      </c>
      <c r="R48" s="27">
        <v>3049</v>
      </c>
      <c r="S48" s="27">
        <v>6338</v>
      </c>
      <c r="T48" s="1">
        <v>607986</v>
      </c>
      <c r="U48" s="1">
        <v>3134084</v>
      </c>
      <c r="V48" s="1">
        <v>19302685</v>
      </c>
    </row>
    <row r="49" spans="2:22" x14ac:dyDescent="0.2">
      <c r="B49" s="15">
        <v>39295</v>
      </c>
      <c r="C49" s="1">
        <v>7651</v>
      </c>
      <c r="D49" s="1">
        <v>6039</v>
      </c>
      <c r="E49" s="1">
        <v>831</v>
      </c>
      <c r="F49" s="1">
        <v>19449</v>
      </c>
      <c r="G49" s="1">
        <v>5274</v>
      </c>
      <c r="H49" s="1">
        <v>1055</v>
      </c>
      <c r="I49" s="1">
        <v>1193</v>
      </c>
      <c r="J49" s="1">
        <v>22619</v>
      </c>
      <c r="K49" s="1">
        <v>258747</v>
      </c>
      <c r="L49" s="1">
        <v>21050</v>
      </c>
      <c r="M49" s="1">
        <v>2324</v>
      </c>
      <c r="N49" s="1">
        <v>6958</v>
      </c>
      <c r="O49" s="1">
        <v>191</v>
      </c>
      <c r="P49" s="1">
        <v>22194</v>
      </c>
      <c r="Q49" s="1">
        <f t="shared" si="0"/>
        <v>375575</v>
      </c>
      <c r="R49" s="27">
        <v>2990</v>
      </c>
      <c r="S49" s="27">
        <v>6108</v>
      </c>
      <c r="T49" s="1">
        <v>600979</v>
      </c>
      <c r="U49" s="1">
        <v>3094744</v>
      </c>
      <c r="V49" s="1">
        <v>19047968</v>
      </c>
    </row>
    <row r="50" spans="2:22" x14ac:dyDescent="0.2">
      <c r="B50" s="15">
        <v>39326</v>
      </c>
      <c r="C50" s="1">
        <v>7979</v>
      </c>
      <c r="D50" s="1">
        <v>6142</v>
      </c>
      <c r="E50" s="1">
        <v>826</v>
      </c>
      <c r="F50" s="1">
        <v>18957</v>
      </c>
      <c r="G50" s="1">
        <v>5359</v>
      </c>
      <c r="H50" s="1">
        <v>1054</v>
      </c>
      <c r="I50" s="1">
        <v>1203</v>
      </c>
      <c r="J50" s="1">
        <v>22759</v>
      </c>
      <c r="K50" s="1">
        <v>262696</v>
      </c>
      <c r="L50" s="1">
        <v>21107</v>
      </c>
      <c r="M50" s="1">
        <v>2313</v>
      </c>
      <c r="N50" s="1">
        <v>6862</v>
      </c>
      <c r="O50" s="1">
        <v>190</v>
      </c>
      <c r="P50" s="1">
        <v>22017</v>
      </c>
      <c r="Q50" s="1">
        <f t="shared" si="0"/>
        <v>379464</v>
      </c>
      <c r="R50" s="27">
        <v>3004</v>
      </c>
      <c r="S50" s="27">
        <v>6288</v>
      </c>
      <c r="T50" s="1">
        <v>604412</v>
      </c>
      <c r="U50" s="1">
        <v>3122477</v>
      </c>
      <c r="V50" s="1">
        <v>19307990</v>
      </c>
    </row>
    <row r="51" spans="2:22" x14ac:dyDescent="0.2">
      <c r="B51" s="15">
        <v>39356</v>
      </c>
      <c r="C51" s="1">
        <v>8074</v>
      </c>
      <c r="D51" s="1">
        <v>6139</v>
      </c>
      <c r="E51" s="1">
        <v>822</v>
      </c>
      <c r="F51" s="1">
        <v>17690</v>
      </c>
      <c r="G51" s="1">
        <v>5328</v>
      </c>
      <c r="H51" s="1">
        <v>1029</v>
      </c>
      <c r="I51" s="1">
        <v>1216</v>
      </c>
      <c r="J51" s="1">
        <v>21923</v>
      </c>
      <c r="K51" s="1">
        <v>260810</v>
      </c>
      <c r="L51" s="1">
        <v>20706</v>
      </c>
      <c r="M51" s="1">
        <v>2254</v>
      </c>
      <c r="N51" s="1">
        <v>6674</v>
      </c>
      <c r="O51" s="1">
        <v>195</v>
      </c>
      <c r="P51" s="1">
        <v>20372</v>
      </c>
      <c r="Q51" s="1">
        <f t="shared" si="0"/>
        <v>373232</v>
      </c>
      <c r="R51" s="27">
        <v>2978</v>
      </c>
      <c r="S51" s="27">
        <v>6170</v>
      </c>
      <c r="T51" s="1">
        <v>593001</v>
      </c>
      <c r="U51" s="1">
        <v>3112672</v>
      </c>
      <c r="V51" s="1">
        <v>19232271</v>
      </c>
    </row>
    <row r="52" spans="2:22" x14ac:dyDescent="0.2">
      <c r="B52" s="15">
        <v>39387</v>
      </c>
      <c r="C52" s="1">
        <v>8120</v>
      </c>
      <c r="D52" s="1">
        <v>6200</v>
      </c>
      <c r="E52" s="1">
        <v>831</v>
      </c>
      <c r="F52" s="1">
        <v>17426</v>
      </c>
      <c r="G52" s="1">
        <v>5352</v>
      </c>
      <c r="H52" s="1">
        <v>1022</v>
      </c>
      <c r="I52" s="1">
        <v>1236</v>
      </c>
      <c r="J52" s="1">
        <v>21738</v>
      </c>
      <c r="K52" s="1">
        <v>262520</v>
      </c>
      <c r="L52" s="1">
        <v>20504</v>
      </c>
      <c r="M52" s="1">
        <v>2265</v>
      </c>
      <c r="N52" s="1">
        <v>6719</v>
      </c>
      <c r="O52" s="1">
        <v>204</v>
      </c>
      <c r="P52" s="1">
        <v>19525</v>
      </c>
      <c r="Q52" s="1">
        <f t="shared" si="0"/>
        <v>373662</v>
      </c>
      <c r="R52" s="27">
        <v>2988</v>
      </c>
      <c r="S52" s="27">
        <v>6211</v>
      </c>
      <c r="T52" s="1">
        <v>592264</v>
      </c>
      <c r="U52" s="1">
        <v>3130642</v>
      </c>
      <c r="V52" s="1">
        <v>19325697</v>
      </c>
    </row>
    <row r="53" spans="2:22" x14ac:dyDescent="0.2">
      <c r="B53" s="15">
        <v>39417</v>
      </c>
      <c r="C53" s="1">
        <v>8008</v>
      </c>
      <c r="D53" s="1">
        <v>6036</v>
      </c>
      <c r="E53" s="1">
        <v>831</v>
      </c>
      <c r="F53" s="1">
        <v>17045</v>
      </c>
      <c r="G53" s="1">
        <v>5256</v>
      </c>
      <c r="H53" s="1">
        <v>999</v>
      </c>
      <c r="I53" s="1">
        <v>1247</v>
      </c>
      <c r="J53" s="1">
        <v>21458</v>
      </c>
      <c r="K53" s="1">
        <v>261797</v>
      </c>
      <c r="L53" s="1">
        <v>19966</v>
      </c>
      <c r="M53" s="1">
        <v>2197</v>
      </c>
      <c r="N53" s="1">
        <v>6570</v>
      </c>
      <c r="O53" s="1">
        <v>195</v>
      </c>
      <c r="P53" s="1">
        <v>19394</v>
      </c>
      <c r="Q53" s="1">
        <f t="shared" si="0"/>
        <v>370999</v>
      </c>
      <c r="R53" s="27">
        <v>2873</v>
      </c>
      <c r="S53" s="27">
        <v>6001</v>
      </c>
      <c r="T53" s="1">
        <v>586820</v>
      </c>
      <c r="U53" s="1">
        <v>3105582</v>
      </c>
      <c r="V53" s="1">
        <v>19195755</v>
      </c>
    </row>
    <row r="54" spans="2:22" x14ac:dyDescent="0.2">
      <c r="B54" s="15">
        <v>39448</v>
      </c>
      <c r="C54" s="1">
        <v>8140</v>
      </c>
      <c r="D54" s="1">
        <v>6079</v>
      </c>
      <c r="E54" s="1">
        <v>805</v>
      </c>
      <c r="F54" s="1">
        <v>16687</v>
      </c>
      <c r="G54" s="1">
        <v>5258</v>
      </c>
      <c r="H54" s="1">
        <v>1053</v>
      </c>
      <c r="I54" s="1">
        <v>1226</v>
      </c>
      <c r="J54" s="1">
        <v>21144</v>
      </c>
      <c r="K54" s="1">
        <v>257768</v>
      </c>
      <c r="L54" s="1">
        <v>19556</v>
      </c>
      <c r="M54" s="1">
        <v>2344</v>
      </c>
      <c r="N54" s="1">
        <v>7264</v>
      </c>
      <c r="O54" s="1">
        <v>165</v>
      </c>
      <c r="P54" s="1">
        <v>19062</v>
      </c>
      <c r="Q54" s="1">
        <f t="shared" si="0"/>
        <v>366551</v>
      </c>
      <c r="R54" s="27">
        <v>2967</v>
      </c>
      <c r="S54" s="27">
        <v>6007</v>
      </c>
      <c r="T54" s="1">
        <v>579105</v>
      </c>
      <c r="U54" s="1">
        <v>3095607</v>
      </c>
      <c r="V54" s="1">
        <v>19111058</v>
      </c>
    </row>
    <row r="55" spans="2:22" x14ac:dyDescent="0.2">
      <c r="B55" s="15">
        <v>39479</v>
      </c>
      <c r="C55" s="1">
        <v>8115</v>
      </c>
      <c r="D55" s="1">
        <v>6067</v>
      </c>
      <c r="E55" s="1">
        <v>767</v>
      </c>
      <c r="F55" s="1">
        <v>17155</v>
      </c>
      <c r="G55" s="1">
        <v>5205</v>
      </c>
      <c r="H55" s="1">
        <v>1049</v>
      </c>
      <c r="I55" s="1">
        <v>1196</v>
      </c>
      <c r="J55" s="1">
        <v>21162</v>
      </c>
      <c r="K55" s="1">
        <v>257710</v>
      </c>
      <c r="L55" s="1">
        <v>19804</v>
      </c>
      <c r="M55" s="1">
        <v>2361</v>
      </c>
      <c r="N55" s="1">
        <v>7200</v>
      </c>
      <c r="O55" s="1">
        <v>163</v>
      </c>
      <c r="P55" s="1">
        <v>19554</v>
      </c>
      <c r="Q55" s="1">
        <f t="shared" si="0"/>
        <v>367508</v>
      </c>
      <c r="R55" s="27">
        <v>2984</v>
      </c>
      <c r="S55" s="27">
        <v>6104</v>
      </c>
      <c r="T55" s="1">
        <v>579981</v>
      </c>
      <c r="U55" s="1">
        <v>3113960</v>
      </c>
      <c r="V55" s="1">
        <v>19176237</v>
      </c>
    </row>
    <row r="56" spans="2:22" x14ac:dyDescent="0.2">
      <c r="B56" s="15">
        <v>39508</v>
      </c>
      <c r="C56" s="1">
        <v>8080</v>
      </c>
      <c r="D56" s="1">
        <v>6045</v>
      </c>
      <c r="E56" s="1">
        <v>760</v>
      </c>
      <c r="F56" s="1">
        <v>17650</v>
      </c>
      <c r="G56" s="1">
        <v>5198</v>
      </c>
      <c r="H56" s="1">
        <v>1083</v>
      </c>
      <c r="I56" s="1">
        <v>1165</v>
      </c>
      <c r="J56" s="1">
        <v>21393</v>
      </c>
      <c r="K56" s="1">
        <v>258396</v>
      </c>
      <c r="L56" s="1">
        <v>19863</v>
      </c>
      <c r="M56" s="1">
        <v>2363</v>
      </c>
      <c r="N56" s="1">
        <v>7264</v>
      </c>
      <c r="O56" s="1">
        <v>157</v>
      </c>
      <c r="P56" s="1">
        <v>20073</v>
      </c>
      <c r="Q56" s="1">
        <f t="shared" si="0"/>
        <v>369490</v>
      </c>
      <c r="R56" s="27">
        <v>2984</v>
      </c>
      <c r="S56" s="27">
        <v>6104</v>
      </c>
      <c r="T56" s="1">
        <v>583632</v>
      </c>
      <c r="U56" s="1">
        <v>3137170</v>
      </c>
      <c r="V56" s="1">
        <v>19230480</v>
      </c>
    </row>
    <row r="57" spans="2:22" x14ac:dyDescent="0.2">
      <c r="B57" s="15">
        <v>39539</v>
      </c>
      <c r="C57" s="1">
        <v>8118</v>
      </c>
      <c r="D57" s="1">
        <v>5964</v>
      </c>
      <c r="E57" s="1">
        <v>752</v>
      </c>
      <c r="F57" s="1">
        <v>17930</v>
      </c>
      <c r="G57" s="1">
        <v>5174</v>
      </c>
      <c r="H57" s="1">
        <v>1103</v>
      </c>
      <c r="I57" s="1">
        <v>1154</v>
      </c>
      <c r="J57" s="1">
        <v>21452</v>
      </c>
      <c r="K57" s="1">
        <v>258387</v>
      </c>
      <c r="L57" s="1">
        <v>20051</v>
      </c>
      <c r="M57" s="1">
        <v>2292</v>
      </c>
      <c r="N57" s="1">
        <v>7304</v>
      </c>
      <c r="O57" s="1">
        <v>161</v>
      </c>
      <c r="P57" s="1">
        <v>20501</v>
      </c>
      <c r="Q57" s="1">
        <f t="shared" si="0"/>
        <v>370343</v>
      </c>
      <c r="R57" s="27">
        <v>2950</v>
      </c>
      <c r="S57" s="27">
        <v>6106</v>
      </c>
      <c r="T57" s="1">
        <v>584271</v>
      </c>
      <c r="U57" s="1">
        <v>3135534</v>
      </c>
      <c r="V57" s="1">
        <v>19251454</v>
      </c>
    </row>
    <row r="58" spans="2:22" x14ac:dyDescent="0.2">
      <c r="B58" s="15">
        <v>39569</v>
      </c>
      <c r="C58" s="1">
        <v>8224</v>
      </c>
      <c r="D58" s="1">
        <v>5888</v>
      </c>
      <c r="E58" s="1">
        <v>761</v>
      </c>
      <c r="F58" s="1">
        <v>18430</v>
      </c>
      <c r="G58" s="1">
        <v>5085</v>
      </c>
      <c r="H58" s="1">
        <v>1166</v>
      </c>
      <c r="I58" s="1">
        <v>1152</v>
      </c>
      <c r="J58" s="1">
        <v>21692</v>
      </c>
      <c r="K58" s="1">
        <v>260310</v>
      </c>
      <c r="L58" s="1">
        <v>20273</v>
      </c>
      <c r="M58" s="1">
        <v>2341</v>
      </c>
      <c r="N58" s="1">
        <v>7312</v>
      </c>
      <c r="O58" s="1">
        <v>158</v>
      </c>
      <c r="P58" s="1">
        <v>21364</v>
      </c>
      <c r="Q58" s="1">
        <f t="shared" si="0"/>
        <v>374156</v>
      </c>
      <c r="R58" s="27">
        <v>2970</v>
      </c>
      <c r="S58" s="27">
        <v>6103</v>
      </c>
      <c r="T58" s="1">
        <v>589338</v>
      </c>
      <c r="U58" s="1">
        <v>3143426</v>
      </c>
      <c r="V58" s="1">
        <v>19384101</v>
      </c>
    </row>
    <row r="59" spans="2:22" x14ac:dyDescent="0.2">
      <c r="B59" s="15">
        <v>39600</v>
      </c>
      <c r="C59" s="1">
        <v>7979</v>
      </c>
      <c r="D59" s="1">
        <v>5584</v>
      </c>
      <c r="E59" s="1">
        <v>769</v>
      </c>
      <c r="F59" s="1">
        <v>18635</v>
      </c>
      <c r="G59" s="1">
        <v>4943</v>
      </c>
      <c r="H59" s="1">
        <v>1194</v>
      </c>
      <c r="I59" s="1">
        <v>1135</v>
      </c>
      <c r="J59" s="1">
        <v>21240</v>
      </c>
      <c r="K59" s="1">
        <v>255757</v>
      </c>
      <c r="L59" s="1">
        <v>20254</v>
      </c>
      <c r="M59" s="1">
        <v>2284</v>
      </c>
      <c r="N59" s="1">
        <v>7337</v>
      </c>
      <c r="O59" s="1">
        <v>156</v>
      </c>
      <c r="P59" s="1">
        <v>21614</v>
      </c>
      <c r="Q59" s="1">
        <f t="shared" si="0"/>
        <v>368881</v>
      </c>
      <c r="R59" s="27">
        <v>2947</v>
      </c>
      <c r="S59" s="27">
        <v>5838</v>
      </c>
      <c r="T59" s="1">
        <v>584556</v>
      </c>
      <c r="U59" s="1">
        <v>3076317</v>
      </c>
      <c r="V59" s="1">
        <v>19184842</v>
      </c>
    </row>
    <row r="60" spans="2:22" x14ac:dyDescent="0.2">
      <c r="B60" s="15">
        <v>39630</v>
      </c>
      <c r="C60" s="1">
        <v>7894</v>
      </c>
      <c r="D60" s="1">
        <v>5420</v>
      </c>
      <c r="E60" s="1">
        <v>742</v>
      </c>
      <c r="F60" s="1">
        <v>19092</v>
      </c>
      <c r="G60" s="1">
        <v>4774</v>
      </c>
      <c r="H60" s="1">
        <v>1215</v>
      </c>
      <c r="I60" s="1">
        <v>1128</v>
      </c>
      <c r="J60" s="1">
        <v>21391</v>
      </c>
      <c r="K60" s="1">
        <v>256058</v>
      </c>
      <c r="L60" s="1">
        <v>20334</v>
      </c>
      <c r="M60" s="1">
        <v>2236</v>
      </c>
      <c r="N60" s="1">
        <v>7468</v>
      </c>
      <c r="O60" s="1">
        <v>152</v>
      </c>
      <c r="P60" s="1">
        <v>21983</v>
      </c>
      <c r="Q60" s="1">
        <f t="shared" si="0"/>
        <v>369887</v>
      </c>
      <c r="R60" s="27">
        <v>2963</v>
      </c>
      <c r="S60" s="27">
        <v>5659</v>
      </c>
      <c r="T60" s="1">
        <v>586486</v>
      </c>
      <c r="U60" s="1">
        <v>3070859</v>
      </c>
      <c r="V60" s="1">
        <v>19169826</v>
      </c>
    </row>
    <row r="61" spans="2:22" x14ac:dyDescent="0.2">
      <c r="B61" s="15">
        <v>39661</v>
      </c>
      <c r="C61" s="1">
        <v>7662</v>
      </c>
      <c r="D61" s="1">
        <v>5285</v>
      </c>
      <c r="E61" s="1">
        <v>732</v>
      </c>
      <c r="F61" s="1">
        <v>19013</v>
      </c>
      <c r="G61" s="1">
        <v>4678</v>
      </c>
      <c r="H61" s="1">
        <v>1218</v>
      </c>
      <c r="I61" s="1">
        <v>1124</v>
      </c>
      <c r="J61" s="1">
        <v>21087</v>
      </c>
      <c r="K61" s="1">
        <v>254741</v>
      </c>
      <c r="L61" s="1">
        <v>19877</v>
      </c>
      <c r="M61" s="1">
        <v>2147</v>
      </c>
      <c r="N61" s="1">
        <v>7426</v>
      </c>
      <c r="O61" s="1">
        <v>154</v>
      </c>
      <c r="P61" s="1">
        <v>22004</v>
      </c>
      <c r="Q61" s="1">
        <f t="shared" si="0"/>
        <v>367148</v>
      </c>
      <c r="R61" s="27">
        <v>2893</v>
      </c>
      <c r="S61" s="27">
        <v>5520</v>
      </c>
      <c r="T61" s="1">
        <v>581846</v>
      </c>
      <c r="U61" s="1">
        <v>3046765</v>
      </c>
      <c r="V61" s="1">
        <v>19055340</v>
      </c>
    </row>
    <row r="62" spans="2:22" x14ac:dyDescent="0.2">
      <c r="B62" s="15">
        <v>39692</v>
      </c>
      <c r="C62" s="1">
        <v>7855</v>
      </c>
      <c r="D62" s="1">
        <v>5288</v>
      </c>
      <c r="E62" s="1">
        <v>726</v>
      </c>
      <c r="F62" s="1">
        <v>17888</v>
      </c>
      <c r="G62" s="1">
        <v>4661</v>
      </c>
      <c r="H62" s="1">
        <v>1249</v>
      </c>
      <c r="I62" s="1">
        <v>1108</v>
      </c>
      <c r="J62" s="1">
        <v>20706</v>
      </c>
      <c r="K62" s="1">
        <v>252840</v>
      </c>
      <c r="L62" s="1">
        <v>19287</v>
      </c>
      <c r="M62" s="1">
        <v>2247</v>
      </c>
      <c r="N62" s="1">
        <v>7035</v>
      </c>
      <c r="O62" s="1">
        <v>156</v>
      </c>
      <c r="P62" s="1">
        <v>20629</v>
      </c>
      <c r="Q62" s="1">
        <f t="shared" si="0"/>
        <v>361675</v>
      </c>
      <c r="R62" s="27">
        <v>2905</v>
      </c>
      <c r="S62" s="27">
        <v>5510</v>
      </c>
      <c r="T62" s="1">
        <v>569176</v>
      </c>
      <c r="U62" s="1">
        <v>3003745</v>
      </c>
      <c r="V62" s="1">
        <v>18837302</v>
      </c>
    </row>
    <row r="63" spans="2:22" x14ac:dyDescent="0.2">
      <c r="B63" s="15">
        <v>39722</v>
      </c>
      <c r="C63" s="1">
        <v>7661</v>
      </c>
      <c r="D63" s="1">
        <v>5209</v>
      </c>
      <c r="E63" s="1">
        <v>709</v>
      </c>
      <c r="F63" s="1">
        <v>16868</v>
      </c>
      <c r="G63" s="1">
        <v>4629</v>
      </c>
      <c r="H63" s="1">
        <v>1238</v>
      </c>
      <c r="I63" s="1">
        <v>1105</v>
      </c>
      <c r="J63" s="1">
        <v>20041</v>
      </c>
      <c r="K63" s="1">
        <v>250333</v>
      </c>
      <c r="L63" s="1">
        <v>18757</v>
      </c>
      <c r="M63" s="1">
        <v>2221</v>
      </c>
      <c r="N63" s="1">
        <v>6881</v>
      </c>
      <c r="O63" s="1">
        <v>162</v>
      </c>
      <c r="P63" s="1">
        <v>19208</v>
      </c>
      <c r="Q63" s="1">
        <f t="shared" si="0"/>
        <v>355022</v>
      </c>
      <c r="R63" s="27">
        <v>2863</v>
      </c>
      <c r="S63" s="27">
        <v>5493</v>
      </c>
      <c r="T63" s="1">
        <v>558886</v>
      </c>
      <c r="U63" s="1">
        <v>2992673</v>
      </c>
      <c r="V63" s="1">
        <v>18706423</v>
      </c>
    </row>
    <row r="64" spans="2:22" x14ac:dyDescent="0.2">
      <c r="B64" s="15">
        <v>39753</v>
      </c>
      <c r="C64" s="1">
        <v>8313</v>
      </c>
      <c r="D64" s="1">
        <v>5149</v>
      </c>
      <c r="E64" s="1">
        <v>681</v>
      </c>
      <c r="F64" s="1">
        <v>16345</v>
      </c>
      <c r="G64" s="1">
        <v>4482</v>
      </c>
      <c r="H64" s="1">
        <v>1176</v>
      </c>
      <c r="I64" s="1">
        <v>1093</v>
      </c>
      <c r="J64" s="1">
        <v>19604</v>
      </c>
      <c r="K64" s="1">
        <v>250081</v>
      </c>
      <c r="L64" s="1">
        <v>18426</v>
      </c>
      <c r="M64" s="1">
        <v>2209</v>
      </c>
      <c r="N64" s="1">
        <v>6851</v>
      </c>
      <c r="O64" s="1">
        <v>165</v>
      </c>
      <c r="P64" s="1">
        <v>18423</v>
      </c>
      <c r="Q64" s="1">
        <f t="shared" si="0"/>
        <v>352998</v>
      </c>
      <c r="R64" s="27">
        <v>2864</v>
      </c>
      <c r="S64" s="27">
        <v>5482</v>
      </c>
      <c r="T64" s="1">
        <v>554974</v>
      </c>
      <c r="U64" s="1">
        <v>2992674</v>
      </c>
      <c r="V64" s="1">
        <v>18659607</v>
      </c>
    </row>
    <row r="65" spans="2:22" x14ac:dyDescent="0.2">
      <c r="B65" s="15">
        <v>39783</v>
      </c>
      <c r="C65" s="1">
        <v>7905</v>
      </c>
      <c r="D65" s="1">
        <v>4974</v>
      </c>
      <c r="E65" s="1">
        <v>626</v>
      </c>
      <c r="F65" s="1">
        <v>15550</v>
      </c>
      <c r="G65" s="1">
        <v>4326</v>
      </c>
      <c r="H65" s="1">
        <v>1034</v>
      </c>
      <c r="I65" s="1">
        <v>1065</v>
      </c>
      <c r="J65" s="1">
        <v>19190</v>
      </c>
      <c r="K65" s="1">
        <v>245702</v>
      </c>
      <c r="L65" s="1">
        <v>17599</v>
      </c>
      <c r="M65" s="1">
        <v>2069</v>
      </c>
      <c r="N65" s="1">
        <v>6745</v>
      </c>
      <c r="O65" s="1">
        <v>147</v>
      </c>
      <c r="P65" s="1">
        <v>17869</v>
      </c>
      <c r="Q65" s="1">
        <f t="shared" si="0"/>
        <v>344801</v>
      </c>
      <c r="R65" s="27">
        <v>2646</v>
      </c>
      <c r="S65" s="27">
        <v>5130</v>
      </c>
      <c r="T65" s="1">
        <v>540542</v>
      </c>
      <c r="U65" s="1">
        <v>2927961</v>
      </c>
      <c r="V65" s="1">
        <v>18305613</v>
      </c>
    </row>
    <row r="66" spans="2:22" x14ac:dyDescent="0.2">
      <c r="B66" s="15">
        <v>39814</v>
      </c>
      <c r="C66" s="1">
        <v>7860</v>
      </c>
      <c r="D66" s="1">
        <v>5017</v>
      </c>
      <c r="E66" s="1">
        <v>609</v>
      </c>
      <c r="F66" s="1">
        <v>15091</v>
      </c>
      <c r="G66" s="1">
        <v>4325</v>
      </c>
      <c r="H66" s="1">
        <v>1086</v>
      </c>
      <c r="I66" s="1">
        <v>1051</v>
      </c>
      <c r="J66" s="1">
        <v>18701</v>
      </c>
      <c r="K66" s="1">
        <v>242780</v>
      </c>
      <c r="L66" s="1">
        <v>17237</v>
      </c>
      <c r="M66" s="1">
        <v>2116</v>
      </c>
      <c r="N66" s="1">
        <v>6600</v>
      </c>
      <c r="O66" s="1">
        <v>156</v>
      </c>
      <c r="P66" s="1">
        <v>17466</v>
      </c>
      <c r="Q66" s="1">
        <f t="shared" si="0"/>
        <v>340095</v>
      </c>
      <c r="R66" s="27">
        <v>2691</v>
      </c>
      <c r="S66" s="27">
        <v>5173</v>
      </c>
      <c r="T66" s="1">
        <v>533742</v>
      </c>
      <c r="U66" s="1">
        <v>2923314</v>
      </c>
      <c r="V66" s="1">
        <v>18150678</v>
      </c>
    </row>
    <row r="67" spans="2:22" x14ac:dyDescent="0.2">
      <c r="B67" s="15">
        <v>39845</v>
      </c>
      <c r="C67" s="1">
        <v>7836</v>
      </c>
      <c r="D67" s="1">
        <v>4981</v>
      </c>
      <c r="E67" s="1">
        <v>650</v>
      </c>
      <c r="F67" s="1">
        <v>15375</v>
      </c>
      <c r="G67" s="1">
        <v>4309</v>
      </c>
      <c r="H67" s="1">
        <v>1060</v>
      </c>
      <c r="I67" s="1">
        <v>1064</v>
      </c>
      <c r="J67" s="1">
        <v>18783</v>
      </c>
      <c r="K67" s="1">
        <v>240100</v>
      </c>
      <c r="L67" s="1">
        <v>17198</v>
      </c>
      <c r="M67" s="1">
        <v>2090</v>
      </c>
      <c r="N67" s="1">
        <v>6524</v>
      </c>
      <c r="O67" s="1">
        <v>193</v>
      </c>
      <c r="P67" s="1">
        <v>17891</v>
      </c>
      <c r="Q67" s="1">
        <f t="shared" si="0"/>
        <v>338054</v>
      </c>
      <c r="R67" s="27">
        <v>2631</v>
      </c>
      <c r="S67" s="27">
        <v>5072</v>
      </c>
      <c r="T67" s="1">
        <v>531011</v>
      </c>
      <c r="U67" s="1">
        <v>2924698</v>
      </c>
      <c r="V67" s="1">
        <v>18075777</v>
      </c>
    </row>
    <row r="68" spans="2:22" x14ac:dyDescent="0.2">
      <c r="B68" s="15">
        <v>39873</v>
      </c>
      <c r="C68" s="1">
        <v>7834</v>
      </c>
      <c r="D68" s="1">
        <v>4993</v>
      </c>
      <c r="E68" s="1">
        <v>664</v>
      </c>
      <c r="F68" s="1">
        <v>15220</v>
      </c>
      <c r="G68" s="1">
        <v>4298</v>
      </c>
      <c r="H68" s="1">
        <v>1052</v>
      </c>
      <c r="I68" s="1">
        <v>1070</v>
      </c>
      <c r="J68" s="1">
        <v>18733</v>
      </c>
      <c r="K68" s="1">
        <v>239625</v>
      </c>
      <c r="L68" s="1">
        <v>17144</v>
      </c>
      <c r="M68" s="1">
        <v>2049</v>
      </c>
      <c r="N68" s="1">
        <v>6506</v>
      </c>
      <c r="O68" s="1">
        <v>186</v>
      </c>
      <c r="P68" s="1">
        <v>18186</v>
      </c>
      <c r="Q68" s="1">
        <f t="shared" si="0"/>
        <v>337560</v>
      </c>
      <c r="R68" s="27">
        <v>2594</v>
      </c>
      <c r="S68" s="27">
        <v>5011</v>
      </c>
      <c r="T68" s="1">
        <v>529207</v>
      </c>
      <c r="U68" s="1">
        <v>2926592</v>
      </c>
      <c r="V68" s="1">
        <v>17967287</v>
      </c>
    </row>
    <row r="69" spans="2:22" x14ac:dyDescent="0.2">
      <c r="B69" s="15">
        <v>39904</v>
      </c>
      <c r="C69" s="1">
        <v>7866</v>
      </c>
      <c r="D69" s="1">
        <v>4931</v>
      </c>
      <c r="E69" s="1">
        <v>667</v>
      </c>
      <c r="F69" s="1">
        <v>15822</v>
      </c>
      <c r="G69" s="1">
        <v>4273</v>
      </c>
      <c r="H69" s="1">
        <v>1003</v>
      </c>
      <c r="I69" s="1">
        <v>1106</v>
      </c>
      <c r="J69" s="1">
        <v>18827</v>
      </c>
      <c r="K69" s="1">
        <v>239271</v>
      </c>
      <c r="L69" s="1">
        <v>17210</v>
      </c>
      <c r="M69" s="1">
        <v>2023</v>
      </c>
      <c r="N69" s="1">
        <v>6499</v>
      </c>
      <c r="O69" s="1">
        <v>192</v>
      </c>
      <c r="P69" s="1">
        <v>18583</v>
      </c>
      <c r="Q69" s="1">
        <f t="shared" si="0"/>
        <v>338273</v>
      </c>
      <c r="R69" s="27">
        <v>2568</v>
      </c>
      <c r="S69" s="27">
        <v>5042</v>
      </c>
      <c r="T69" s="1">
        <v>531376</v>
      </c>
      <c r="U69" s="1">
        <v>2929827</v>
      </c>
      <c r="V69" s="1">
        <v>17955064</v>
      </c>
    </row>
    <row r="70" spans="2:22" x14ac:dyDescent="0.2">
      <c r="B70" s="15">
        <v>39934</v>
      </c>
      <c r="C70" s="1">
        <v>7805</v>
      </c>
      <c r="D70" s="1">
        <v>4904</v>
      </c>
      <c r="E70" s="1">
        <v>670</v>
      </c>
      <c r="F70" s="1">
        <v>16146</v>
      </c>
      <c r="G70" s="1">
        <v>4247</v>
      </c>
      <c r="H70" s="1">
        <v>987</v>
      </c>
      <c r="I70" s="1">
        <v>1117</v>
      </c>
      <c r="J70" s="1">
        <v>19139</v>
      </c>
      <c r="K70" s="1">
        <v>240184</v>
      </c>
      <c r="L70" s="1">
        <v>17508</v>
      </c>
      <c r="M70" s="1">
        <v>2031</v>
      </c>
      <c r="N70" s="1">
        <v>6549</v>
      </c>
      <c r="O70" s="1">
        <v>181</v>
      </c>
      <c r="P70" s="1">
        <v>19326</v>
      </c>
      <c r="Q70" s="1">
        <f t="shared" si="0"/>
        <v>340794</v>
      </c>
      <c r="R70" s="27">
        <v>2628</v>
      </c>
      <c r="S70" s="27">
        <v>5033</v>
      </c>
      <c r="T70" s="1">
        <v>536640</v>
      </c>
      <c r="U70" s="1">
        <v>2949157</v>
      </c>
      <c r="V70" s="1">
        <v>18100171</v>
      </c>
    </row>
    <row r="71" spans="2:22" x14ac:dyDescent="0.2">
      <c r="B71" s="15">
        <v>39965</v>
      </c>
      <c r="C71" s="1">
        <v>6862</v>
      </c>
      <c r="D71" s="1">
        <v>4813</v>
      </c>
      <c r="E71" s="1">
        <v>673</v>
      </c>
      <c r="F71" s="1">
        <v>16524</v>
      </c>
      <c r="G71" s="1">
        <v>4155</v>
      </c>
      <c r="H71" s="1">
        <v>942</v>
      </c>
      <c r="I71" s="1">
        <v>1071</v>
      </c>
      <c r="J71" s="1">
        <v>18728</v>
      </c>
      <c r="K71" s="1">
        <v>235929</v>
      </c>
      <c r="L71" s="1">
        <v>17515</v>
      </c>
      <c r="M71" s="1">
        <v>2010</v>
      </c>
      <c r="N71" s="1">
        <v>6670</v>
      </c>
      <c r="O71" s="1">
        <v>173</v>
      </c>
      <c r="P71" s="1">
        <v>19792</v>
      </c>
      <c r="Q71" s="1">
        <f t="shared" ref="Q71:Q115" si="1">SUM(C71:P71)</f>
        <v>335857</v>
      </c>
      <c r="R71" s="27">
        <v>2605</v>
      </c>
      <c r="S71" s="27">
        <v>4983</v>
      </c>
      <c r="T71" s="1">
        <v>533823</v>
      </c>
      <c r="U71" s="1">
        <v>2896688</v>
      </c>
      <c r="V71" s="1">
        <v>17917981</v>
      </c>
    </row>
    <row r="72" spans="2:22" x14ac:dyDescent="0.2">
      <c r="B72" s="15">
        <v>39995</v>
      </c>
      <c r="C72" s="1">
        <v>6709</v>
      </c>
      <c r="D72" s="1">
        <v>4802</v>
      </c>
      <c r="E72" s="1">
        <v>666</v>
      </c>
      <c r="F72" s="1">
        <v>17191</v>
      </c>
      <c r="G72" s="1">
        <v>4090</v>
      </c>
      <c r="H72" s="1">
        <v>938</v>
      </c>
      <c r="I72" s="1">
        <v>1085</v>
      </c>
      <c r="J72" s="1">
        <v>19035</v>
      </c>
      <c r="K72" s="1">
        <v>237236</v>
      </c>
      <c r="L72" s="1">
        <v>17660</v>
      </c>
      <c r="M72" s="1">
        <v>2016</v>
      </c>
      <c r="N72" s="1">
        <v>6940</v>
      </c>
      <c r="O72" s="1">
        <v>164</v>
      </c>
      <c r="P72" s="1">
        <v>20362</v>
      </c>
      <c r="Q72" s="1">
        <f t="shared" si="1"/>
        <v>338894</v>
      </c>
      <c r="R72" s="27">
        <v>2543</v>
      </c>
      <c r="S72" s="27">
        <v>5026</v>
      </c>
      <c r="T72" s="1">
        <v>540600</v>
      </c>
      <c r="U72" s="1">
        <v>2906447</v>
      </c>
      <c r="V72" s="1">
        <v>17958362</v>
      </c>
    </row>
    <row r="73" spans="2:22" x14ac:dyDescent="0.2">
      <c r="B73" s="15">
        <v>40026</v>
      </c>
      <c r="C73" s="1">
        <v>6739</v>
      </c>
      <c r="D73" s="1">
        <v>4752</v>
      </c>
      <c r="E73" s="1">
        <v>641</v>
      </c>
      <c r="F73" s="1">
        <v>17017</v>
      </c>
      <c r="G73" s="1">
        <v>4031</v>
      </c>
      <c r="H73" s="1">
        <v>931</v>
      </c>
      <c r="I73" s="1">
        <v>1054</v>
      </c>
      <c r="J73" s="1">
        <v>18840</v>
      </c>
      <c r="K73" s="1">
        <v>236011</v>
      </c>
      <c r="L73" s="1">
        <v>17508</v>
      </c>
      <c r="M73" s="1">
        <v>1932</v>
      </c>
      <c r="N73" s="1">
        <v>6868</v>
      </c>
      <c r="O73" s="1">
        <v>164</v>
      </c>
      <c r="P73" s="1">
        <v>20286</v>
      </c>
      <c r="Q73" s="1">
        <f t="shared" si="1"/>
        <v>336774</v>
      </c>
      <c r="R73" s="27">
        <v>2511</v>
      </c>
      <c r="S73" s="27">
        <v>4964</v>
      </c>
      <c r="T73" s="1">
        <v>536315</v>
      </c>
      <c r="U73" s="1">
        <v>2882066</v>
      </c>
      <c r="V73" s="1">
        <v>17796399</v>
      </c>
    </row>
    <row r="74" spans="2:22" x14ac:dyDescent="0.2">
      <c r="B74" s="15">
        <v>40057</v>
      </c>
      <c r="C74" s="1">
        <v>7777</v>
      </c>
      <c r="D74" s="1">
        <v>4891</v>
      </c>
      <c r="E74" s="1">
        <v>658</v>
      </c>
      <c r="F74" s="1">
        <v>16087</v>
      </c>
      <c r="G74" s="1">
        <v>4122</v>
      </c>
      <c r="H74" s="1">
        <v>929</v>
      </c>
      <c r="I74" s="1">
        <v>1085</v>
      </c>
      <c r="J74" s="1">
        <v>19020</v>
      </c>
      <c r="K74" s="1">
        <v>235314</v>
      </c>
      <c r="L74" s="1">
        <v>17380</v>
      </c>
      <c r="M74" s="1">
        <v>1995</v>
      </c>
      <c r="N74" s="1">
        <v>6493</v>
      </c>
      <c r="O74" s="1">
        <v>166</v>
      </c>
      <c r="P74" s="1">
        <v>19214</v>
      </c>
      <c r="Q74" s="1">
        <f t="shared" si="1"/>
        <v>335131</v>
      </c>
      <c r="R74" s="27">
        <v>2554</v>
      </c>
      <c r="S74" s="27">
        <v>4841</v>
      </c>
      <c r="T74" s="1">
        <v>531498</v>
      </c>
      <c r="U74" s="1">
        <v>2873674</v>
      </c>
      <c r="V74" s="1">
        <v>17791858</v>
      </c>
    </row>
    <row r="75" spans="2:22" x14ac:dyDescent="0.2">
      <c r="B75" s="15">
        <v>40087</v>
      </c>
      <c r="C75" s="1">
        <v>7958</v>
      </c>
      <c r="D75" s="1">
        <v>4868</v>
      </c>
      <c r="E75" s="1">
        <v>675</v>
      </c>
      <c r="F75" s="1">
        <v>15479</v>
      </c>
      <c r="G75" s="1">
        <v>4192</v>
      </c>
      <c r="H75" s="1">
        <v>933</v>
      </c>
      <c r="I75" s="1">
        <v>1087</v>
      </c>
      <c r="J75" s="1">
        <v>18735</v>
      </c>
      <c r="K75" s="1">
        <v>237134</v>
      </c>
      <c r="L75" s="1">
        <v>17249</v>
      </c>
      <c r="M75" s="1">
        <v>2049</v>
      </c>
      <c r="N75" s="1">
        <v>6500</v>
      </c>
      <c r="O75" s="1">
        <v>166</v>
      </c>
      <c r="P75" s="1">
        <v>18447</v>
      </c>
      <c r="Q75" s="1">
        <f t="shared" si="1"/>
        <v>335472</v>
      </c>
      <c r="R75" s="27">
        <v>2664</v>
      </c>
      <c r="S75" s="27">
        <v>4921</v>
      </c>
      <c r="T75" s="1">
        <v>530784</v>
      </c>
      <c r="U75" s="1">
        <v>2895337</v>
      </c>
      <c r="V75" s="1">
        <v>17870659</v>
      </c>
    </row>
    <row r="76" spans="2:22" x14ac:dyDescent="0.2">
      <c r="B76" s="15">
        <v>40118</v>
      </c>
      <c r="C76" s="1">
        <v>7935</v>
      </c>
      <c r="D76" s="1">
        <v>4826</v>
      </c>
      <c r="E76" s="1">
        <v>674</v>
      </c>
      <c r="F76" s="1">
        <v>14831</v>
      </c>
      <c r="G76" s="1">
        <v>4175</v>
      </c>
      <c r="H76" s="1">
        <v>953</v>
      </c>
      <c r="I76" s="1">
        <v>1082</v>
      </c>
      <c r="J76" s="1">
        <v>18289</v>
      </c>
      <c r="K76" s="1">
        <v>236598</v>
      </c>
      <c r="L76" s="1">
        <v>16573</v>
      </c>
      <c r="M76" s="1">
        <v>2084</v>
      </c>
      <c r="N76" s="1">
        <v>6502</v>
      </c>
      <c r="O76" s="1">
        <v>172</v>
      </c>
      <c r="P76" s="1">
        <v>17053</v>
      </c>
      <c r="Q76" s="1">
        <f t="shared" si="1"/>
        <v>331747</v>
      </c>
      <c r="R76" s="27">
        <v>2696</v>
      </c>
      <c r="S76" s="27">
        <v>4956</v>
      </c>
      <c r="T76" s="1">
        <v>524759</v>
      </c>
      <c r="U76" s="1">
        <v>2891517</v>
      </c>
      <c r="V76" s="1">
        <v>17777153</v>
      </c>
    </row>
    <row r="77" spans="2:22" x14ac:dyDescent="0.2">
      <c r="B77" s="15">
        <v>40148</v>
      </c>
      <c r="C77" s="1">
        <v>7769</v>
      </c>
      <c r="D77" s="1">
        <v>4625</v>
      </c>
      <c r="E77" s="1">
        <v>641</v>
      </c>
      <c r="F77" s="1">
        <v>14424</v>
      </c>
      <c r="G77" s="1">
        <v>4047</v>
      </c>
      <c r="H77" s="1">
        <v>865</v>
      </c>
      <c r="I77" s="1">
        <v>1155</v>
      </c>
      <c r="J77" s="1">
        <v>18183</v>
      </c>
      <c r="K77" s="1">
        <v>234979</v>
      </c>
      <c r="L77" s="1">
        <v>16519</v>
      </c>
      <c r="M77" s="1">
        <v>2013</v>
      </c>
      <c r="N77" s="1">
        <v>6430</v>
      </c>
      <c r="O77" s="1">
        <v>164</v>
      </c>
      <c r="P77" s="1">
        <v>16985</v>
      </c>
      <c r="Q77" s="1">
        <f t="shared" si="1"/>
        <v>328799</v>
      </c>
      <c r="R77" s="27">
        <v>2604</v>
      </c>
      <c r="S77" s="27">
        <v>4709</v>
      </c>
      <c r="T77" s="1">
        <v>519531</v>
      </c>
      <c r="U77" s="1">
        <v>2873799</v>
      </c>
      <c r="V77" s="1">
        <v>17640018</v>
      </c>
    </row>
    <row r="78" spans="2:22" x14ac:dyDescent="0.2">
      <c r="B78" s="15">
        <v>40179</v>
      </c>
      <c r="C78" s="1">
        <v>8322</v>
      </c>
      <c r="D78" s="1">
        <v>4654</v>
      </c>
      <c r="E78" s="1">
        <v>644</v>
      </c>
      <c r="F78" s="1">
        <v>14476</v>
      </c>
      <c r="G78" s="1">
        <v>4119</v>
      </c>
      <c r="H78" s="1">
        <v>923</v>
      </c>
      <c r="I78" s="1">
        <v>1169</v>
      </c>
      <c r="J78" s="1">
        <v>17083</v>
      </c>
      <c r="K78" s="1">
        <v>232427</v>
      </c>
      <c r="L78" s="1">
        <v>16230</v>
      </c>
      <c r="M78" s="1">
        <v>2021</v>
      </c>
      <c r="N78" s="1">
        <v>6366</v>
      </c>
      <c r="O78" s="1">
        <v>174</v>
      </c>
      <c r="P78" s="1">
        <v>16702</v>
      </c>
      <c r="Q78" s="1">
        <f t="shared" si="1"/>
        <v>325310</v>
      </c>
      <c r="R78" s="27">
        <v>2653</v>
      </c>
      <c r="S78" s="27">
        <v>4719</v>
      </c>
      <c r="T78" s="1">
        <v>515105</v>
      </c>
      <c r="U78" s="1">
        <v>2877791</v>
      </c>
      <c r="V78" s="1">
        <v>17546714</v>
      </c>
    </row>
    <row r="79" spans="2:22" x14ac:dyDescent="0.2">
      <c r="B79" s="15">
        <v>40210</v>
      </c>
      <c r="C79" s="1">
        <v>8351</v>
      </c>
      <c r="D79" s="1">
        <v>4687</v>
      </c>
      <c r="E79" s="1">
        <v>576</v>
      </c>
      <c r="F79" s="1">
        <v>14709</v>
      </c>
      <c r="G79" s="1">
        <v>4065</v>
      </c>
      <c r="H79" s="1">
        <v>905</v>
      </c>
      <c r="I79" s="1">
        <v>1199</v>
      </c>
      <c r="J79" s="1">
        <v>17167</v>
      </c>
      <c r="K79" s="1">
        <v>231621</v>
      </c>
      <c r="L79" s="1">
        <v>16113</v>
      </c>
      <c r="M79" s="1">
        <v>1982</v>
      </c>
      <c r="N79" s="1">
        <v>6387</v>
      </c>
      <c r="O79" s="1">
        <v>142</v>
      </c>
      <c r="P79" s="1">
        <v>17239</v>
      </c>
      <c r="Q79" s="1">
        <f t="shared" si="1"/>
        <v>325143</v>
      </c>
      <c r="R79" s="27">
        <v>2668</v>
      </c>
      <c r="S79" s="27">
        <v>4771</v>
      </c>
      <c r="T79" s="1">
        <v>515256</v>
      </c>
      <c r="U79" s="1">
        <v>2869909</v>
      </c>
      <c r="V79" s="1">
        <v>17550412</v>
      </c>
    </row>
    <row r="80" spans="2:22" x14ac:dyDescent="0.2">
      <c r="B80" s="15">
        <v>40238</v>
      </c>
      <c r="C80" s="1">
        <v>8356</v>
      </c>
      <c r="D80" s="1">
        <v>4649</v>
      </c>
      <c r="E80" s="1">
        <v>582</v>
      </c>
      <c r="F80" s="1">
        <v>15183</v>
      </c>
      <c r="G80" s="1">
        <v>4057</v>
      </c>
      <c r="H80" s="1">
        <v>911</v>
      </c>
      <c r="I80" s="1">
        <v>1135</v>
      </c>
      <c r="J80" s="1">
        <v>17435</v>
      </c>
      <c r="K80" s="1">
        <v>231272</v>
      </c>
      <c r="L80" s="1">
        <v>16063</v>
      </c>
      <c r="M80" s="1">
        <v>2009</v>
      </c>
      <c r="N80" s="1">
        <v>6468</v>
      </c>
      <c r="O80" s="1">
        <v>136</v>
      </c>
      <c r="P80" s="1">
        <v>17763</v>
      </c>
      <c r="Q80" s="1">
        <f t="shared" si="1"/>
        <v>326019</v>
      </c>
      <c r="R80" s="27">
        <v>2628</v>
      </c>
      <c r="S80" s="27">
        <v>4684</v>
      </c>
      <c r="T80" s="1">
        <v>518151</v>
      </c>
      <c r="U80" s="1">
        <v>2869241</v>
      </c>
      <c r="V80" s="1">
        <v>17479448</v>
      </c>
    </row>
    <row r="81" spans="2:22" x14ac:dyDescent="0.2">
      <c r="B81" s="15">
        <v>40269</v>
      </c>
      <c r="C81" s="1">
        <v>8555</v>
      </c>
      <c r="D81" s="1">
        <v>4764</v>
      </c>
      <c r="E81" s="1">
        <v>594</v>
      </c>
      <c r="F81" s="1">
        <v>15537</v>
      </c>
      <c r="G81" s="1">
        <v>4189</v>
      </c>
      <c r="H81" s="1">
        <v>888</v>
      </c>
      <c r="I81" s="1">
        <v>1124</v>
      </c>
      <c r="J81" s="1">
        <v>17622</v>
      </c>
      <c r="K81" s="1">
        <v>233868</v>
      </c>
      <c r="L81" s="1">
        <v>16348</v>
      </c>
      <c r="M81" s="1">
        <v>2038</v>
      </c>
      <c r="N81" s="1">
        <v>6503</v>
      </c>
      <c r="O81" s="1">
        <v>136</v>
      </c>
      <c r="P81" s="1">
        <v>18419</v>
      </c>
      <c r="Q81" s="1">
        <f t="shared" si="1"/>
        <v>330585</v>
      </c>
      <c r="R81" s="27">
        <v>2614</v>
      </c>
      <c r="S81" s="27">
        <v>4882</v>
      </c>
      <c r="T81" s="1">
        <v>524459</v>
      </c>
      <c r="U81" s="1">
        <v>2898640</v>
      </c>
      <c r="V81" s="1">
        <v>17604183</v>
      </c>
    </row>
    <row r="82" spans="2:22" x14ac:dyDescent="0.2">
      <c r="B82" s="15">
        <v>40299</v>
      </c>
      <c r="C82" s="1">
        <v>8583</v>
      </c>
      <c r="D82" s="1">
        <v>4731</v>
      </c>
      <c r="E82" s="1">
        <v>601</v>
      </c>
      <c r="F82" s="1">
        <v>15950</v>
      </c>
      <c r="G82" s="1">
        <v>4182</v>
      </c>
      <c r="H82" s="1">
        <v>979</v>
      </c>
      <c r="I82" s="1">
        <v>1151</v>
      </c>
      <c r="J82" s="1">
        <v>17804</v>
      </c>
      <c r="K82" s="1">
        <v>234563</v>
      </c>
      <c r="L82" s="1">
        <v>16453</v>
      </c>
      <c r="M82" s="1">
        <v>2055</v>
      </c>
      <c r="N82" s="1">
        <v>6544</v>
      </c>
      <c r="O82" s="1">
        <v>134</v>
      </c>
      <c r="P82" s="1">
        <v>18909</v>
      </c>
      <c r="Q82" s="1">
        <f t="shared" si="1"/>
        <v>332639</v>
      </c>
      <c r="R82" s="27">
        <v>2702</v>
      </c>
      <c r="S82" s="27">
        <v>4791</v>
      </c>
      <c r="T82" s="1">
        <v>528368</v>
      </c>
      <c r="U82" s="1">
        <v>2905288</v>
      </c>
      <c r="V82" s="1">
        <v>17699572</v>
      </c>
    </row>
    <row r="83" spans="2:22" x14ac:dyDescent="0.2">
      <c r="B83" s="15">
        <v>40330</v>
      </c>
      <c r="C83" s="1">
        <v>6826</v>
      </c>
      <c r="D83" s="1">
        <v>4561</v>
      </c>
      <c r="E83" s="1">
        <v>619</v>
      </c>
      <c r="F83" s="1">
        <v>16380</v>
      </c>
      <c r="G83" s="1">
        <v>4142</v>
      </c>
      <c r="H83" s="1">
        <v>1053</v>
      </c>
      <c r="I83" s="1">
        <v>1151</v>
      </c>
      <c r="J83" s="1">
        <v>18044</v>
      </c>
      <c r="K83" s="1">
        <v>231655</v>
      </c>
      <c r="L83" s="1">
        <v>16784</v>
      </c>
      <c r="M83" s="1">
        <v>2110</v>
      </c>
      <c r="N83" s="1">
        <v>6567</v>
      </c>
      <c r="O83" s="1">
        <v>130</v>
      </c>
      <c r="P83" s="1">
        <v>19300</v>
      </c>
      <c r="Q83" s="1">
        <f t="shared" si="1"/>
        <v>329322</v>
      </c>
      <c r="R83" s="27">
        <v>2592</v>
      </c>
      <c r="S83" s="27">
        <v>4745</v>
      </c>
      <c r="T83" s="1">
        <v>528325</v>
      </c>
      <c r="U83" s="1">
        <v>2860229</v>
      </c>
      <c r="V83" s="1">
        <v>17587252</v>
      </c>
    </row>
    <row r="84" spans="2:22" x14ac:dyDescent="0.2">
      <c r="B84" s="15">
        <v>40360</v>
      </c>
      <c r="C84" s="1">
        <v>6840</v>
      </c>
      <c r="D84" s="1">
        <v>4517</v>
      </c>
      <c r="E84" s="1">
        <v>613</v>
      </c>
      <c r="F84" s="1">
        <v>17100</v>
      </c>
      <c r="G84" s="1">
        <v>4086</v>
      </c>
      <c r="H84" s="1">
        <v>1048</v>
      </c>
      <c r="I84" s="1">
        <v>1175</v>
      </c>
      <c r="J84" s="1">
        <v>18761</v>
      </c>
      <c r="K84" s="1">
        <v>236154</v>
      </c>
      <c r="L84" s="1">
        <v>17128</v>
      </c>
      <c r="M84" s="1">
        <v>2058</v>
      </c>
      <c r="N84" s="1">
        <v>6823</v>
      </c>
      <c r="O84" s="1">
        <v>134</v>
      </c>
      <c r="P84" s="1">
        <v>20229</v>
      </c>
      <c r="Q84" s="1">
        <f t="shared" si="1"/>
        <v>336666</v>
      </c>
      <c r="R84" s="27">
        <v>2568</v>
      </c>
      <c r="S84" s="27">
        <v>4661</v>
      </c>
      <c r="T84" s="1">
        <v>540126</v>
      </c>
      <c r="U84" s="1">
        <v>2889077</v>
      </c>
      <c r="V84" s="1">
        <v>17795844</v>
      </c>
    </row>
    <row r="85" spans="2:22" x14ac:dyDescent="0.2">
      <c r="B85" s="15">
        <v>40391</v>
      </c>
      <c r="C85" s="1">
        <v>6683</v>
      </c>
      <c r="D85" s="1">
        <v>4486</v>
      </c>
      <c r="E85" s="1">
        <v>592</v>
      </c>
      <c r="F85" s="1">
        <v>16916</v>
      </c>
      <c r="G85" s="1">
        <v>4024</v>
      </c>
      <c r="H85" s="1">
        <v>1044</v>
      </c>
      <c r="I85" s="1">
        <v>1130</v>
      </c>
      <c r="J85" s="1">
        <v>18561</v>
      </c>
      <c r="K85" s="1">
        <v>232243</v>
      </c>
      <c r="L85" s="1">
        <v>16894</v>
      </c>
      <c r="M85" s="1">
        <v>2002</v>
      </c>
      <c r="N85" s="1">
        <v>6477</v>
      </c>
      <c r="O85" s="1">
        <v>134</v>
      </c>
      <c r="P85" s="1">
        <v>19833</v>
      </c>
      <c r="Q85" s="1">
        <f t="shared" si="1"/>
        <v>331019</v>
      </c>
      <c r="R85" s="27">
        <v>2534</v>
      </c>
      <c r="S85" s="27">
        <v>4475</v>
      </c>
      <c r="T85" s="1">
        <v>531366</v>
      </c>
      <c r="U85" s="1">
        <v>2842998</v>
      </c>
      <c r="V85" s="1">
        <v>17509439</v>
      </c>
    </row>
    <row r="86" spans="2:22" x14ac:dyDescent="0.2">
      <c r="B86" s="15">
        <v>40422</v>
      </c>
      <c r="C86" s="1">
        <v>7997</v>
      </c>
      <c r="D86" s="1">
        <v>4533</v>
      </c>
      <c r="E86" s="1">
        <v>621</v>
      </c>
      <c r="F86" s="1">
        <v>16075</v>
      </c>
      <c r="G86" s="1">
        <v>4102</v>
      </c>
      <c r="H86" s="1">
        <v>1051</v>
      </c>
      <c r="I86" s="1">
        <v>1186</v>
      </c>
      <c r="J86" s="1">
        <v>17998</v>
      </c>
      <c r="K86" s="1">
        <v>231742</v>
      </c>
      <c r="L86" s="1">
        <v>16555</v>
      </c>
      <c r="M86" s="1">
        <v>2024</v>
      </c>
      <c r="N86" s="1">
        <v>6336</v>
      </c>
      <c r="O86" s="1">
        <v>140</v>
      </c>
      <c r="P86" s="1">
        <v>18761</v>
      </c>
      <c r="Q86" s="1">
        <f t="shared" si="1"/>
        <v>329121</v>
      </c>
      <c r="R86" s="27">
        <v>2674</v>
      </c>
      <c r="S86" s="27">
        <v>4532</v>
      </c>
      <c r="T86" s="1">
        <v>526711</v>
      </c>
      <c r="U86" s="1">
        <v>2842981</v>
      </c>
      <c r="V86" s="1">
        <v>17554774</v>
      </c>
    </row>
    <row r="87" spans="2:22" x14ac:dyDescent="0.2">
      <c r="B87" s="15">
        <v>40452</v>
      </c>
      <c r="C87" s="1">
        <v>8171</v>
      </c>
      <c r="D87" s="1">
        <v>4555</v>
      </c>
      <c r="E87" s="1">
        <v>662</v>
      </c>
      <c r="F87" s="1">
        <v>15534</v>
      </c>
      <c r="G87" s="1">
        <v>4143</v>
      </c>
      <c r="H87" s="1">
        <v>1075</v>
      </c>
      <c r="I87" s="1">
        <v>1178</v>
      </c>
      <c r="J87" s="1">
        <v>17699</v>
      </c>
      <c r="K87" s="1">
        <v>233895</v>
      </c>
      <c r="L87" s="1">
        <v>16420</v>
      </c>
      <c r="M87" s="1">
        <v>2060</v>
      </c>
      <c r="N87" s="1">
        <v>6402</v>
      </c>
      <c r="O87" s="1">
        <v>130</v>
      </c>
      <c r="P87" s="1">
        <v>17889</v>
      </c>
      <c r="Q87" s="1">
        <f t="shared" si="1"/>
        <v>329813</v>
      </c>
      <c r="R87" s="27">
        <v>2711</v>
      </c>
      <c r="S87" s="27">
        <v>4666</v>
      </c>
      <c r="T87" s="1">
        <v>526801</v>
      </c>
      <c r="U87" s="1">
        <v>2869660</v>
      </c>
      <c r="V87" s="1">
        <v>17636975</v>
      </c>
    </row>
    <row r="88" spans="2:22" x14ac:dyDescent="0.2">
      <c r="B88" s="15">
        <v>40483</v>
      </c>
      <c r="C88" s="1">
        <v>8171</v>
      </c>
      <c r="D88" s="1">
        <v>4538</v>
      </c>
      <c r="E88" s="1">
        <v>635</v>
      </c>
      <c r="F88" s="1">
        <v>14444</v>
      </c>
      <c r="G88" s="1">
        <v>4135</v>
      </c>
      <c r="H88" s="1">
        <v>1032</v>
      </c>
      <c r="I88" s="1">
        <v>1161</v>
      </c>
      <c r="J88" s="1">
        <v>17228</v>
      </c>
      <c r="K88" s="1">
        <v>231813</v>
      </c>
      <c r="L88" s="1">
        <v>15753</v>
      </c>
      <c r="M88" s="1">
        <v>2023</v>
      </c>
      <c r="N88" s="1">
        <v>6370</v>
      </c>
      <c r="O88" s="1">
        <v>130</v>
      </c>
      <c r="P88" s="1">
        <v>16281</v>
      </c>
      <c r="Q88" s="1">
        <f t="shared" si="1"/>
        <v>323714</v>
      </c>
      <c r="R88" s="27">
        <v>2788</v>
      </c>
      <c r="S88" s="27">
        <v>4702</v>
      </c>
      <c r="T88" s="1">
        <v>517027</v>
      </c>
      <c r="U88" s="1">
        <v>2856581</v>
      </c>
      <c r="V88" s="1">
        <v>17539607</v>
      </c>
    </row>
    <row r="89" spans="2:22" x14ac:dyDescent="0.2">
      <c r="B89" s="31">
        <v>40513</v>
      </c>
      <c r="C89" s="1">
        <v>7996</v>
      </c>
      <c r="D89" s="1">
        <v>4281</v>
      </c>
      <c r="E89" s="1">
        <v>597</v>
      </c>
      <c r="F89" s="1">
        <v>14189</v>
      </c>
      <c r="G89" s="1">
        <v>4025</v>
      </c>
      <c r="H89" s="1">
        <v>1012</v>
      </c>
      <c r="I89" s="1">
        <v>1144</v>
      </c>
      <c r="J89" s="1">
        <v>17045</v>
      </c>
      <c r="K89" s="1">
        <v>232473</v>
      </c>
      <c r="L89" s="1">
        <v>15537</v>
      </c>
      <c r="M89" s="1">
        <v>1985</v>
      </c>
      <c r="N89" s="1">
        <v>6386</v>
      </c>
      <c r="O89" s="1">
        <v>126</v>
      </c>
      <c r="P89" s="1">
        <v>16171</v>
      </c>
      <c r="Q89" s="1">
        <f t="shared" si="1"/>
        <v>322967</v>
      </c>
      <c r="R89" s="27">
        <v>2776</v>
      </c>
      <c r="S89" s="27">
        <v>4582</v>
      </c>
      <c r="T89" s="1">
        <v>514857</v>
      </c>
      <c r="U89" s="1">
        <v>2866536</v>
      </c>
      <c r="V89" s="1">
        <v>17478095</v>
      </c>
    </row>
    <row r="90" spans="2:22" x14ac:dyDescent="0.2">
      <c r="B90" s="15">
        <v>40544</v>
      </c>
      <c r="C90" s="1">
        <v>7953</v>
      </c>
      <c r="D90" s="1">
        <v>4218</v>
      </c>
      <c r="E90" s="1">
        <v>592</v>
      </c>
      <c r="F90" s="1">
        <v>13891</v>
      </c>
      <c r="G90" s="1">
        <v>4061</v>
      </c>
      <c r="H90" s="1">
        <v>972</v>
      </c>
      <c r="I90" s="1">
        <v>1137</v>
      </c>
      <c r="J90" s="1">
        <v>16738</v>
      </c>
      <c r="K90" s="1">
        <v>227767</v>
      </c>
      <c r="L90" s="1">
        <v>15303</v>
      </c>
      <c r="M90" s="1">
        <v>1995</v>
      </c>
      <c r="N90" s="1">
        <v>6227</v>
      </c>
      <c r="O90" s="1">
        <v>132</v>
      </c>
      <c r="P90" s="1">
        <v>15871</v>
      </c>
      <c r="Q90" s="1">
        <f t="shared" si="1"/>
        <v>316857</v>
      </c>
      <c r="R90" s="1">
        <v>2822</v>
      </c>
      <c r="S90" s="1">
        <v>4679</v>
      </c>
      <c r="T90" s="1">
        <v>505790</v>
      </c>
      <c r="U90" s="1">
        <v>2837487</v>
      </c>
      <c r="V90" s="1">
        <v>17276530</v>
      </c>
    </row>
    <row r="91" spans="2:22" x14ac:dyDescent="0.2">
      <c r="B91" s="15">
        <v>40575</v>
      </c>
      <c r="C91" s="1">
        <v>7957</v>
      </c>
      <c r="D91" s="1">
        <v>4241</v>
      </c>
      <c r="E91" s="1">
        <v>591</v>
      </c>
      <c r="F91" s="1">
        <v>14260</v>
      </c>
      <c r="G91" s="1">
        <v>4107</v>
      </c>
      <c r="H91" s="1">
        <v>994</v>
      </c>
      <c r="I91" s="1">
        <v>1119</v>
      </c>
      <c r="J91" s="1">
        <v>16781</v>
      </c>
      <c r="K91" s="1">
        <v>228181</v>
      </c>
      <c r="L91" s="1">
        <v>15645</v>
      </c>
      <c r="M91" s="1">
        <v>1939</v>
      </c>
      <c r="N91" s="1">
        <v>6275</v>
      </c>
      <c r="O91" s="1">
        <v>128</v>
      </c>
      <c r="P91" s="1">
        <v>16567</v>
      </c>
      <c r="Q91" s="1">
        <f t="shared" si="1"/>
        <v>318785</v>
      </c>
      <c r="R91" s="1">
        <v>2745</v>
      </c>
      <c r="S91" s="1">
        <v>4705</v>
      </c>
      <c r="T91" s="1">
        <v>508701</v>
      </c>
      <c r="U91" s="1">
        <v>2841063</v>
      </c>
      <c r="V91" s="1">
        <v>17298626</v>
      </c>
    </row>
    <row r="92" spans="2:22" x14ac:dyDescent="0.2">
      <c r="B92" s="15">
        <v>40603</v>
      </c>
      <c r="C92" s="1">
        <v>7907</v>
      </c>
      <c r="D92" s="1">
        <v>4202</v>
      </c>
      <c r="E92" s="1">
        <v>602</v>
      </c>
      <c r="F92" s="1">
        <v>14642</v>
      </c>
      <c r="G92" s="1">
        <v>4077</v>
      </c>
      <c r="H92" s="1">
        <v>969</v>
      </c>
      <c r="I92" s="1">
        <v>1138</v>
      </c>
      <c r="J92" s="1">
        <v>16987</v>
      </c>
      <c r="K92" s="1">
        <v>228596</v>
      </c>
      <c r="L92" s="1">
        <v>15707</v>
      </c>
      <c r="M92" s="1">
        <v>1963</v>
      </c>
      <c r="N92" s="1">
        <v>6255</v>
      </c>
      <c r="O92" s="1">
        <v>132</v>
      </c>
      <c r="P92" s="1">
        <v>16922</v>
      </c>
      <c r="Q92" s="1">
        <f t="shared" si="1"/>
        <v>320099</v>
      </c>
      <c r="R92" s="1">
        <v>2759</v>
      </c>
      <c r="S92" s="1">
        <v>4698</v>
      </c>
      <c r="T92" s="1">
        <v>510951</v>
      </c>
      <c r="U92" s="1">
        <v>2848956</v>
      </c>
      <c r="V92" s="1">
        <v>17325400</v>
      </c>
    </row>
    <row r="93" spans="2:22" x14ac:dyDescent="0.2">
      <c r="B93" s="15">
        <v>40634</v>
      </c>
      <c r="C93" s="1">
        <v>8102</v>
      </c>
      <c r="D93" s="1">
        <v>4226</v>
      </c>
      <c r="E93" s="1">
        <v>597</v>
      </c>
      <c r="F93" s="1">
        <v>15462</v>
      </c>
      <c r="G93" s="1">
        <v>4084</v>
      </c>
      <c r="H93" s="1">
        <v>949</v>
      </c>
      <c r="I93" s="1">
        <v>1137</v>
      </c>
      <c r="J93" s="1">
        <v>17400</v>
      </c>
      <c r="K93" s="1">
        <v>230530</v>
      </c>
      <c r="L93" s="1">
        <v>16305</v>
      </c>
      <c r="M93" s="1">
        <v>1963</v>
      </c>
      <c r="N93" s="1">
        <v>6417</v>
      </c>
      <c r="O93" s="1">
        <v>128</v>
      </c>
      <c r="P93" s="1">
        <v>17950</v>
      </c>
      <c r="Q93" s="1">
        <f t="shared" si="1"/>
        <v>325250</v>
      </c>
      <c r="R93" s="1">
        <v>2843</v>
      </c>
      <c r="S93" s="1">
        <v>4749</v>
      </c>
      <c r="T93" s="1">
        <v>521361</v>
      </c>
      <c r="U93" s="1">
        <v>2882964</v>
      </c>
      <c r="V93" s="1">
        <v>17498964</v>
      </c>
    </row>
    <row r="94" spans="2:22" x14ac:dyDescent="0.2">
      <c r="B94" s="15">
        <v>40664</v>
      </c>
      <c r="C94" s="1">
        <v>8210</v>
      </c>
      <c r="D94" s="1">
        <v>4228</v>
      </c>
      <c r="E94" s="1">
        <v>590</v>
      </c>
      <c r="F94" s="1">
        <v>15781</v>
      </c>
      <c r="G94" s="1">
        <v>4068</v>
      </c>
      <c r="H94" s="1">
        <v>962</v>
      </c>
      <c r="I94" s="1">
        <v>1136</v>
      </c>
      <c r="J94" s="1">
        <v>17667</v>
      </c>
      <c r="K94" s="1">
        <v>230240</v>
      </c>
      <c r="L94" s="1">
        <v>16383</v>
      </c>
      <c r="M94" s="1">
        <v>2017</v>
      </c>
      <c r="N94" s="1">
        <v>6467</v>
      </c>
      <c r="O94" s="1">
        <v>128</v>
      </c>
      <c r="P94" s="1">
        <v>18406</v>
      </c>
      <c r="Q94" s="1">
        <f t="shared" si="1"/>
        <v>326283</v>
      </c>
      <c r="R94" s="1">
        <v>2833</v>
      </c>
      <c r="S94" s="1">
        <v>4853</v>
      </c>
      <c r="T94" s="1">
        <v>524415</v>
      </c>
      <c r="U94" s="1">
        <v>2879019</v>
      </c>
      <c r="V94" s="1">
        <v>17497250</v>
      </c>
    </row>
    <row r="95" spans="2:22" x14ac:dyDescent="0.2">
      <c r="B95" s="15">
        <v>40695</v>
      </c>
      <c r="C95" s="1">
        <v>6453</v>
      </c>
      <c r="D95" s="1">
        <v>4190</v>
      </c>
      <c r="E95" s="1">
        <v>542</v>
      </c>
      <c r="F95" s="1">
        <v>16338</v>
      </c>
      <c r="G95" s="1">
        <v>4048</v>
      </c>
      <c r="H95" s="1">
        <v>988</v>
      </c>
      <c r="I95" s="1">
        <v>1185</v>
      </c>
      <c r="J95" s="1">
        <v>17961</v>
      </c>
      <c r="K95" s="1">
        <v>227095</v>
      </c>
      <c r="L95" s="1">
        <v>16738</v>
      </c>
      <c r="M95" s="1">
        <v>1976</v>
      </c>
      <c r="N95" s="1">
        <v>6597</v>
      </c>
      <c r="O95" s="1">
        <v>116</v>
      </c>
      <c r="P95" s="1">
        <v>19058</v>
      </c>
      <c r="Q95" s="1">
        <f t="shared" si="1"/>
        <v>323285</v>
      </c>
      <c r="R95" s="1">
        <v>2556</v>
      </c>
      <c r="S95" s="1">
        <v>4607</v>
      </c>
      <c r="T95" s="1">
        <v>523684</v>
      </c>
      <c r="U95" s="1">
        <v>2820873</v>
      </c>
      <c r="V95" s="1">
        <v>17362369</v>
      </c>
    </row>
    <row r="96" spans="2:22" x14ac:dyDescent="0.2">
      <c r="B96" s="15">
        <v>40725</v>
      </c>
      <c r="C96" s="1">
        <v>6400</v>
      </c>
      <c r="D96" s="1">
        <v>4183</v>
      </c>
      <c r="E96" s="1">
        <v>556</v>
      </c>
      <c r="F96" s="1">
        <v>17162</v>
      </c>
      <c r="G96" s="1">
        <v>4058</v>
      </c>
      <c r="H96" s="1">
        <v>1029</v>
      </c>
      <c r="I96" s="1">
        <v>1205</v>
      </c>
      <c r="J96" s="1">
        <v>18724</v>
      </c>
      <c r="K96" s="1">
        <v>232153</v>
      </c>
      <c r="L96" s="1">
        <v>17023</v>
      </c>
      <c r="M96" s="1">
        <v>1998</v>
      </c>
      <c r="N96" s="1">
        <v>6772</v>
      </c>
      <c r="O96" s="1">
        <v>118</v>
      </c>
      <c r="P96" s="1">
        <v>19987</v>
      </c>
      <c r="Q96" s="1">
        <f t="shared" si="1"/>
        <v>331368</v>
      </c>
      <c r="R96" s="1">
        <v>2609</v>
      </c>
      <c r="S96" s="1">
        <v>4614</v>
      </c>
      <c r="T96" s="1">
        <v>537274</v>
      </c>
      <c r="U96" s="1">
        <v>2860982</v>
      </c>
      <c r="V96" s="1">
        <v>17591403</v>
      </c>
    </row>
    <row r="97" spans="2:23" x14ac:dyDescent="0.2">
      <c r="B97" s="15">
        <v>40756</v>
      </c>
      <c r="C97" s="1">
        <v>6314</v>
      </c>
      <c r="D97" s="1">
        <v>4114</v>
      </c>
      <c r="E97" s="1">
        <v>545</v>
      </c>
      <c r="F97" s="1">
        <v>16804</v>
      </c>
      <c r="G97" s="1">
        <v>3995</v>
      </c>
      <c r="H97" s="1">
        <v>1027</v>
      </c>
      <c r="I97" s="1">
        <v>1183</v>
      </c>
      <c r="J97" s="1">
        <v>18291</v>
      </c>
      <c r="K97" s="1">
        <v>227963</v>
      </c>
      <c r="L97" s="1">
        <v>16756</v>
      </c>
      <c r="M97" s="1">
        <v>1919</v>
      </c>
      <c r="N97" s="1">
        <v>6698</v>
      </c>
      <c r="O97" s="1">
        <v>122</v>
      </c>
      <c r="P97" s="1">
        <v>19776</v>
      </c>
      <c r="Q97" s="1">
        <f t="shared" si="1"/>
        <v>325507</v>
      </c>
      <c r="R97" s="1">
        <v>2585</v>
      </c>
      <c r="S97" s="1">
        <v>4556</v>
      </c>
      <c r="T97" s="1">
        <v>527266</v>
      </c>
      <c r="U97" s="1">
        <v>2813898</v>
      </c>
      <c r="V97" s="1">
        <v>17287084</v>
      </c>
      <c r="W97" s="65"/>
    </row>
    <row r="98" spans="2:23" x14ac:dyDescent="0.2">
      <c r="B98" s="15">
        <v>40787</v>
      </c>
      <c r="C98" s="1">
        <v>7920</v>
      </c>
      <c r="D98" s="1">
        <v>4163</v>
      </c>
      <c r="E98" s="1">
        <v>560</v>
      </c>
      <c r="F98" s="1">
        <v>15915</v>
      </c>
      <c r="G98" s="1">
        <v>4087</v>
      </c>
      <c r="H98" s="1">
        <v>995</v>
      </c>
      <c r="I98" s="1">
        <v>1200</v>
      </c>
      <c r="J98" s="1">
        <v>17766</v>
      </c>
      <c r="K98" s="1">
        <v>228867</v>
      </c>
      <c r="L98" s="1">
        <v>16331</v>
      </c>
      <c r="M98" s="1">
        <v>1898</v>
      </c>
      <c r="N98" s="1">
        <v>6416</v>
      </c>
      <c r="O98" s="1">
        <v>123</v>
      </c>
      <c r="P98" s="1">
        <v>18584</v>
      </c>
      <c r="Q98" s="1">
        <f t="shared" si="1"/>
        <v>324825</v>
      </c>
      <c r="R98" s="1">
        <v>2760</v>
      </c>
      <c r="S98" s="1">
        <v>4608</v>
      </c>
      <c r="T98" s="1">
        <v>521649</v>
      </c>
      <c r="U98" s="1">
        <v>2811510</v>
      </c>
      <c r="V98" s="1">
        <v>17255382</v>
      </c>
      <c r="W98" s="65"/>
    </row>
    <row r="99" spans="2:23" x14ac:dyDescent="0.2">
      <c r="B99" s="15">
        <v>40817</v>
      </c>
      <c r="C99" s="1">
        <v>8047</v>
      </c>
      <c r="D99" s="1">
        <v>4158</v>
      </c>
      <c r="E99" s="1">
        <v>570</v>
      </c>
      <c r="F99" s="1">
        <v>14992</v>
      </c>
      <c r="G99" s="1">
        <v>4046</v>
      </c>
      <c r="H99" s="1">
        <v>995</v>
      </c>
      <c r="I99" s="1">
        <v>1200</v>
      </c>
      <c r="J99" s="1">
        <v>17145</v>
      </c>
      <c r="K99" s="1">
        <v>228974</v>
      </c>
      <c r="L99" s="1">
        <v>15821</v>
      </c>
      <c r="M99" s="1">
        <v>1891</v>
      </c>
      <c r="N99" s="1">
        <v>6353</v>
      </c>
      <c r="O99" s="1">
        <v>122</v>
      </c>
      <c r="P99" s="1">
        <v>17205</v>
      </c>
      <c r="Q99" s="1">
        <f t="shared" si="1"/>
        <v>321519</v>
      </c>
      <c r="R99" s="1">
        <v>2762</v>
      </c>
      <c r="S99" s="1">
        <v>4556</v>
      </c>
      <c r="T99" s="1">
        <v>515344</v>
      </c>
      <c r="U99" s="1">
        <v>2808706</v>
      </c>
      <c r="V99" s="1">
        <v>17206525</v>
      </c>
      <c r="W99" s="65"/>
    </row>
    <row r="100" spans="2:23" x14ac:dyDescent="0.2">
      <c r="B100" s="15">
        <v>40848</v>
      </c>
      <c r="C100" s="1">
        <v>8084</v>
      </c>
      <c r="D100" s="1">
        <v>4113</v>
      </c>
      <c r="E100" s="1">
        <v>585</v>
      </c>
      <c r="F100" s="1">
        <v>14269</v>
      </c>
      <c r="G100" s="1">
        <v>4036</v>
      </c>
      <c r="H100" s="1">
        <v>933</v>
      </c>
      <c r="I100" s="1">
        <v>1204</v>
      </c>
      <c r="J100" s="1">
        <v>16782</v>
      </c>
      <c r="K100" s="1">
        <v>229092</v>
      </c>
      <c r="L100" s="1">
        <v>15346</v>
      </c>
      <c r="M100" s="1">
        <v>1828</v>
      </c>
      <c r="N100" s="1">
        <v>6327</v>
      </c>
      <c r="O100" s="1">
        <v>128</v>
      </c>
      <c r="P100" s="1">
        <v>16149</v>
      </c>
      <c r="Q100" s="1">
        <f t="shared" si="1"/>
        <v>318876</v>
      </c>
      <c r="R100" s="1">
        <v>2724</v>
      </c>
      <c r="S100" s="1">
        <v>4471</v>
      </c>
      <c r="T100" s="1">
        <v>509438</v>
      </c>
      <c r="U100" s="1">
        <v>2819009</v>
      </c>
      <c r="V100" s="1">
        <v>17204030</v>
      </c>
      <c r="W100" s="65"/>
    </row>
    <row r="101" spans="2:23" x14ac:dyDescent="0.2">
      <c r="B101" s="15">
        <v>40878</v>
      </c>
      <c r="C101" s="1">
        <v>7937</v>
      </c>
      <c r="D101" s="1">
        <v>4008</v>
      </c>
      <c r="E101" s="1">
        <v>555</v>
      </c>
      <c r="F101" s="1">
        <v>14031</v>
      </c>
      <c r="G101" s="1">
        <v>3971</v>
      </c>
      <c r="H101" s="1">
        <v>874</v>
      </c>
      <c r="I101" s="1">
        <v>1115</v>
      </c>
      <c r="J101" s="1">
        <v>16639</v>
      </c>
      <c r="K101" s="1">
        <v>229169</v>
      </c>
      <c r="L101" s="1">
        <v>15112</v>
      </c>
      <c r="M101" s="1">
        <v>1803</v>
      </c>
      <c r="N101" s="1">
        <v>6325</v>
      </c>
      <c r="O101" s="1">
        <v>123</v>
      </c>
      <c r="P101" s="1">
        <v>15996</v>
      </c>
      <c r="Q101" s="1">
        <f t="shared" si="1"/>
        <v>317658</v>
      </c>
      <c r="R101" s="1">
        <v>2458</v>
      </c>
      <c r="S101" s="1">
        <v>4297</v>
      </c>
      <c r="T101" s="1">
        <v>507291</v>
      </c>
      <c r="U101" s="1">
        <v>2825267</v>
      </c>
      <c r="V101" s="1">
        <v>17111792</v>
      </c>
      <c r="W101" s="65"/>
    </row>
    <row r="102" spans="2:23" x14ac:dyDescent="0.2">
      <c r="B102" s="15">
        <v>40909</v>
      </c>
      <c r="C102" s="1">
        <v>7881</v>
      </c>
      <c r="D102" s="1">
        <v>4055</v>
      </c>
      <c r="E102" s="1">
        <v>524</v>
      </c>
      <c r="F102" s="1">
        <v>13484</v>
      </c>
      <c r="G102" s="1">
        <v>3940</v>
      </c>
      <c r="H102" s="1">
        <v>856</v>
      </c>
      <c r="I102" s="1">
        <v>1074</v>
      </c>
      <c r="J102" s="1">
        <v>16191</v>
      </c>
      <c r="K102" s="1">
        <v>223294</v>
      </c>
      <c r="L102" s="1">
        <v>14766</v>
      </c>
      <c r="M102" s="1">
        <v>1771</v>
      </c>
      <c r="N102" s="1">
        <v>6216</v>
      </c>
      <c r="O102" s="1">
        <v>126</v>
      </c>
      <c r="P102" s="1">
        <v>15718</v>
      </c>
      <c r="Q102" s="1">
        <f t="shared" si="1"/>
        <v>309896</v>
      </c>
      <c r="R102" s="1">
        <v>2426</v>
      </c>
      <c r="S102" s="1">
        <v>4289</v>
      </c>
      <c r="T102" s="1">
        <v>496845</v>
      </c>
      <c r="U102" s="1">
        <v>2783433</v>
      </c>
      <c r="V102" s="1">
        <v>16839803</v>
      </c>
      <c r="W102" s="65"/>
    </row>
    <row r="103" spans="2:23" x14ac:dyDescent="0.2">
      <c r="B103" s="15">
        <v>40940</v>
      </c>
      <c r="C103" s="1">
        <v>7951</v>
      </c>
      <c r="D103" s="1">
        <v>4082</v>
      </c>
      <c r="E103" s="1">
        <v>535</v>
      </c>
      <c r="F103" s="1">
        <v>13976</v>
      </c>
      <c r="G103" s="1">
        <v>4021</v>
      </c>
      <c r="H103" s="1">
        <v>830</v>
      </c>
      <c r="I103" s="1">
        <v>1059</v>
      </c>
      <c r="J103" s="1">
        <v>16319</v>
      </c>
      <c r="K103" s="1">
        <v>222389</v>
      </c>
      <c r="L103" s="1">
        <v>14946</v>
      </c>
      <c r="M103" s="1">
        <v>1790</v>
      </c>
      <c r="N103" s="1">
        <v>6190</v>
      </c>
      <c r="O103" s="1">
        <v>121</v>
      </c>
      <c r="P103" s="1">
        <v>16257</v>
      </c>
      <c r="Q103" s="1">
        <f t="shared" si="1"/>
        <v>310466</v>
      </c>
      <c r="R103" s="1">
        <v>2436</v>
      </c>
      <c r="S103" s="1">
        <v>4367</v>
      </c>
      <c r="T103" s="1">
        <v>497668</v>
      </c>
      <c r="U103" s="1">
        <v>2774558</v>
      </c>
      <c r="V103" s="1">
        <v>16809794</v>
      </c>
      <c r="W103" s="65"/>
    </row>
    <row r="104" spans="2:23" x14ac:dyDescent="0.2">
      <c r="B104" s="15">
        <v>40969</v>
      </c>
      <c r="C104" s="1">
        <v>8044</v>
      </c>
      <c r="D104" s="1">
        <v>4131</v>
      </c>
      <c r="E104" s="1">
        <v>514</v>
      </c>
      <c r="F104" s="1">
        <v>14807</v>
      </c>
      <c r="G104" s="1">
        <v>4032</v>
      </c>
      <c r="H104" s="1">
        <v>836</v>
      </c>
      <c r="I104" s="1">
        <v>1058</v>
      </c>
      <c r="J104" s="1">
        <v>16806</v>
      </c>
      <c r="K104" s="1">
        <v>224093</v>
      </c>
      <c r="L104" s="1">
        <v>15304</v>
      </c>
      <c r="M104" s="1">
        <v>1788</v>
      </c>
      <c r="N104" s="1">
        <v>6304</v>
      </c>
      <c r="O104" s="1">
        <v>125</v>
      </c>
      <c r="P104" s="1">
        <v>16999</v>
      </c>
      <c r="Q104" s="1">
        <f t="shared" si="1"/>
        <v>314841</v>
      </c>
      <c r="R104" s="1">
        <v>2448</v>
      </c>
      <c r="S104" s="1">
        <v>4427</v>
      </c>
      <c r="T104" s="1">
        <v>504754</v>
      </c>
      <c r="U104" s="1">
        <v>2794553</v>
      </c>
      <c r="V104" s="1">
        <v>16885759</v>
      </c>
      <c r="W104" s="65"/>
    </row>
    <row r="105" spans="2:23" x14ac:dyDescent="0.2">
      <c r="B105" s="15">
        <v>41000</v>
      </c>
      <c r="C105" s="1">
        <v>8070</v>
      </c>
      <c r="D105" s="1">
        <v>4254</v>
      </c>
      <c r="E105" s="1">
        <v>504</v>
      </c>
      <c r="F105" s="1">
        <v>15234</v>
      </c>
      <c r="G105" s="1">
        <v>4011</v>
      </c>
      <c r="H105" s="1">
        <v>832</v>
      </c>
      <c r="I105" s="1">
        <v>1047</v>
      </c>
      <c r="J105" s="1">
        <v>17095</v>
      </c>
      <c r="K105" s="1">
        <v>223366</v>
      </c>
      <c r="L105" s="1">
        <v>15848</v>
      </c>
      <c r="M105" s="1">
        <v>1776</v>
      </c>
      <c r="N105" s="1">
        <v>6348</v>
      </c>
      <c r="O105" s="1">
        <v>117</v>
      </c>
      <c r="P105" s="1">
        <v>17659</v>
      </c>
      <c r="Q105" s="1">
        <f t="shared" si="1"/>
        <v>316161</v>
      </c>
      <c r="R105" s="1">
        <v>2496</v>
      </c>
      <c r="S105" s="1">
        <v>4355</v>
      </c>
      <c r="T105" s="1">
        <v>508022</v>
      </c>
      <c r="U105" s="1">
        <v>2793990</v>
      </c>
      <c r="V105" s="1">
        <v>16863390</v>
      </c>
      <c r="W105" s="65"/>
    </row>
    <row r="106" spans="2:23" x14ac:dyDescent="0.2">
      <c r="B106" s="15">
        <v>41030</v>
      </c>
      <c r="C106" s="1">
        <v>8082</v>
      </c>
      <c r="D106" s="1">
        <v>4241</v>
      </c>
      <c r="E106" s="1">
        <v>501</v>
      </c>
      <c r="F106" s="1">
        <v>15573</v>
      </c>
      <c r="G106" s="1">
        <v>4045</v>
      </c>
      <c r="H106" s="1">
        <v>829</v>
      </c>
      <c r="I106" s="1">
        <v>1040</v>
      </c>
      <c r="J106" s="1">
        <v>17197</v>
      </c>
      <c r="K106" s="1">
        <v>222373</v>
      </c>
      <c r="L106" s="1">
        <v>16251</v>
      </c>
      <c r="M106" s="1">
        <v>1825</v>
      </c>
      <c r="N106" s="1">
        <v>6386</v>
      </c>
      <c r="O106" s="1">
        <v>115</v>
      </c>
      <c r="P106" s="1">
        <v>18180</v>
      </c>
      <c r="Q106" s="1">
        <f t="shared" si="1"/>
        <v>316638</v>
      </c>
      <c r="R106" s="1">
        <v>2512</v>
      </c>
      <c r="S106" s="1">
        <v>4465</v>
      </c>
      <c r="T106" s="1">
        <v>510292</v>
      </c>
      <c r="U106" s="1">
        <v>2786484</v>
      </c>
      <c r="V106" s="1">
        <v>16893799</v>
      </c>
      <c r="W106" s="65"/>
    </row>
    <row r="107" spans="2:23" x14ac:dyDescent="0.2">
      <c r="B107" s="15">
        <v>41061</v>
      </c>
      <c r="C107" s="1">
        <v>6442</v>
      </c>
      <c r="D107" s="1">
        <v>4279</v>
      </c>
      <c r="E107" s="1">
        <v>499</v>
      </c>
      <c r="F107" s="1">
        <v>16476</v>
      </c>
      <c r="G107" s="1">
        <v>3968</v>
      </c>
      <c r="H107" s="1">
        <v>828</v>
      </c>
      <c r="I107" s="1">
        <v>1045</v>
      </c>
      <c r="J107" s="1">
        <v>17809</v>
      </c>
      <c r="K107" s="1">
        <v>221104</v>
      </c>
      <c r="L107" s="1">
        <v>16701</v>
      </c>
      <c r="M107" s="1">
        <v>1828</v>
      </c>
      <c r="N107" s="1">
        <v>6691</v>
      </c>
      <c r="O107" s="1">
        <v>114</v>
      </c>
      <c r="P107" s="1">
        <v>19279</v>
      </c>
      <c r="Q107" s="1">
        <f t="shared" si="1"/>
        <v>317063</v>
      </c>
      <c r="R107" s="1">
        <v>2544</v>
      </c>
      <c r="S107" s="1">
        <v>4420</v>
      </c>
      <c r="T107" s="1">
        <v>516151</v>
      </c>
      <c r="U107" s="1">
        <v>2765821</v>
      </c>
      <c r="V107" s="1">
        <v>16966420</v>
      </c>
      <c r="W107" s="65"/>
    </row>
    <row r="108" spans="2:23" x14ac:dyDescent="0.2">
      <c r="B108" s="15">
        <v>41091</v>
      </c>
      <c r="C108" s="1">
        <v>6284</v>
      </c>
      <c r="D108" s="1">
        <v>4154</v>
      </c>
      <c r="E108" s="1">
        <v>478</v>
      </c>
      <c r="F108" s="1">
        <v>16915</v>
      </c>
      <c r="G108" s="1">
        <v>3872</v>
      </c>
      <c r="H108" s="1">
        <v>822</v>
      </c>
      <c r="I108" s="1">
        <v>1042</v>
      </c>
      <c r="J108" s="1">
        <v>18326</v>
      </c>
      <c r="K108" s="1">
        <v>219970</v>
      </c>
      <c r="L108" s="1">
        <v>16857</v>
      </c>
      <c r="M108" s="1">
        <v>1735</v>
      </c>
      <c r="N108" s="1">
        <v>6864</v>
      </c>
      <c r="O108" s="1">
        <v>109</v>
      </c>
      <c r="P108" s="1">
        <v>19725</v>
      </c>
      <c r="Q108" s="1">
        <f t="shared" si="1"/>
        <v>317153</v>
      </c>
      <c r="R108" s="1">
        <v>2481</v>
      </c>
      <c r="S108" s="1">
        <v>4313</v>
      </c>
      <c r="T108" s="1">
        <v>517942</v>
      </c>
      <c r="U108" s="1">
        <v>2749842</v>
      </c>
      <c r="V108" s="1">
        <v>16875350</v>
      </c>
      <c r="W108" s="1"/>
    </row>
    <row r="109" spans="2:23" x14ac:dyDescent="0.2">
      <c r="B109" s="15">
        <v>41122</v>
      </c>
      <c r="C109" s="1">
        <v>6249</v>
      </c>
      <c r="D109" s="1">
        <v>4079</v>
      </c>
      <c r="E109" s="1">
        <v>477</v>
      </c>
      <c r="F109" s="1">
        <v>16627</v>
      </c>
      <c r="G109" s="1">
        <v>3783</v>
      </c>
      <c r="H109" s="1">
        <v>797</v>
      </c>
      <c r="I109" s="1">
        <v>1013</v>
      </c>
      <c r="J109" s="1">
        <v>18107</v>
      </c>
      <c r="K109" s="1">
        <v>217943</v>
      </c>
      <c r="L109" s="1">
        <v>16749</v>
      </c>
      <c r="M109" s="1">
        <v>1684</v>
      </c>
      <c r="N109" s="1">
        <v>6747</v>
      </c>
      <c r="O109" s="1">
        <v>110</v>
      </c>
      <c r="P109" s="1">
        <v>19500</v>
      </c>
      <c r="Q109" s="1">
        <f t="shared" si="1"/>
        <v>313865</v>
      </c>
      <c r="R109" s="1">
        <v>2451</v>
      </c>
      <c r="S109" s="1">
        <v>4280</v>
      </c>
      <c r="T109" s="1">
        <v>511889</v>
      </c>
      <c r="U109" s="1">
        <v>2717854</v>
      </c>
      <c r="V109" s="1">
        <v>16682422</v>
      </c>
      <c r="W109" s="1"/>
    </row>
    <row r="110" spans="2:23" x14ac:dyDescent="0.2">
      <c r="B110" s="15">
        <v>41153</v>
      </c>
      <c r="C110" s="1">
        <v>7820</v>
      </c>
      <c r="D110" s="1">
        <v>4124</v>
      </c>
      <c r="E110" s="1">
        <v>500</v>
      </c>
      <c r="F110" s="1">
        <v>16101</v>
      </c>
      <c r="G110" s="1">
        <v>3914</v>
      </c>
      <c r="H110" s="1">
        <v>801</v>
      </c>
      <c r="I110" s="1">
        <v>1026</v>
      </c>
      <c r="J110" s="1">
        <v>17684</v>
      </c>
      <c r="K110" s="1">
        <v>219835</v>
      </c>
      <c r="L110" s="1">
        <v>16690</v>
      </c>
      <c r="M110" s="1">
        <v>1736</v>
      </c>
      <c r="N110" s="1">
        <v>6445</v>
      </c>
      <c r="O110" s="1">
        <v>113</v>
      </c>
      <c r="P110" s="1">
        <v>18838</v>
      </c>
      <c r="Q110" s="1">
        <f t="shared" si="1"/>
        <v>315627</v>
      </c>
      <c r="R110" s="1">
        <v>2465</v>
      </c>
      <c r="S110" s="1">
        <v>4247</v>
      </c>
      <c r="T110" s="1">
        <v>510337</v>
      </c>
      <c r="U110" s="1">
        <v>2717373</v>
      </c>
      <c r="V110" s="1">
        <v>16793649</v>
      </c>
      <c r="W110" s="1"/>
    </row>
    <row r="111" spans="2:23" x14ac:dyDescent="0.2">
      <c r="B111" s="15">
        <v>41183</v>
      </c>
      <c r="C111" s="1">
        <v>7961</v>
      </c>
      <c r="D111" s="1">
        <v>4075</v>
      </c>
      <c r="E111" s="1">
        <v>500</v>
      </c>
      <c r="F111" s="1">
        <v>14702</v>
      </c>
      <c r="G111" s="1">
        <v>3952</v>
      </c>
      <c r="H111" s="1">
        <v>804</v>
      </c>
      <c r="I111" s="1">
        <v>1019</v>
      </c>
      <c r="J111" s="1">
        <v>16778</v>
      </c>
      <c r="K111" s="1">
        <v>216923</v>
      </c>
      <c r="L111" s="1">
        <v>16076</v>
      </c>
      <c r="M111" s="1">
        <v>1706</v>
      </c>
      <c r="N111" s="1">
        <v>6372</v>
      </c>
      <c r="O111" s="1">
        <v>111</v>
      </c>
      <c r="P111" s="1">
        <v>16752</v>
      </c>
      <c r="Q111" s="1">
        <f t="shared" si="1"/>
        <v>307731</v>
      </c>
      <c r="R111" s="1">
        <v>2438</v>
      </c>
      <c r="S111" s="1">
        <v>4187</v>
      </c>
      <c r="T111" s="1">
        <v>497217</v>
      </c>
      <c r="U111" s="1">
        <v>2696571</v>
      </c>
      <c r="V111" s="1">
        <v>16557981</v>
      </c>
      <c r="W111" s="1"/>
    </row>
    <row r="112" spans="2:23" x14ac:dyDescent="0.2">
      <c r="B112" s="15">
        <v>41214</v>
      </c>
      <c r="C112" s="1">
        <v>7383</v>
      </c>
      <c r="D112" s="1">
        <v>4034</v>
      </c>
      <c r="E112" s="1">
        <v>528</v>
      </c>
      <c r="F112" s="1">
        <v>14154</v>
      </c>
      <c r="G112" s="1">
        <v>3947</v>
      </c>
      <c r="H112" s="1">
        <v>797</v>
      </c>
      <c r="I112" s="1">
        <v>1043</v>
      </c>
      <c r="J112" s="1">
        <v>16354</v>
      </c>
      <c r="K112" s="1">
        <v>217233</v>
      </c>
      <c r="L112" s="1">
        <v>15705</v>
      </c>
      <c r="M112" s="1">
        <v>1720</v>
      </c>
      <c r="N112" s="1">
        <v>6389</v>
      </c>
      <c r="O112" s="1">
        <v>112</v>
      </c>
      <c r="P112" s="1">
        <v>15675</v>
      </c>
      <c r="Q112" s="1">
        <f t="shared" si="1"/>
        <v>305074</v>
      </c>
      <c r="R112" s="1">
        <v>2457</v>
      </c>
      <c r="S112" s="1">
        <v>4209</v>
      </c>
      <c r="T112" s="1">
        <v>482366</v>
      </c>
      <c r="U112" s="1">
        <v>2653534</v>
      </c>
      <c r="V112" s="1">
        <v>16381817</v>
      </c>
      <c r="W112" s="65"/>
    </row>
    <row r="113" spans="2:22" x14ac:dyDescent="0.2">
      <c r="B113" s="15">
        <v>41244</v>
      </c>
      <c r="C113" s="1">
        <v>7342</v>
      </c>
      <c r="D113" s="1">
        <v>3999</v>
      </c>
      <c r="E113" s="1">
        <v>507</v>
      </c>
      <c r="F113" s="1">
        <v>14087</v>
      </c>
      <c r="G113" s="1">
        <v>3865</v>
      </c>
      <c r="H113" s="1">
        <v>817</v>
      </c>
      <c r="I113" s="1">
        <v>1003</v>
      </c>
      <c r="J113" s="1">
        <v>16318</v>
      </c>
      <c r="K113" s="1">
        <v>217725</v>
      </c>
      <c r="L113" s="1">
        <v>15394</v>
      </c>
      <c r="M113" s="1">
        <v>1697</v>
      </c>
      <c r="N113" s="1">
        <v>6382</v>
      </c>
      <c r="O113" s="1">
        <v>117</v>
      </c>
      <c r="P113" s="1">
        <v>15624</v>
      </c>
      <c r="Q113" s="1">
        <f t="shared" si="1"/>
        <v>304877</v>
      </c>
      <c r="R113" s="1">
        <v>2440</v>
      </c>
      <c r="S113" s="1">
        <v>4117</v>
      </c>
      <c r="T113" s="1">
        <v>482150</v>
      </c>
      <c r="U113" s="1">
        <v>2663942</v>
      </c>
      <c r="V113" s="1">
        <v>16332488</v>
      </c>
    </row>
    <row r="114" spans="2:22" x14ac:dyDescent="0.2">
      <c r="B114" s="15">
        <v>41275</v>
      </c>
      <c r="C114" s="1">
        <v>7149</v>
      </c>
      <c r="D114" s="1">
        <v>3928</v>
      </c>
      <c r="E114" s="1">
        <v>493</v>
      </c>
      <c r="F114" s="1">
        <v>13456</v>
      </c>
      <c r="G114" s="1">
        <v>3849</v>
      </c>
      <c r="H114" s="1">
        <v>772</v>
      </c>
      <c r="I114" s="1">
        <v>968</v>
      </c>
      <c r="J114" s="1">
        <v>15825</v>
      </c>
      <c r="K114" s="1">
        <v>213517</v>
      </c>
      <c r="L114" s="1">
        <v>15109</v>
      </c>
      <c r="M114" s="1">
        <v>1695</v>
      </c>
      <c r="N114" s="1">
        <v>6247</v>
      </c>
      <c r="O114" s="1">
        <v>123</v>
      </c>
      <c r="P114" s="1">
        <v>15494</v>
      </c>
      <c r="Q114" s="1">
        <f t="shared" si="1"/>
        <v>298625</v>
      </c>
      <c r="R114" s="1">
        <v>2392</v>
      </c>
      <c r="S114" s="1">
        <v>4107</v>
      </c>
      <c r="T114" s="1">
        <v>471751</v>
      </c>
      <c r="U114" s="1">
        <v>2615014</v>
      </c>
      <c r="V114" s="1">
        <v>16083780</v>
      </c>
    </row>
    <row r="115" spans="2:22" x14ac:dyDescent="0.2">
      <c r="B115" s="15">
        <v>41306</v>
      </c>
      <c r="C115" s="1">
        <v>7138</v>
      </c>
      <c r="D115" s="1">
        <v>3971</v>
      </c>
      <c r="E115" s="1">
        <v>470</v>
      </c>
      <c r="F115" s="1">
        <v>13921</v>
      </c>
      <c r="G115" s="1">
        <v>3863</v>
      </c>
      <c r="H115" s="1">
        <v>764</v>
      </c>
      <c r="I115" s="1">
        <v>942</v>
      </c>
      <c r="J115" s="1">
        <v>16039</v>
      </c>
      <c r="K115" s="1">
        <v>213308</v>
      </c>
      <c r="L115" s="1">
        <v>15321</v>
      </c>
      <c r="M115" s="1">
        <v>1695</v>
      </c>
      <c r="N115" s="1">
        <v>6279</v>
      </c>
      <c r="O115" s="1">
        <v>111</v>
      </c>
      <c r="P115" s="1">
        <v>15906</v>
      </c>
      <c r="Q115" s="1">
        <f t="shared" si="1"/>
        <v>299728</v>
      </c>
      <c r="R115" s="1">
        <v>2381</v>
      </c>
      <c r="S115" s="1">
        <v>4143</v>
      </c>
      <c r="T115" s="1">
        <v>472957</v>
      </c>
      <c r="U115" s="1">
        <v>2621370</v>
      </c>
      <c r="V115" s="1">
        <v>16094638</v>
      </c>
    </row>
    <row r="116" spans="2:22" x14ac:dyDescent="0.2">
      <c r="B116" s="15">
        <v>41334</v>
      </c>
      <c r="C116" s="1">
        <v>7252</v>
      </c>
      <c r="D116" s="1">
        <v>4000</v>
      </c>
      <c r="E116" s="1">
        <v>473</v>
      </c>
      <c r="F116" s="1">
        <v>14712</v>
      </c>
      <c r="G116" s="1">
        <v>3841</v>
      </c>
      <c r="H116" s="1">
        <v>773</v>
      </c>
      <c r="I116" s="1">
        <v>962</v>
      </c>
      <c r="J116" s="1">
        <v>16618</v>
      </c>
      <c r="K116" s="1">
        <v>214671</v>
      </c>
      <c r="L116" s="1">
        <v>15611</v>
      </c>
      <c r="M116" s="1">
        <v>1691</v>
      </c>
      <c r="N116" s="1">
        <v>6405</v>
      </c>
      <c r="O116" s="1">
        <v>111</v>
      </c>
      <c r="P116" s="1">
        <v>16747</v>
      </c>
      <c r="Q116" s="1">
        <f t="shared" ref="Q116:Q183" si="2">SUM(C116:P116)</f>
        <v>303867</v>
      </c>
      <c r="R116" s="1">
        <v>2391</v>
      </c>
      <c r="S116" s="1">
        <v>4150</v>
      </c>
      <c r="T116" s="1">
        <v>479844</v>
      </c>
      <c r="U116" s="1">
        <v>2638646</v>
      </c>
      <c r="V116" s="1">
        <v>16169814</v>
      </c>
    </row>
    <row r="117" spans="2:22" x14ac:dyDescent="0.2">
      <c r="B117" s="15">
        <v>41365</v>
      </c>
      <c r="C117" s="1">
        <v>7360</v>
      </c>
      <c r="D117" s="1">
        <v>4038</v>
      </c>
      <c r="E117" s="1">
        <v>476</v>
      </c>
      <c r="F117" s="1">
        <v>15067</v>
      </c>
      <c r="G117" s="1">
        <v>3948</v>
      </c>
      <c r="H117" s="1">
        <v>777</v>
      </c>
      <c r="I117" s="1">
        <v>944</v>
      </c>
      <c r="J117" s="1">
        <v>16895</v>
      </c>
      <c r="K117" s="1">
        <v>215820</v>
      </c>
      <c r="L117" s="1">
        <v>15780</v>
      </c>
      <c r="M117" s="1">
        <v>1709</v>
      </c>
      <c r="N117" s="1">
        <v>6505</v>
      </c>
      <c r="O117" s="1">
        <v>115</v>
      </c>
      <c r="P117" s="1">
        <v>17275</v>
      </c>
      <c r="Q117" s="1">
        <f t="shared" si="2"/>
        <v>306709</v>
      </c>
      <c r="R117" s="1">
        <v>2415</v>
      </c>
      <c r="S117" s="1">
        <v>4240</v>
      </c>
      <c r="T117" s="1">
        <v>485025</v>
      </c>
      <c r="U117" s="1">
        <v>2653991</v>
      </c>
      <c r="V117" s="1">
        <v>16198707</v>
      </c>
    </row>
    <row r="118" spans="2:22" x14ac:dyDescent="0.2">
      <c r="B118" s="15">
        <v>41395</v>
      </c>
      <c r="C118" s="1">
        <v>7435</v>
      </c>
      <c r="D118" s="1">
        <v>4096</v>
      </c>
      <c r="E118" s="1">
        <v>478</v>
      </c>
      <c r="F118" s="1">
        <v>15666</v>
      </c>
      <c r="G118" s="1">
        <v>3931</v>
      </c>
      <c r="H118" s="1">
        <v>805</v>
      </c>
      <c r="I118" s="1">
        <v>946</v>
      </c>
      <c r="J118" s="1">
        <v>17166</v>
      </c>
      <c r="K118" s="1">
        <v>217279</v>
      </c>
      <c r="L118" s="1">
        <v>16363</v>
      </c>
      <c r="M118" s="1">
        <v>1743</v>
      </c>
      <c r="N118" s="1">
        <v>6538</v>
      </c>
      <c r="O118" s="1">
        <v>105</v>
      </c>
      <c r="P118" s="1">
        <v>17975</v>
      </c>
      <c r="Q118" s="1">
        <f t="shared" si="2"/>
        <v>310526</v>
      </c>
      <c r="R118" s="1">
        <v>2450</v>
      </c>
      <c r="S118" s="1">
        <v>4209</v>
      </c>
      <c r="T118" s="1">
        <v>491785</v>
      </c>
      <c r="U118" s="1">
        <v>2651529</v>
      </c>
      <c r="V118" s="1">
        <v>16281979</v>
      </c>
    </row>
    <row r="119" spans="2:22" x14ac:dyDescent="0.2">
      <c r="B119" s="15">
        <v>41426</v>
      </c>
      <c r="C119" s="1">
        <v>6522</v>
      </c>
      <c r="D119" s="1">
        <v>4089</v>
      </c>
      <c r="E119" s="1">
        <v>471</v>
      </c>
      <c r="F119" s="1">
        <v>16482</v>
      </c>
      <c r="G119" s="1">
        <v>3867</v>
      </c>
      <c r="H119" s="1">
        <v>846</v>
      </c>
      <c r="I119" s="1">
        <v>945</v>
      </c>
      <c r="J119" s="1">
        <v>17918</v>
      </c>
      <c r="K119" s="1">
        <v>215453</v>
      </c>
      <c r="L119" s="1">
        <v>16818</v>
      </c>
      <c r="M119" s="1">
        <v>1730</v>
      </c>
      <c r="N119" s="1">
        <v>6834</v>
      </c>
      <c r="O119" s="1">
        <v>106</v>
      </c>
      <c r="P119" s="1">
        <v>18840</v>
      </c>
      <c r="Q119" s="1">
        <f t="shared" si="2"/>
        <v>310921</v>
      </c>
      <c r="R119" s="1">
        <v>2437</v>
      </c>
      <c r="S119" s="1">
        <v>4233</v>
      </c>
      <c r="T119" s="1">
        <v>496571</v>
      </c>
      <c r="U119" s="1">
        <v>2619526</v>
      </c>
      <c r="V119" s="1">
        <v>16346688</v>
      </c>
    </row>
    <row r="120" spans="2:22" x14ac:dyDescent="0.2">
      <c r="B120" s="15">
        <v>41456</v>
      </c>
      <c r="C120" s="1">
        <v>6487</v>
      </c>
      <c r="D120" s="1">
        <v>4032</v>
      </c>
      <c r="E120" s="1">
        <v>458</v>
      </c>
      <c r="F120" s="1">
        <v>16884</v>
      </c>
      <c r="G120" s="1">
        <v>3750</v>
      </c>
      <c r="H120" s="1">
        <v>848</v>
      </c>
      <c r="I120" s="1">
        <v>946</v>
      </c>
      <c r="J120" s="1">
        <v>18397</v>
      </c>
      <c r="K120" s="1">
        <v>215445</v>
      </c>
      <c r="L120" s="1">
        <v>17021</v>
      </c>
      <c r="M120" s="1">
        <v>1670</v>
      </c>
      <c r="N120" s="1">
        <v>6995</v>
      </c>
      <c r="O120" s="1">
        <v>108</v>
      </c>
      <c r="P120" s="1">
        <v>19273</v>
      </c>
      <c r="Q120" s="1">
        <f t="shared" si="2"/>
        <v>312314</v>
      </c>
      <c r="R120" s="1">
        <v>2414</v>
      </c>
      <c r="S120" s="1">
        <v>4123</v>
      </c>
      <c r="T120" s="1">
        <v>500557</v>
      </c>
      <c r="U120" s="1">
        <v>2611327</v>
      </c>
      <c r="V120" s="1">
        <v>16284726</v>
      </c>
    </row>
    <row r="121" spans="2:22" x14ac:dyDescent="0.2">
      <c r="B121" s="15">
        <v>41487</v>
      </c>
      <c r="C121" s="1">
        <v>6477</v>
      </c>
      <c r="D121" s="1">
        <v>4012</v>
      </c>
      <c r="E121" s="1">
        <v>464</v>
      </c>
      <c r="F121" s="1">
        <v>17122</v>
      </c>
      <c r="G121" s="1">
        <v>3770</v>
      </c>
      <c r="H121" s="1">
        <v>848</v>
      </c>
      <c r="I121" s="1">
        <v>940</v>
      </c>
      <c r="J121" s="1">
        <v>18490</v>
      </c>
      <c r="K121" s="1">
        <v>216737</v>
      </c>
      <c r="L121" s="1">
        <v>17125</v>
      </c>
      <c r="M121" s="1">
        <v>1623</v>
      </c>
      <c r="N121" s="1">
        <v>6995</v>
      </c>
      <c r="O121" s="1">
        <v>108</v>
      </c>
      <c r="P121" s="1">
        <v>19530</v>
      </c>
      <c r="Q121" s="1">
        <f t="shared" si="2"/>
        <v>314241</v>
      </c>
      <c r="R121" s="1">
        <v>2410</v>
      </c>
      <c r="S121" s="1">
        <v>4066</v>
      </c>
      <c r="T121" s="1">
        <v>502967</v>
      </c>
      <c r="U121" s="1">
        <v>2614076</v>
      </c>
      <c r="V121" s="1">
        <v>16271446</v>
      </c>
    </row>
    <row r="122" spans="2:22" x14ac:dyDescent="0.2">
      <c r="B122" s="15">
        <v>41518</v>
      </c>
      <c r="C122" s="1">
        <v>7488</v>
      </c>
      <c r="D122" s="1">
        <v>4049</v>
      </c>
      <c r="E122" s="1">
        <v>454</v>
      </c>
      <c r="F122" s="1">
        <v>16006</v>
      </c>
      <c r="G122" s="1">
        <v>3883</v>
      </c>
      <c r="H122" s="1">
        <v>836</v>
      </c>
      <c r="I122" s="1">
        <v>937</v>
      </c>
      <c r="J122" s="1">
        <v>17693</v>
      </c>
      <c r="K122" s="1">
        <v>217207</v>
      </c>
      <c r="L122" s="1">
        <v>16835</v>
      </c>
      <c r="M122" s="1">
        <v>1693</v>
      </c>
      <c r="N122" s="1">
        <v>6600</v>
      </c>
      <c r="O122" s="1">
        <v>114</v>
      </c>
      <c r="P122" s="1">
        <v>18253</v>
      </c>
      <c r="Q122" s="1">
        <f t="shared" si="2"/>
        <v>312048</v>
      </c>
      <c r="R122" s="1">
        <v>2458</v>
      </c>
      <c r="S122" s="1">
        <v>4181</v>
      </c>
      <c r="T122" s="1">
        <v>495334</v>
      </c>
      <c r="U122" s="1">
        <v>2602079</v>
      </c>
      <c r="V122" s="1">
        <v>16240307</v>
      </c>
    </row>
    <row r="123" spans="2:22" x14ac:dyDescent="0.2">
      <c r="B123" s="15">
        <v>41548</v>
      </c>
      <c r="C123" s="1">
        <v>7722</v>
      </c>
      <c r="D123" s="1">
        <v>4083</v>
      </c>
      <c r="E123" s="1">
        <v>476</v>
      </c>
      <c r="F123" s="1">
        <v>15027</v>
      </c>
      <c r="G123" s="1">
        <v>3907</v>
      </c>
      <c r="H123" s="1">
        <v>845</v>
      </c>
      <c r="I123" s="1">
        <v>947</v>
      </c>
      <c r="J123" s="1">
        <v>17015</v>
      </c>
      <c r="K123" s="1">
        <v>217122</v>
      </c>
      <c r="L123" s="1">
        <v>16242</v>
      </c>
      <c r="M123" s="1">
        <v>1730</v>
      </c>
      <c r="N123" s="1">
        <v>6627</v>
      </c>
      <c r="O123" s="1">
        <v>109</v>
      </c>
      <c r="P123" s="1">
        <v>17004</v>
      </c>
      <c r="Q123" s="1">
        <f t="shared" si="2"/>
        <v>308856</v>
      </c>
      <c r="R123" s="1">
        <v>2464</v>
      </c>
      <c r="S123" s="1">
        <v>4355</v>
      </c>
      <c r="T123" s="1">
        <v>489271</v>
      </c>
      <c r="U123" s="1">
        <v>2614889</v>
      </c>
      <c r="V123" s="1">
        <v>16190225</v>
      </c>
    </row>
    <row r="124" spans="2:22" x14ac:dyDescent="0.2">
      <c r="B124" s="15">
        <v>41579</v>
      </c>
      <c r="C124" s="1">
        <v>7852</v>
      </c>
      <c r="D124" s="1">
        <v>4076</v>
      </c>
      <c r="E124" s="1">
        <v>487</v>
      </c>
      <c r="F124" s="1">
        <v>14698</v>
      </c>
      <c r="G124" s="1">
        <v>3980</v>
      </c>
      <c r="H124" s="1">
        <v>874</v>
      </c>
      <c r="I124" s="1">
        <v>978</v>
      </c>
      <c r="J124" s="1">
        <v>17045</v>
      </c>
      <c r="K124" s="1">
        <v>220160</v>
      </c>
      <c r="L124" s="1">
        <v>15999</v>
      </c>
      <c r="M124" s="1">
        <v>1754</v>
      </c>
      <c r="N124" s="1">
        <v>6702</v>
      </c>
      <c r="O124" s="1">
        <v>117</v>
      </c>
      <c r="P124" s="1">
        <v>16187</v>
      </c>
      <c r="Q124" s="1">
        <f t="shared" si="2"/>
        <v>310909</v>
      </c>
      <c r="R124" s="1">
        <v>2515</v>
      </c>
      <c r="S124" s="1">
        <v>4357</v>
      </c>
      <c r="T124" s="1">
        <v>491787</v>
      </c>
      <c r="U124" s="1">
        <v>2659032</v>
      </c>
      <c r="V124" s="1">
        <v>16311593</v>
      </c>
    </row>
    <row r="125" spans="2:22" x14ac:dyDescent="0.2">
      <c r="B125" s="15">
        <v>41609</v>
      </c>
      <c r="C125" s="1">
        <v>7700</v>
      </c>
      <c r="D125" s="1">
        <v>4012</v>
      </c>
      <c r="E125" s="1">
        <v>471</v>
      </c>
      <c r="F125" s="1">
        <v>14475</v>
      </c>
      <c r="G125" s="1">
        <v>3880</v>
      </c>
      <c r="H125" s="1">
        <v>850</v>
      </c>
      <c r="I125" s="1">
        <v>954</v>
      </c>
      <c r="J125" s="1">
        <v>16696</v>
      </c>
      <c r="K125" s="1">
        <v>219926</v>
      </c>
      <c r="L125" s="1">
        <v>15975</v>
      </c>
      <c r="M125" s="1">
        <v>1628</v>
      </c>
      <c r="N125" s="1">
        <v>6673</v>
      </c>
      <c r="O125" s="1">
        <v>112</v>
      </c>
      <c r="P125" s="1">
        <v>15837</v>
      </c>
      <c r="Q125" s="1">
        <f t="shared" si="2"/>
        <v>309189</v>
      </c>
      <c r="R125" s="1">
        <v>2457</v>
      </c>
      <c r="S125" s="1">
        <v>4152</v>
      </c>
      <c r="T125" s="1">
        <v>488288</v>
      </c>
      <c r="U125" s="1">
        <v>2689739</v>
      </c>
      <c r="V125" s="1">
        <v>16258042</v>
      </c>
    </row>
    <row r="126" spans="2:22" x14ac:dyDescent="0.2">
      <c r="B126" s="15">
        <v>41640</v>
      </c>
      <c r="C126" s="1">
        <v>7638</v>
      </c>
      <c r="D126" s="1">
        <v>3962</v>
      </c>
      <c r="E126" s="1">
        <v>483</v>
      </c>
      <c r="F126" s="1">
        <v>14215</v>
      </c>
      <c r="G126" s="1">
        <v>3934</v>
      </c>
      <c r="H126" s="1">
        <v>839</v>
      </c>
      <c r="I126" s="1">
        <v>940</v>
      </c>
      <c r="J126" s="1">
        <v>16230</v>
      </c>
      <c r="K126" s="1">
        <v>215065</v>
      </c>
      <c r="L126" s="1">
        <v>15735</v>
      </c>
      <c r="M126" s="1">
        <v>1704</v>
      </c>
      <c r="N126" s="1">
        <v>6518</v>
      </c>
      <c r="O126" s="1">
        <v>114</v>
      </c>
      <c r="P126" s="1">
        <v>15715</v>
      </c>
      <c r="Q126" s="1">
        <f t="shared" si="2"/>
        <v>303092</v>
      </c>
      <c r="R126" s="1">
        <v>2439</v>
      </c>
      <c r="S126" s="1">
        <v>4187</v>
      </c>
      <c r="T126" s="1">
        <v>479527</v>
      </c>
      <c r="U126" s="1">
        <v>2659290</v>
      </c>
      <c r="V126" s="1">
        <v>16101625</v>
      </c>
    </row>
    <row r="127" spans="2:22" x14ac:dyDescent="0.2">
      <c r="B127" s="15">
        <v>41671</v>
      </c>
      <c r="C127" s="1">
        <v>7733</v>
      </c>
      <c r="D127" s="1">
        <v>4029</v>
      </c>
      <c r="E127" s="1">
        <v>493</v>
      </c>
      <c r="F127" s="1">
        <v>14419</v>
      </c>
      <c r="G127" s="1">
        <v>3945</v>
      </c>
      <c r="H127" s="1">
        <v>836</v>
      </c>
      <c r="I127" s="1">
        <v>942</v>
      </c>
      <c r="J127" s="1">
        <v>16656</v>
      </c>
      <c r="K127" s="1">
        <v>215643</v>
      </c>
      <c r="L127" s="1">
        <v>16072</v>
      </c>
      <c r="M127" s="1">
        <v>1722</v>
      </c>
      <c r="N127" s="1">
        <v>6552</v>
      </c>
      <c r="O127" s="1">
        <v>106</v>
      </c>
      <c r="P127" s="1">
        <v>16407</v>
      </c>
      <c r="Q127" s="1">
        <f t="shared" si="2"/>
        <v>305555</v>
      </c>
      <c r="R127" s="1">
        <v>2409</v>
      </c>
      <c r="S127" s="1">
        <v>4274</v>
      </c>
      <c r="T127" s="1">
        <v>483343</v>
      </c>
      <c r="U127" s="1">
        <v>2668902</v>
      </c>
      <c r="V127" s="1">
        <v>16168480</v>
      </c>
    </row>
    <row r="128" spans="2:22" x14ac:dyDescent="0.2">
      <c r="B128" s="15">
        <v>41699</v>
      </c>
      <c r="C128" s="1">
        <v>7845</v>
      </c>
      <c r="D128" s="1">
        <v>4088</v>
      </c>
      <c r="E128" s="1">
        <v>482</v>
      </c>
      <c r="F128" s="1">
        <v>15133</v>
      </c>
      <c r="G128" s="1">
        <v>3972</v>
      </c>
      <c r="H128" s="1">
        <v>843</v>
      </c>
      <c r="I128" s="1">
        <v>972</v>
      </c>
      <c r="J128" s="1">
        <v>17010</v>
      </c>
      <c r="K128" s="1">
        <v>217716</v>
      </c>
      <c r="L128" s="1">
        <v>16608</v>
      </c>
      <c r="M128" s="1">
        <v>1739</v>
      </c>
      <c r="N128" s="1">
        <v>6647</v>
      </c>
      <c r="O128" s="1">
        <v>116</v>
      </c>
      <c r="P128" s="1">
        <v>16929</v>
      </c>
      <c r="Q128" s="1">
        <f t="shared" si="2"/>
        <v>310100</v>
      </c>
      <c r="R128" s="1">
        <v>2426</v>
      </c>
      <c r="S128" s="1">
        <v>4391</v>
      </c>
      <c r="T128" s="1">
        <v>490562</v>
      </c>
      <c r="U128" s="1">
        <v>2669233</v>
      </c>
      <c r="V128" s="1">
        <v>16269721</v>
      </c>
    </row>
    <row r="129" spans="2:22" x14ac:dyDescent="0.2">
      <c r="B129" s="15">
        <v>41730</v>
      </c>
      <c r="C129" s="1">
        <v>7940</v>
      </c>
      <c r="D129" s="1">
        <v>4145</v>
      </c>
      <c r="E129" s="1">
        <v>472</v>
      </c>
      <c r="F129" s="1">
        <v>16048</v>
      </c>
      <c r="G129" s="1">
        <v>4025</v>
      </c>
      <c r="H129" s="1">
        <v>859</v>
      </c>
      <c r="I129" s="1">
        <v>978</v>
      </c>
      <c r="J129" s="1">
        <v>17690</v>
      </c>
      <c r="K129" s="1">
        <v>220158</v>
      </c>
      <c r="L129" s="1">
        <v>17247</v>
      </c>
      <c r="M129" s="1">
        <v>1757</v>
      </c>
      <c r="N129" s="1">
        <v>6815</v>
      </c>
      <c r="O129" s="1">
        <v>110</v>
      </c>
      <c r="P129" s="1">
        <v>18077</v>
      </c>
      <c r="Q129" s="1">
        <f t="shared" si="2"/>
        <v>316321</v>
      </c>
      <c r="R129" s="1">
        <v>2487</v>
      </c>
      <c r="S129" s="1">
        <v>4459</v>
      </c>
      <c r="T129" s="1">
        <v>501703</v>
      </c>
      <c r="U129" s="1">
        <v>2699761</v>
      </c>
      <c r="V129" s="1">
        <v>16420853</v>
      </c>
    </row>
    <row r="130" spans="2:22" x14ac:dyDescent="0.2">
      <c r="B130" s="15">
        <v>41760</v>
      </c>
      <c r="C130" s="1">
        <v>8013</v>
      </c>
      <c r="D130" s="1">
        <v>4223</v>
      </c>
      <c r="E130" s="1">
        <v>448</v>
      </c>
      <c r="F130" s="1">
        <v>16753</v>
      </c>
      <c r="G130" s="1">
        <v>4086</v>
      </c>
      <c r="H130" s="1">
        <v>857</v>
      </c>
      <c r="I130" s="1">
        <v>991</v>
      </c>
      <c r="J130" s="1">
        <v>18051</v>
      </c>
      <c r="K130" s="1">
        <v>222515</v>
      </c>
      <c r="L130" s="1">
        <v>17751</v>
      </c>
      <c r="M130" s="1">
        <v>1830</v>
      </c>
      <c r="N130" s="1">
        <v>6958</v>
      </c>
      <c r="O130" s="1">
        <v>124</v>
      </c>
      <c r="P130" s="1">
        <v>18912</v>
      </c>
      <c r="Q130" s="1">
        <f t="shared" si="2"/>
        <v>321512</v>
      </c>
      <c r="R130" s="1">
        <v>2540</v>
      </c>
      <c r="S130" s="1">
        <v>4553</v>
      </c>
      <c r="T130" s="1">
        <v>511765</v>
      </c>
      <c r="U130" s="1">
        <v>2705882</v>
      </c>
      <c r="V130" s="1">
        <v>16643364</v>
      </c>
    </row>
    <row r="131" spans="2:22" x14ac:dyDescent="0.2">
      <c r="B131" s="15">
        <v>41791</v>
      </c>
      <c r="C131" s="1">
        <v>6869</v>
      </c>
      <c r="D131" s="1">
        <v>4271</v>
      </c>
      <c r="E131" s="1">
        <v>440</v>
      </c>
      <c r="F131" s="1">
        <v>17289</v>
      </c>
      <c r="G131" s="1">
        <v>3963</v>
      </c>
      <c r="H131" s="1">
        <v>864</v>
      </c>
      <c r="I131" s="1">
        <v>958</v>
      </c>
      <c r="J131" s="1">
        <v>18476</v>
      </c>
      <c r="K131" s="1">
        <v>219831</v>
      </c>
      <c r="L131" s="1">
        <v>18167</v>
      </c>
      <c r="M131" s="1">
        <v>1781</v>
      </c>
      <c r="N131" s="1">
        <v>7234</v>
      </c>
      <c r="O131" s="1">
        <v>118</v>
      </c>
      <c r="P131" s="1">
        <v>19810</v>
      </c>
      <c r="Q131" s="1">
        <f t="shared" si="2"/>
        <v>320071</v>
      </c>
      <c r="R131" s="1">
        <v>2527</v>
      </c>
      <c r="S131" s="1">
        <v>4403</v>
      </c>
      <c r="T131" s="1">
        <v>512627</v>
      </c>
      <c r="U131" s="1">
        <v>2651886</v>
      </c>
      <c r="V131" s="1">
        <v>16555787</v>
      </c>
    </row>
    <row r="132" spans="2:22" x14ac:dyDescent="0.2">
      <c r="B132" s="15">
        <v>41821</v>
      </c>
      <c r="C132" s="1">
        <v>6891</v>
      </c>
      <c r="D132" s="1">
        <v>4271</v>
      </c>
      <c r="E132" s="1">
        <v>430</v>
      </c>
      <c r="F132" s="1">
        <v>17630</v>
      </c>
      <c r="G132" s="1">
        <v>4002</v>
      </c>
      <c r="H132" s="1">
        <v>867</v>
      </c>
      <c r="I132" s="1">
        <v>981</v>
      </c>
      <c r="J132" s="1">
        <v>19110</v>
      </c>
      <c r="K132" s="1">
        <v>222377</v>
      </c>
      <c r="L132" s="1">
        <v>18505</v>
      </c>
      <c r="M132" s="1">
        <v>1740</v>
      </c>
      <c r="N132" s="1">
        <v>7383</v>
      </c>
      <c r="O132" s="1">
        <v>109</v>
      </c>
      <c r="P132" s="1">
        <v>20438</v>
      </c>
      <c r="Q132" s="1">
        <f t="shared" si="2"/>
        <v>324734</v>
      </c>
      <c r="R132" s="1">
        <v>2564</v>
      </c>
      <c r="S132" s="1">
        <v>4377</v>
      </c>
      <c r="T132" s="1">
        <v>520733</v>
      </c>
      <c r="U132" s="1">
        <v>2665356</v>
      </c>
      <c r="V132" s="1">
        <v>16605097</v>
      </c>
    </row>
    <row r="133" spans="2:22" x14ac:dyDescent="0.2">
      <c r="B133" s="15">
        <v>41852</v>
      </c>
      <c r="C133" s="1">
        <v>6811</v>
      </c>
      <c r="D133" s="1">
        <v>4219</v>
      </c>
      <c r="E133" s="1">
        <v>440</v>
      </c>
      <c r="F133" s="1">
        <v>17789</v>
      </c>
      <c r="G133" s="1">
        <v>3907</v>
      </c>
      <c r="H133" s="1">
        <v>856</v>
      </c>
      <c r="I133" s="1">
        <v>1037</v>
      </c>
      <c r="J133" s="1">
        <v>19251</v>
      </c>
      <c r="K133" s="1">
        <v>223308</v>
      </c>
      <c r="L133" s="1">
        <v>18543</v>
      </c>
      <c r="M133" s="1">
        <v>1754</v>
      </c>
      <c r="N133" s="1">
        <v>7390</v>
      </c>
      <c r="O133" s="1">
        <v>106</v>
      </c>
      <c r="P133" s="1">
        <v>20646</v>
      </c>
      <c r="Q133" s="1">
        <f t="shared" si="2"/>
        <v>326057</v>
      </c>
      <c r="R133" s="1">
        <v>2550</v>
      </c>
      <c r="S133" s="1">
        <v>4311</v>
      </c>
      <c r="T133" s="1">
        <v>522417</v>
      </c>
      <c r="U133" s="1">
        <v>2672824</v>
      </c>
      <c r="V133" s="1">
        <v>16611116</v>
      </c>
    </row>
    <row r="134" spans="2:22" x14ac:dyDescent="0.2">
      <c r="B134" s="15">
        <v>41883</v>
      </c>
      <c r="C134" s="1">
        <v>7760</v>
      </c>
      <c r="D134" s="1">
        <v>4293</v>
      </c>
      <c r="E134" s="1">
        <v>442</v>
      </c>
      <c r="F134" s="1">
        <v>16751</v>
      </c>
      <c r="G134" s="1">
        <v>4014</v>
      </c>
      <c r="H134" s="1">
        <v>859</v>
      </c>
      <c r="I134" s="1">
        <v>1038</v>
      </c>
      <c r="J134" s="1">
        <v>18220</v>
      </c>
      <c r="K134" s="1">
        <v>222693</v>
      </c>
      <c r="L134" s="1">
        <v>18050</v>
      </c>
      <c r="M134" s="1">
        <v>1783</v>
      </c>
      <c r="N134" s="1">
        <v>6916</v>
      </c>
      <c r="O134" s="1">
        <v>112</v>
      </c>
      <c r="P134" s="1">
        <v>19256</v>
      </c>
      <c r="Q134" s="1">
        <f t="shared" si="2"/>
        <v>322187</v>
      </c>
      <c r="R134" s="1">
        <v>2527</v>
      </c>
      <c r="S134" s="1">
        <v>4340</v>
      </c>
      <c r="T134" s="1">
        <v>512321</v>
      </c>
      <c r="U134" s="1">
        <v>2659596</v>
      </c>
      <c r="V134" s="1">
        <v>16565854</v>
      </c>
    </row>
    <row r="135" spans="2:22" x14ac:dyDescent="0.2">
      <c r="B135" s="15">
        <v>41913</v>
      </c>
      <c r="C135" s="1">
        <v>7963</v>
      </c>
      <c r="D135" s="1">
        <v>4320</v>
      </c>
      <c r="E135" s="1">
        <v>475</v>
      </c>
      <c r="F135" s="1">
        <v>15990</v>
      </c>
      <c r="G135" s="1">
        <v>4072</v>
      </c>
      <c r="H135" s="1">
        <v>863</v>
      </c>
      <c r="I135" s="1">
        <v>1044</v>
      </c>
      <c r="J135" s="1">
        <v>17711</v>
      </c>
      <c r="K135" s="1">
        <v>223686</v>
      </c>
      <c r="L135" s="1">
        <v>17614</v>
      </c>
      <c r="M135" s="1">
        <v>1770</v>
      </c>
      <c r="N135" s="1">
        <v>7013</v>
      </c>
      <c r="O135" s="1">
        <v>106</v>
      </c>
      <c r="P135" s="1">
        <v>17859</v>
      </c>
      <c r="Q135" s="1">
        <f t="shared" si="2"/>
        <v>320486</v>
      </c>
      <c r="R135" s="1">
        <v>2589</v>
      </c>
      <c r="S135" s="1">
        <v>4424</v>
      </c>
      <c r="T135" s="1">
        <v>507500</v>
      </c>
      <c r="U135" s="1">
        <v>2679388</v>
      </c>
      <c r="V135" s="1">
        <v>16575092</v>
      </c>
    </row>
    <row r="136" spans="2:22" x14ac:dyDescent="0.2">
      <c r="B136" s="15">
        <v>41944</v>
      </c>
      <c r="C136" s="1">
        <v>8193</v>
      </c>
      <c r="D136" s="1">
        <v>4445</v>
      </c>
      <c r="E136" s="1">
        <v>493</v>
      </c>
      <c r="F136" s="1">
        <v>15533</v>
      </c>
      <c r="G136" s="1">
        <v>4155</v>
      </c>
      <c r="H136" s="1">
        <v>890</v>
      </c>
      <c r="I136" s="1">
        <v>1091</v>
      </c>
      <c r="J136" s="1">
        <v>17641</v>
      </c>
      <c r="K136" s="1">
        <v>226583</v>
      </c>
      <c r="L136" s="1">
        <v>17456</v>
      </c>
      <c r="M136" s="1">
        <v>1892</v>
      </c>
      <c r="N136" s="1">
        <v>7178</v>
      </c>
      <c r="O136" s="1">
        <v>115</v>
      </c>
      <c r="P136" s="1">
        <v>17007</v>
      </c>
      <c r="Q136" s="1">
        <f t="shared" si="2"/>
        <v>322672</v>
      </c>
      <c r="R136" s="1">
        <v>2670</v>
      </c>
      <c r="S136" s="1">
        <v>4577</v>
      </c>
      <c r="T136" s="1">
        <v>510118</v>
      </c>
      <c r="U136" s="1">
        <v>2737946</v>
      </c>
      <c r="V136" s="1">
        <v>16731207</v>
      </c>
    </row>
    <row r="137" spans="2:22" x14ac:dyDescent="0.2">
      <c r="B137" s="15">
        <v>41974</v>
      </c>
      <c r="C137" s="1">
        <v>8182</v>
      </c>
      <c r="D137" s="1">
        <v>4474</v>
      </c>
      <c r="E137" s="1">
        <v>482</v>
      </c>
      <c r="F137" s="1">
        <v>15301</v>
      </c>
      <c r="G137" s="1">
        <v>4128</v>
      </c>
      <c r="H137" s="1">
        <v>882</v>
      </c>
      <c r="I137" s="1">
        <v>1094</v>
      </c>
      <c r="J137" s="1">
        <v>17495</v>
      </c>
      <c r="K137" s="1">
        <v>226852</v>
      </c>
      <c r="L137" s="1">
        <v>17178</v>
      </c>
      <c r="M137" s="1">
        <v>1872</v>
      </c>
      <c r="N137" s="1">
        <v>7228</v>
      </c>
      <c r="O137" s="1">
        <v>115</v>
      </c>
      <c r="P137" s="1">
        <v>16809</v>
      </c>
      <c r="Q137" s="1">
        <f t="shared" si="2"/>
        <v>322092</v>
      </c>
      <c r="R137" s="1">
        <v>2686</v>
      </c>
      <c r="S137" s="1">
        <v>4519</v>
      </c>
      <c r="T137" s="1">
        <v>509500</v>
      </c>
      <c r="U137" s="1">
        <v>2739133</v>
      </c>
      <c r="V137" s="1">
        <v>16651884</v>
      </c>
    </row>
    <row r="138" spans="2:22" x14ac:dyDescent="0.2">
      <c r="B138" s="15">
        <v>42005</v>
      </c>
      <c r="C138" s="1">
        <v>8214</v>
      </c>
      <c r="D138" s="1">
        <v>4441</v>
      </c>
      <c r="E138" s="1">
        <v>504</v>
      </c>
      <c r="F138" s="1">
        <v>14998</v>
      </c>
      <c r="G138" s="1">
        <v>4201</v>
      </c>
      <c r="H138" s="1">
        <v>907</v>
      </c>
      <c r="I138" s="1">
        <v>1104</v>
      </c>
      <c r="J138" s="1">
        <v>17241</v>
      </c>
      <c r="K138" s="1">
        <v>224986</v>
      </c>
      <c r="L138" s="1">
        <v>17252</v>
      </c>
      <c r="M138" s="1">
        <v>1926</v>
      </c>
      <c r="N138" s="1">
        <v>7135</v>
      </c>
      <c r="O138" s="1">
        <v>126</v>
      </c>
      <c r="P138" s="1">
        <v>16764</v>
      </c>
      <c r="Q138" s="1">
        <f t="shared" si="2"/>
        <v>319799</v>
      </c>
      <c r="R138" s="1">
        <v>2731</v>
      </c>
      <c r="S138" s="1">
        <v>4606</v>
      </c>
      <c r="T138" s="1">
        <v>504816</v>
      </c>
      <c r="U138" s="1">
        <v>2714205</v>
      </c>
      <c r="V138" s="1">
        <v>16589693</v>
      </c>
    </row>
    <row r="139" spans="2:22" x14ac:dyDescent="0.2">
      <c r="B139" s="15">
        <v>42036</v>
      </c>
      <c r="C139" s="1">
        <v>8277</v>
      </c>
      <c r="D139" s="1">
        <v>4480</v>
      </c>
      <c r="E139" s="1">
        <v>516</v>
      </c>
      <c r="F139" s="1">
        <v>15415</v>
      </c>
      <c r="G139" s="1">
        <v>4161</v>
      </c>
      <c r="H139" s="1">
        <v>903</v>
      </c>
      <c r="I139" s="1">
        <v>1072</v>
      </c>
      <c r="J139" s="1">
        <v>17615</v>
      </c>
      <c r="K139" s="1">
        <v>226747</v>
      </c>
      <c r="L139" s="1">
        <v>17572</v>
      </c>
      <c r="M139" s="1">
        <v>1963</v>
      </c>
      <c r="N139" s="1">
        <v>7190</v>
      </c>
      <c r="O139" s="1">
        <v>132</v>
      </c>
      <c r="P139" s="1">
        <v>17297</v>
      </c>
      <c r="Q139" s="1">
        <f t="shared" si="2"/>
        <v>323340</v>
      </c>
      <c r="R139" s="1">
        <v>2815</v>
      </c>
      <c r="S139" s="1">
        <v>4736</v>
      </c>
      <c r="T139" s="1">
        <v>510820</v>
      </c>
      <c r="U139" s="1">
        <v>2745391</v>
      </c>
      <c r="V139" s="1">
        <v>16705373</v>
      </c>
    </row>
    <row r="140" spans="2:22" x14ac:dyDescent="0.2">
      <c r="B140" s="15">
        <v>42064</v>
      </c>
      <c r="C140" s="1">
        <v>8295</v>
      </c>
      <c r="D140" s="1">
        <v>4516</v>
      </c>
      <c r="E140" s="1">
        <v>516</v>
      </c>
      <c r="F140" s="1">
        <v>16520</v>
      </c>
      <c r="G140" s="1">
        <v>4217</v>
      </c>
      <c r="H140" s="1">
        <v>920</v>
      </c>
      <c r="I140" s="1">
        <v>1031</v>
      </c>
      <c r="J140" s="1">
        <v>18281</v>
      </c>
      <c r="K140" s="1">
        <v>230163</v>
      </c>
      <c r="L140" s="1">
        <v>17907</v>
      </c>
      <c r="M140" s="1">
        <v>1946</v>
      </c>
      <c r="N140" s="1">
        <v>7385</v>
      </c>
      <c r="O140" s="1">
        <v>131</v>
      </c>
      <c r="P140" s="1">
        <v>18429</v>
      </c>
      <c r="Q140" s="1">
        <f t="shared" si="2"/>
        <v>330257</v>
      </c>
      <c r="R140" s="1">
        <v>2735</v>
      </c>
      <c r="S140" s="1">
        <v>4749</v>
      </c>
      <c r="T140" s="1">
        <v>521934</v>
      </c>
      <c r="U140" s="1">
        <v>2785504</v>
      </c>
      <c r="V140" s="1">
        <v>16826434</v>
      </c>
    </row>
    <row r="141" spans="2:22" x14ac:dyDescent="0.2">
      <c r="B141" s="15">
        <v>42095</v>
      </c>
      <c r="C141" s="1">
        <v>8338</v>
      </c>
      <c r="D141" s="1">
        <v>4577</v>
      </c>
      <c r="E141" s="1">
        <v>508</v>
      </c>
      <c r="F141" s="1">
        <v>17077</v>
      </c>
      <c r="G141" s="1">
        <v>4319</v>
      </c>
      <c r="H141" s="1">
        <v>906</v>
      </c>
      <c r="I141" s="1">
        <v>1009</v>
      </c>
      <c r="J141" s="1">
        <v>18541</v>
      </c>
      <c r="K141" s="1">
        <v>231705</v>
      </c>
      <c r="L141" s="1">
        <v>18493</v>
      </c>
      <c r="M141" s="1">
        <v>2006</v>
      </c>
      <c r="N141" s="1">
        <v>7509</v>
      </c>
      <c r="O141" s="1">
        <v>122</v>
      </c>
      <c r="P141" s="1">
        <v>19230</v>
      </c>
      <c r="Q141" s="1">
        <f t="shared" si="2"/>
        <v>334340</v>
      </c>
      <c r="R141" s="1">
        <v>2809</v>
      </c>
      <c r="S141" s="1">
        <v>4790</v>
      </c>
      <c r="T141" s="1">
        <v>528105</v>
      </c>
      <c r="U141" s="1">
        <v>2794187</v>
      </c>
      <c r="V141" s="1">
        <v>16980815</v>
      </c>
    </row>
    <row r="142" spans="2:22" x14ac:dyDescent="0.2">
      <c r="B142" s="15">
        <v>42125</v>
      </c>
      <c r="C142" s="1">
        <v>8496</v>
      </c>
      <c r="D142" s="1">
        <v>4637</v>
      </c>
      <c r="E142" s="1">
        <v>545</v>
      </c>
      <c r="F142" s="1">
        <v>17936</v>
      </c>
      <c r="G142" s="1">
        <v>4300</v>
      </c>
      <c r="H142" s="1">
        <v>917</v>
      </c>
      <c r="I142" s="1">
        <v>1034</v>
      </c>
      <c r="J142" s="1">
        <v>18901</v>
      </c>
      <c r="K142" s="1">
        <v>234282</v>
      </c>
      <c r="L142" s="1">
        <v>18968</v>
      </c>
      <c r="M142" s="1">
        <v>2008</v>
      </c>
      <c r="N142" s="1">
        <v>7662</v>
      </c>
      <c r="O142" s="1">
        <v>148</v>
      </c>
      <c r="P142" s="1">
        <v>20046</v>
      </c>
      <c r="Q142" s="1">
        <f t="shared" si="2"/>
        <v>339880</v>
      </c>
      <c r="R142" s="1">
        <v>2840</v>
      </c>
      <c r="S142" s="1">
        <v>4871</v>
      </c>
      <c r="T142" s="1">
        <v>538870</v>
      </c>
      <c r="U142" s="1">
        <v>2809805</v>
      </c>
      <c r="V142" s="1">
        <v>17248257</v>
      </c>
    </row>
    <row r="143" spans="2:22" x14ac:dyDescent="0.2">
      <c r="B143" s="15">
        <v>42156</v>
      </c>
      <c r="C143" s="1">
        <v>7218</v>
      </c>
      <c r="D143" s="1">
        <v>4544</v>
      </c>
      <c r="E143" s="1">
        <v>522</v>
      </c>
      <c r="F143" s="1">
        <v>18389</v>
      </c>
      <c r="G143" s="1">
        <v>4171</v>
      </c>
      <c r="H143" s="1">
        <v>917</v>
      </c>
      <c r="I143" s="1">
        <v>1004</v>
      </c>
      <c r="J143" s="1">
        <v>19341</v>
      </c>
      <c r="K143" s="1">
        <v>228696</v>
      </c>
      <c r="L143" s="1">
        <v>19162</v>
      </c>
      <c r="M143" s="1">
        <v>1957</v>
      </c>
      <c r="N143" s="1">
        <v>7818</v>
      </c>
      <c r="O143" s="1">
        <v>121</v>
      </c>
      <c r="P143" s="1">
        <v>20424</v>
      </c>
      <c r="Q143" s="1">
        <f t="shared" si="2"/>
        <v>334284</v>
      </c>
      <c r="R143" s="1">
        <v>2824</v>
      </c>
      <c r="S143" s="1">
        <v>4686</v>
      </c>
      <c r="T143" s="1">
        <v>533438</v>
      </c>
      <c r="U143" s="1">
        <v>2722979</v>
      </c>
      <c r="V143" s="1">
        <v>17075015</v>
      </c>
    </row>
    <row r="144" spans="2:22" x14ac:dyDescent="0.2">
      <c r="B144" s="15">
        <v>42186</v>
      </c>
      <c r="C144" s="1">
        <v>7217</v>
      </c>
      <c r="D144" s="1">
        <v>4451</v>
      </c>
      <c r="E144" s="1">
        <v>523</v>
      </c>
      <c r="F144" s="1">
        <v>18902</v>
      </c>
      <c r="G144" s="1">
        <v>4188</v>
      </c>
      <c r="H144" s="1">
        <v>928</v>
      </c>
      <c r="I144" s="1">
        <v>1018</v>
      </c>
      <c r="J144" s="1">
        <v>19921</v>
      </c>
      <c r="K144" s="1">
        <v>232410</v>
      </c>
      <c r="L144" s="1">
        <v>19521</v>
      </c>
      <c r="M144" s="1">
        <v>1900</v>
      </c>
      <c r="N144" s="1">
        <v>7972</v>
      </c>
      <c r="O144" s="1">
        <v>121</v>
      </c>
      <c r="P144" s="1">
        <v>21091</v>
      </c>
      <c r="Q144" s="1">
        <f t="shared" si="2"/>
        <v>340163</v>
      </c>
      <c r="R144" s="1">
        <v>2748</v>
      </c>
      <c r="S144" s="1">
        <v>4695</v>
      </c>
      <c r="T144" s="1">
        <v>543833</v>
      </c>
      <c r="U144" s="1">
        <v>2743394</v>
      </c>
      <c r="V144" s="1">
        <v>17127907</v>
      </c>
    </row>
    <row r="145" spans="2:25" x14ac:dyDescent="0.2">
      <c r="B145" s="15">
        <v>42217</v>
      </c>
      <c r="C145" s="1">
        <v>7251</v>
      </c>
      <c r="D145" s="1">
        <v>4360</v>
      </c>
      <c r="E145" s="1">
        <v>513</v>
      </c>
      <c r="F145" s="1">
        <v>18848</v>
      </c>
      <c r="G145" s="1">
        <v>4078</v>
      </c>
      <c r="H145" s="1">
        <v>909</v>
      </c>
      <c r="I145" s="1">
        <v>918</v>
      </c>
      <c r="J145" s="1">
        <v>19814</v>
      </c>
      <c r="K145" s="1">
        <v>230880</v>
      </c>
      <c r="L145" s="1">
        <v>19351</v>
      </c>
      <c r="M145" s="1">
        <v>1746</v>
      </c>
      <c r="N145" s="1">
        <v>7798</v>
      </c>
      <c r="O145" s="1">
        <v>116</v>
      </c>
      <c r="P145" s="1">
        <v>20860</v>
      </c>
      <c r="Q145" s="1">
        <f t="shared" si="2"/>
        <v>337442</v>
      </c>
      <c r="R145" s="1">
        <v>2666</v>
      </c>
      <c r="S145" s="1">
        <v>4601</v>
      </c>
      <c r="T145" s="1">
        <v>538793</v>
      </c>
      <c r="U145" s="1">
        <v>2724158</v>
      </c>
      <c r="V145" s="1">
        <v>16983302</v>
      </c>
      <c r="W145" s="65"/>
      <c r="X145" s="65"/>
      <c r="Y145" s="65"/>
    </row>
    <row r="146" spans="2:25" x14ac:dyDescent="0.2">
      <c r="B146" s="15">
        <v>42248</v>
      </c>
      <c r="C146" s="1">
        <v>8146</v>
      </c>
      <c r="D146" s="1">
        <v>4454</v>
      </c>
      <c r="E146" s="1">
        <v>558</v>
      </c>
      <c r="F146" s="1">
        <v>17772</v>
      </c>
      <c r="G146" s="1">
        <v>4242</v>
      </c>
      <c r="H146" s="1">
        <v>914</v>
      </c>
      <c r="I146" s="1">
        <v>933</v>
      </c>
      <c r="J146" s="1">
        <v>19175</v>
      </c>
      <c r="K146" s="1">
        <v>232729</v>
      </c>
      <c r="L146" s="1">
        <v>18705</v>
      </c>
      <c r="M146" s="1">
        <v>1768</v>
      </c>
      <c r="N146" s="1">
        <v>7443</v>
      </c>
      <c r="O146" s="1">
        <v>121</v>
      </c>
      <c r="P146" s="1">
        <v>19540</v>
      </c>
      <c r="Q146" s="1">
        <f t="shared" si="2"/>
        <v>336500</v>
      </c>
      <c r="R146" s="1">
        <v>2689</v>
      </c>
      <c r="S146" s="1">
        <v>4604</v>
      </c>
      <c r="T146" s="1">
        <v>532021</v>
      </c>
      <c r="U146" s="1">
        <v>2723512</v>
      </c>
      <c r="V146" s="1">
        <v>17072551</v>
      </c>
      <c r="W146" s="65"/>
      <c r="X146" s="65"/>
      <c r="Y146" s="65"/>
    </row>
    <row r="147" spans="2:25" x14ac:dyDescent="0.2">
      <c r="B147" s="15">
        <v>42278</v>
      </c>
      <c r="C147" s="1">
        <v>8279</v>
      </c>
      <c r="D147" s="1">
        <v>4445</v>
      </c>
      <c r="E147" s="1">
        <v>567</v>
      </c>
      <c r="F147" s="1">
        <v>17422</v>
      </c>
      <c r="G147" s="1">
        <v>4314</v>
      </c>
      <c r="H147" s="1">
        <v>919</v>
      </c>
      <c r="I147" s="1">
        <v>940</v>
      </c>
      <c r="J147" s="1">
        <v>18975</v>
      </c>
      <c r="K147" s="1">
        <v>235022</v>
      </c>
      <c r="L147" s="1">
        <v>18511</v>
      </c>
      <c r="M147" s="1">
        <v>1780</v>
      </c>
      <c r="N147" s="1">
        <v>7566</v>
      </c>
      <c r="O147" s="1">
        <v>114</v>
      </c>
      <c r="P147" s="1">
        <v>18619</v>
      </c>
      <c r="Q147" s="1">
        <f t="shared" si="2"/>
        <v>337473</v>
      </c>
      <c r="R147" s="1">
        <v>2779</v>
      </c>
      <c r="S147" s="1">
        <v>4682</v>
      </c>
      <c r="T147" s="1">
        <v>532428</v>
      </c>
      <c r="U147" s="1">
        <v>2760825</v>
      </c>
      <c r="V147" s="1">
        <v>17209036</v>
      </c>
      <c r="W147" s="65"/>
      <c r="X147" s="65"/>
      <c r="Y147" s="65"/>
    </row>
    <row r="148" spans="2:25" x14ac:dyDescent="0.2">
      <c r="B148" s="15">
        <v>42309</v>
      </c>
      <c r="C148" s="1">
        <v>8365</v>
      </c>
      <c r="D148" s="1">
        <v>4482</v>
      </c>
      <c r="E148" s="1">
        <v>580</v>
      </c>
      <c r="F148" s="1">
        <v>16160</v>
      </c>
      <c r="G148" s="1">
        <v>4408</v>
      </c>
      <c r="H148" s="1">
        <v>963</v>
      </c>
      <c r="I148" s="1">
        <v>978</v>
      </c>
      <c r="J148" s="1">
        <v>18582</v>
      </c>
      <c r="K148" s="1">
        <v>235258</v>
      </c>
      <c r="L148" s="1">
        <v>17965</v>
      </c>
      <c r="M148" s="1">
        <v>1840</v>
      </c>
      <c r="N148" s="1">
        <v>7565</v>
      </c>
      <c r="O148" s="1">
        <v>138</v>
      </c>
      <c r="P148" s="1">
        <v>16795</v>
      </c>
      <c r="Q148" s="1">
        <f t="shared" si="2"/>
        <v>334079</v>
      </c>
      <c r="R148" s="1">
        <v>2799</v>
      </c>
      <c r="S148" s="1">
        <v>4690</v>
      </c>
      <c r="T148" s="1">
        <v>525585</v>
      </c>
      <c r="U148" s="1">
        <v>2794251</v>
      </c>
      <c r="V148" s="1">
        <v>17208793</v>
      </c>
      <c r="W148" s="65"/>
      <c r="X148" s="65"/>
      <c r="Y148" s="65"/>
    </row>
    <row r="149" spans="2:25" s="34" customFormat="1" x14ac:dyDescent="0.2">
      <c r="B149" s="17">
        <v>42339</v>
      </c>
      <c r="C149" s="33">
        <v>8347</v>
      </c>
      <c r="D149" s="33">
        <v>4419</v>
      </c>
      <c r="E149" s="33">
        <v>550</v>
      </c>
      <c r="F149" s="33">
        <v>16208</v>
      </c>
      <c r="G149" s="33">
        <v>4410</v>
      </c>
      <c r="H149" s="33">
        <v>978</v>
      </c>
      <c r="I149" s="33">
        <v>991</v>
      </c>
      <c r="J149" s="33">
        <v>18512</v>
      </c>
      <c r="K149" s="33">
        <v>237344</v>
      </c>
      <c r="L149" s="33">
        <v>17877</v>
      </c>
      <c r="M149" s="33">
        <v>1791</v>
      </c>
      <c r="N149" s="33">
        <v>7548</v>
      </c>
      <c r="O149" s="33">
        <v>115</v>
      </c>
      <c r="P149" s="33">
        <v>16960</v>
      </c>
      <c r="Q149" s="1">
        <f t="shared" si="2"/>
        <v>336050</v>
      </c>
      <c r="R149" s="33">
        <v>2750</v>
      </c>
      <c r="S149" s="33">
        <v>4717</v>
      </c>
      <c r="T149" s="33">
        <v>527683</v>
      </c>
      <c r="U149" s="33">
        <v>2814495</v>
      </c>
      <c r="V149" s="33">
        <v>17180590</v>
      </c>
    </row>
    <row r="150" spans="2:25" x14ac:dyDescent="0.2">
      <c r="B150" s="15">
        <v>42370</v>
      </c>
      <c r="C150" s="33">
        <v>8397</v>
      </c>
      <c r="D150" s="33">
        <v>4424</v>
      </c>
      <c r="E150" s="33">
        <v>576</v>
      </c>
      <c r="F150" s="33">
        <v>15993</v>
      </c>
      <c r="G150" s="33">
        <v>4428</v>
      </c>
      <c r="H150" s="33">
        <v>962</v>
      </c>
      <c r="I150" s="33">
        <v>950</v>
      </c>
      <c r="J150" s="33">
        <v>18221</v>
      </c>
      <c r="K150" s="33">
        <v>235062</v>
      </c>
      <c r="L150" s="33">
        <v>17724</v>
      </c>
      <c r="M150" s="33">
        <v>1805</v>
      </c>
      <c r="N150" s="33">
        <v>7605</v>
      </c>
      <c r="O150" s="33">
        <v>126</v>
      </c>
      <c r="P150" s="33">
        <v>16985</v>
      </c>
      <c r="Q150" s="1">
        <f t="shared" si="2"/>
        <v>333258</v>
      </c>
      <c r="R150" s="33">
        <v>2707</v>
      </c>
      <c r="S150" s="33">
        <v>4807</v>
      </c>
      <c r="T150" s="33">
        <v>522930</v>
      </c>
      <c r="U150" s="33">
        <v>2794134</v>
      </c>
      <c r="V150" s="33">
        <v>17112224</v>
      </c>
      <c r="W150" s="65"/>
      <c r="X150" s="65"/>
      <c r="Y150" s="1"/>
    </row>
    <row r="151" spans="2:25" x14ac:dyDescent="0.2">
      <c r="B151" s="17">
        <v>42401</v>
      </c>
      <c r="C151" s="1">
        <v>8393</v>
      </c>
      <c r="D151" s="1">
        <v>4436</v>
      </c>
      <c r="E151" s="1">
        <v>570</v>
      </c>
      <c r="F151" s="1">
        <v>16584</v>
      </c>
      <c r="G151" s="1">
        <v>4425</v>
      </c>
      <c r="H151" s="1">
        <v>938</v>
      </c>
      <c r="I151" s="1">
        <v>947</v>
      </c>
      <c r="J151" s="1">
        <v>18615</v>
      </c>
      <c r="K151" s="1">
        <v>233665</v>
      </c>
      <c r="L151" s="1">
        <v>18147</v>
      </c>
      <c r="M151" s="1">
        <v>1818</v>
      </c>
      <c r="N151" s="1">
        <v>7645</v>
      </c>
      <c r="O151" s="1">
        <v>119</v>
      </c>
      <c r="P151" s="1">
        <v>17880</v>
      </c>
      <c r="Q151" s="1">
        <f t="shared" si="2"/>
        <v>334182</v>
      </c>
      <c r="R151" s="1">
        <v>2722</v>
      </c>
      <c r="S151" s="1">
        <v>4894</v>
      </c>
      <c r="T151" s="1">
        <v>525015</v>
      </c>
      <c r="U151" s="1">
        <v>2789524</v>
      </c>
      <c r="V151" s="1">
        <v>17136666</v>
      </c>
      <c r="W151" s="65"/>
      <c r="X151" s="65"/>
      <c r="Y151" s="1"/>
    </row>
    <row r="152" spans="2:25" x14ac:dyDescent="0.2">
      <c r="B152" s="15">
        <v>42430</v>
      </c>
      <c r="C152" s="1">
        <v>8434</v>
      </c>
      <c r="D152" s="1">
        <v>4455</v>
      </c>
      <c r="E152" s="1">
        <v>565</v>
      </c>
      <c r="F152" s="1">
        <v>17266</v>
      </c>
      <c r="G152" s="1">
        <v>4472</v>
      </c>
      <c r="H152" s="1">
        <v>927</v>
      </c>
      <c r="I152" s="1">
        <v>939</v>
      </c>
      <c r="J152" s="1">
        <v>19045</v>
      </c>
      <c r="K152" s="1">
        <v>236262</v>
      </c>
      <c r="L152" s="1">
        <v>18798</v>
      </c>
      <c r="M152" s="1">
        <v>1846</v>
      </c>
      <c r="N152" s="1">
        <v>7701</v>
      </c>
      <c r="O152" s="1">
        <v>120</v>
      </c>
      <c r="P152" s="1">
        <v>18748</v>
      </c>
      <c r="Q152" s="1">
        <f t="shared" si="2"/>
        <v>339578</v>
      </c>
      <c r="R152" s="1">
        <v>2722</v>
      </c>
      <c r="S152" s="1">
        <v>4907</v>
      </c>
      <c r="T152" s="1">
        <v>534637</v>
      </c>
      <c r="U152" s="1">
        <v>2814417</v>
      </c>
      <c r="V152" s="1">
        <v>17263972</v>
      </c>
      <c r="W152" s="65"/>
      <c r="X152" s="65"/>
      <c r="Y152" s="1"/>
    </row>
    <row r="153" spans="2:25" x14ac:dyDescent="0.2">
      <c r="B153" s="15">
        <v>42461</v>
      </c>
      <c r="C153" s="1">
        <v>8488</v>
      </c>
      <c r="D153" s="1">
        <v>4538</v>
      </c>
      <c r="E153" s="1">
        <v>566</v>
      </c>
      <c r="F153" s="1">
        <v>18000</v>
      </c>
      <c r="G153" s="1">
        <v>4550</v>
      </c>
      <c r="H153" s="1">
        <v>926</v>
      </c>
      <c r="I153" s="1">
        <v>943</v>
      </c>
      <c r="J153" s="1">
        <v>19839</v>
      </c>
      <c r="K153" s="1">
        <v>240469</v>
      </c>
      <c r="L153" s="1">
        <v>19415</v>
      </c>
      <c r="M153" s="1">
        <v>1855</v>
      </c>
      <c r="N153" s="1">
        <v>7827</v>
      </c>
      <c r="O153" s="1">
        <v>119</v>
      </c>
      <c r="P153" s="1">
        <v>19679</v>
      </c>
      <c r="Q153" s="1">
        <f t="shared" si="2"/>
        <v>347214</v>
      </c>
      <c r="R153" s="1">
        <v>2765</v>
      </c>
      <c r="S153" s="1">
        <v>4998</v>
      </c>
      <c r="T153" s="1">
        <v>547112</v>
      </c>
      <c r="U153" s="1">
        <v>2858992</v>
      </c>
      <c r="V153" s="1">
        <v>17536670</v>
      </c>
      <c r="W153" s="65"/>
      <c r="X153" s="65"/>
      <c r="Y153" s="1"/>
    </row>
    <row r="154" spans="2:25" x14ac:dyDescent="0.2">
      <c r="B154" s="17">
        <v>42491</v>
      </c>
      <c r="C154" s="1">
        <v>8509</v>
      </c>
      <c r="D154" s="1">
        <v>4558</v>
      </c>
      <c r="E154" s="1">
        <v>560</v>
      </c>
      <c r="F154" s="1">
        <v>18327</v>
      </c>
      <c r="G154" s="1">
        <v>4547</v>
      </c>
      <c r="H154" s="1">
        <v>933</v>
      </c>
      <c r="I154" s="1">
        <v>939</v>
      </c>
      <c r="J154" s="1">
        <v>19944</v>
      </c>
      <c r="K154" s="1">
        <v>240289</v>
      </c>
      <c r="L154" s="1">
        <v>19791</v>
      </c>
      <c r="M154" s="1">
        <v>1920</v>
      </c>
      <c r="N154" s="1">
        <v>7956</v>
      </c>
      <c r="O154" s="1">
        <v>117</v>
      </c>
      <c r="P154" s="1">
        <v>20242</v>
      </c>
      <c r="Q154" s="1">
        <f t="shared" si="2"/>
        <v>348632</v>
      </c>
      <c r="R154" s="1">
        <v>2743</v>
      </c>
      <c r="S154" s="1">
        <v>4966</v>
      </c>
      <c r="T154" s="1">
        <v>551121</v>
      </c>
      <c r="U154" s="1">
        <v>2839970</v>
      </c>
      <c r="V154" s="1">
        <v>17598891</v>
      </c>
      <c r="W154" s="65"/>
      <c r="X154" s="65"/>
      <c r="Y154" s="1"/>
    </row>
    <row r="155" spans="2:25" x14ac:dyDescent="0.2">
      <c r="B155" s="15">
        <v>42522</v>
      </c>
      <c r="C155" s="1">
        <v>7638</v>
      </c>
      <c r="D155" s="1">
        <v>4529</v>
      </c>
      <c r="E155" s="1">
        <v>556</v>
      </c>
      <c r="F155" s="1">
        <v>19113</v>
      </c>
      <c r="G155" s="1">
        <v>4465</v>
      </c>
      <c r="H155" s="1">
        <v>932</v>
      </c>
      <c r="I155" s="1">
        <v>939</v>
      </c>
      <c r="J155" s="1">
        <v>20616</v>
      </c>
      <c r="K155" s="1">
        <v>238154</v>
      </c>
      <c r="L155" s="1">
        <v>20375</v>
      </c>
      <c r="M155" s="1">
        <v>1889</v>
      </c>
      <c r="N155" s="1">
        <v>8334</v>
      </c>
      <c r="O155" s="1">
        <v>114</v>
      </c>
      <c r="P155" s="1">
        <v>21254</v>
      </c>
      <c r="Q155" s="1">
        <f t="shared" si="2"/>
        <v>348908</v>
      </c>
      <c r="R155" s="1">
        <v>2746</v>
      </c>
      <c r="S155" s="1">
        <v>4952</v>
      </c>
      <c r="T155" s="1">
        <v>555786</v>
      </c>
      <c r="U155" s="1">
        <v>2794567</v>
      </c>
      <c r="V155" s="1">
        <v>17569069</v>
      </c>
      <c r="W155" s="65"/>
      <c r="X155" s="65"/>
      <c r="Y155" s="1"/>
    </row>
    <row r="156" spans="2:25" x14ac:dyDescent="0.2">
      <c r="B156" s="15">
        <v>42552</v>
      </c>
      <c r="C156" s="1">
        <v>7699</v>
      </c>
      <c r="D156" s="1">
        <v>4535</v>
      </c>
      <c r="E156" s="1">
        <v>554</v>
      </c>
      <c r="F156" s="1">
        <v>20023</v>
      </c>
      <c r="G156" s="1">
        <v>4464</v>
      </c>
      <c r="H156" s="1">
        <v>948</v>
      </c>
      <c r="I156" s="1">
        <v>937</v>
      </c>
      <c r="J156" s="1">
        <v>21446</v>
      </c>
      <c r="K156" s="1">
        <v>243901</v>
      </c>
      <c r="L156" s="1">
        <v>20944</v>
      </c>
      <c r="M156" s="1">
        <v>1894</v>
      </c>
      <c r="N156" s="1">
        <v>8592</v>
      </c>
      <c r="O156" s="1">
        <v>118</v>
      </c>
      <c r="P156" s="1">
        <v>22116</v>
      </c>
      <c r="Q156" s="1">
        <f t="shared" si="2"/>
        <v>358171</v>
      </c>
      <c r="R156" s="1">
        <v>2745</v>
      </c>
      <c r="S156" s="1">
        <v>4894</v>
      </c>
      <c r="T156" s="1">
        <v>571290</v>
      </c>
      <c r="U156" s="1">
        <v>2844438</v>
      </c>
      <c r="V156" s="1">
        <v>17805680</v>
      </c>
      <c r="W156" s="65"/>
      <c r="X156" s="65"/>
      <c r="Y156" s="1"/>
    </row>
    <row r="157" spans="2:25" x14ac:dyDescent="0.2">
      <c r="B157" s="17">
        <v>42583</v>
      </c>
      <c r="C157" s="1">
        <v>7460</v>
      </c>
      <c r="D157" s="1">
        <v>4468</v>
      </c>
      <c r="E157" s="1">
        <v>545</v>
      </c>
      <c r="F157" s="1">
        <v>19469</v>
      </c>
      <c r="G157" s="1">
        <v>4298</v>
      </c>
      <c r="H157" s="1">
        <v>924</v>
      </c>
      <c r="I157" s="1">
        <v>936</v>
      </c>
      <c r="J157" s="1">
        <v>20978</v>
      </c>
      <c r="K157" s="1">
        <v>239552</v>
      </c>
      <c r="L157" s="1">
        <v>20657</v>
      </c>
      <c r="M157" s="1">
        <v>1804</v>
      </c>
      <c r="N157" s="1">
        <v>8358</v>
      </c>
      <c r="O157" s="1">
        <v>112</v>
      </c>
      <c r="P157" s="1">
        <v>21751</v>
      </c>
      <c r="Q157" s="1">
        <f t="shared" si="2"/>
        <v>351312</v>
      </c>
      <c r="R157" s="1">
        <v>2704</v>
      </c>
      <c r="S157" s="1">
        <v>4739</v>
      </c>
      <c r="T157" s="1">
        <v>559772</v>
      </c>
      <c r="U157" s="1">
        <v>2793603</v>
      </c>
      <c r="V157" s="1">
        <v>17452444</v>
      </c>
      <c r="W157" s="65"/>
      <c r="X157" s="65"/>
      <c r="Y157" s="1"/>
    </row>
    <row r="158" spans="2:25" x14ac:dyDescent="0.2">
      <c r="B158" s="15">
        <v>42614</v>
      </c>
      <c r="C158" s="1">
        <v>8154</v>
      </c>
      <c r="D158" s="1">
        <v>4531</v>
      </c>
      <c r="E158" s="1">
        <v>571</v>
      </c>
      <c r="F158" s="1">
        <v>18597</v>
      </c>
      <c r="G158" s="1">
        <v>4459</v>
      </c>
      <c r="H158" s="1">
        <v>921</v>
      </c>
      <c r="I158" s="1">
        <v>951</v>
      </c>
      <c r="J158" s="1">
        <v>20357</v>
      </c>
      <c r="K158" s="1">
        <v>242180</v>
      </c>
      <c r="L158" s="1">
        <v>20239</v>
      </c>
      <c r="M158" s="1">
        <v>1800</v>
      </c>
      <c r="N158" s="1">
        <v>7959</v>
      </c>
      <c r="O158" s="1">
        <v>117</v>
      </c>
      <c r="P158" s="1">
        <v>20656</v>
      </c>
      <c r="Q158" s="1">
        <f t="shared" si="2"/>
        <v>351492</v>
      </c>
      <c r="R158" s="1">
        <v>2763</v>
      </c>
      <c r="S158" s="1">
        <v>4862</v>
      </c>
      <c r="T158" s="1">
        <v>554989</v>
      </c>
      <c r="U158" s="1">
        <v>2804905</v>
      </c>
      <c r="V158" s="1">
        <v>17603313</v>
      </c>
      <c r="W158" s="65"/>
      <c r="X158" s="65"/>
      <c r="Y158" s="1"/>
    </row>
    <row r="159" spans="2:25" x14ac:dyDescent="0.2">
      <c r="B159" s="17">
        <v>42644</v>
      </c>
      <c r="C159" s="1">
        <v>8324</v>
      </c>
      <c r="D159" s="1">
        <v>4606</v>
      </c>
      <c r="E159" s="1">
        <v>591</v>
      </c>
      <c r="F159" s="1">
        <v>17950</v>
      </c>
      <c r="G159" s="1">
        <v>4507</v>
      </c>
      <c r="H159" s="1">
        <v>941</v>
      </c>
      <c r="I159" s="1">
        <v>950</v>
      </c>
      <c r="J159" s="1">
        <v>19893</v>
      </c>
      <c r="K159" s="1">
        <v>244172</v>
      </c>
      <c r="L159" s="1">
        <v>19828</v>
      </c>
      <c r="M159" s="1">
        <v>1828</v>
      </c>
      <c r="N159" s="1">
        <v>7884</v>
      </c>
      <c r="O159" s="1">
        <v>113</v>
      </c>
      <c r="P159" s="1">
        <v>19291</v>
      </c>
      <c r="Q159" s="1">
        <f t="shared" si="2"/>
        <v>350878</v>
      </c>
      <c r="R159" s="1">
        <v>2835</v>
      </c>
      <c r="S159" s="1">
        <v>4872</v>
      </c>
      <c r="T159" s="1">
        <v>551835</v>
      </c>
      <c r="U159" s="1">
        <v>2833235</v>
      </c>
      <c r="V159" s="1">
        <v>17666175</v>
      </c>
      <c r="W159" s="65"/>
      <c r="X159" s="65"/>
      <c r="Y159" s="1"/>
    </row>
    <row r="160" spans="2:25" x14ac:dyDescent="0.2">
      <c r="B160" s="15">
        <v>42675</v>
      </c>
      <c r="C160" s="1">
        <v>8426</v>
      </c>
      <c r="D160" s="1">
        <v>4634</v>
      </c>
      <c r="E160" s="1">
        <v>601</v>
      </c>
      <c r="F160" s="1">
        <v>17065</v>
      </c>
      <c r="G160" s="1">
        <v>4649</v>
      </c>
      <c r="H160" s="1">
        <v>966</v>
      </c>
      <c r="I160" s="1">
        <v>974</v>
      </c>
      <c r="J160" s="1">
        <v>19436</v>
      </c>
      <c r="K160" s="1">
        <v>245396</v>
      </c>
      <c r="L160" s="1">
        <v>19413</v>
      </c>
      <c r="M160" s="1">
        <v>1865</v>
      </c>
      <c r="N160" s="1">
        <v>7941</v>
      </c>
      <c r="O160" s="1">
        <v>114</v>
      </c>
      <c r="P160" s="1">
        <v>17710</v>
      </c>
      <c r="Q160" s="1">
        <f t="shared" si="2"/>
        <v>349190</v>
      </c>
      <c r="R160" s="1">
        <v>2841</v>
      </c>
      <c r="S160" s="1">
        <v>4935</v>
      </c>
      <c r="T160" s="1">
        <v>546396</v>
      </c>
      <c r="U160" s="1">
        <v>2850980</v>
      </c>
      <c r="V160" s="1">
        <v>17734106</v>
      </c>
      <c r="W160" s="65"/>
      <c r="X160" s="65"/>
      <c r="Y160" s="1"/>
    </row>
    <row r="161" spans="2:25" x14ac:dyDescent="0.2">
      <c r="B161" s="17">
        <v>42705</v>
      </c>
      <c r="C161" s="1">
        <v>8428</v>
      </c>
      <c r="D161" s="1">
        <v>4626</v>
      </c>
      <c r="E161" s="1">
        <v>566</v>
      </c>
      <c r="F161" s="1">
        <v>16965</v>
      </c>
      <c r="G161" s="1">
        <v>4656</v>
      </c>
      <c r="H161" s="1">
        <v>950</v>
      </c>
      <c r="I161" s="1">
        <v>1028</v>
      </c>
      <c r="J161" s="1">
        <v>19368</v>
      </c>
      <c r="K161" s="1">
        <v>246798</v>
      </c>
      <c r="L161" s="1">
        <v>19346</v>
      </c>
      <c r="M161" s="1">
        <v>1846</v>
      </c>
      <c r="N161" s="1">
        <v>7952</v>
      </c>
      <c r="O161" s="1">
        <v>110</v>
      </c>
      <c r="P161" s="1">
        <v>17718</v>
      </c>
      <c r="Q161" s="1">
        <f t="shared" si="2"/>
        <v>350357</v>
      </c>
      <c r="R161" s="1">
        <v>2882</v>
      </c>
      <c r="S161" s="1">
        <v>4868</v>
      </c>
      <c r="T161" s="1">
        <v>548687</v>
      </c>
      <c r="U161" s="1">
        <v>2903725</v>
      </c>
      <c r="V161" s="1">
        <v>17741897</v>
      </c>
      <c r="W161" s="65"/>
      <c r="X161" s="65"/>
      <c r="Y161" s="1"/>
    </row>
    <row r="162" spans="2:25" x14ac:dyDescent="0.2">
      <c r="B162" s="15">
        <v>42736</v>
      </c>
      <c r="C162" s="1">
        <v>8450</v>
      </c>
      <c r="D162" s="1">
        <v>4635</v>
      </c>
      <c r="E162" s="1">
        <v>590</v>
      </c>
      <c r="F162" s="1">
        <v>16663</v>
      </c>
      <c r="G162" s="1">
        <v>4600</v>
      </c>
      <c r="H162" s="1">
        <v>945</v>
      </c>
      <c r="I162" s="1">
        <v>1021</v>
      </c>
      <c r="J162" s="1">
        <v>19016</v>
      </c>
      <c r="K162" s="1">
        <v>244050</v>
      </c>
      <c r="L162" s="1">
        <v>19115</v>
      </c>
      <c r="M162" s="1">
        <v>1842</v>
      </c>
      <c r="N162" s="1">
        <v>7766</v>
      </c>
      <c r="O162" s="1">
        <v>123</v>
      </c>
      <c r="P162" s="1">
        <v>17494</v>
      </c>
      <c r="Q162" s="1">
        <f t="shared" si="2"/>
        <v>346310</v>
      </c>
      <c r="R162" s="1">
        <v>2890</v>
      </c>
      <c r="S162" s="1">
        <v>4996</v>
      </c>
      <c r="T162" s="1">
        <v>542196</v>
      </c>
      <c r="U162" s="1">
        <v>2871098</v>
      </c>
      <c r="V162" s="1">
        <v>17603834</v>
      </c>
      <c r="W162" s="65"/>
      <c r="X162" s="65"/>
      <c r="Y162" s="1"/>
    </row>
    <row r="163" spans="2:25" x14ac:dyDescent="0.2">
      <c r="B163" s="17">
        <v>42767</v>
      </c>
      <c r="C163" s="1">
        <v>8591</v>
      </c>
      <c r="D163" s="1">
        <v>4663</v>
      </c>
      <c r="E163" s="1">
        <v>629</v>
      </c>
      <c r="F163" s="1">
        <v>17615</v>
      </c>
      <c r="G163" s="1">
        <v>4685</v>
      </c>
      <c r="H163" s="1">
        <v>955</v>
      </c>
      <c r="I163" s="1">
        <v>1008</v>
      </c>
      <c r="J163" s="1">
        <v>19498</v>
      </c>
      <c r="K163" s="1">
        <v>246095</v>
      </c>
      <c r="L163" s="1">
        <v>19570</v>
      </c>
      <c r="M163" s="1">
        <v>1898</v>
      </c>
      <c r="N163" s="1">
        <v>7787</v>
      </c>
      <c r="O163" s="1">
        <v>115</v>
      </c>
      <c r="P163" s="1">
        <v>18493</v>
      </c>
      <c r="Q163" s="1">
        <f t="shared" si="2"/>
        <v>351602</v>
      </c>
      <c r="R163" s="1">
        <v>2992</v>
      </c>
      <c r="S163" s="1">
        <v>5146</v>
      </c>
      <c r="T163" s="1">
        <v>551000</v>
      </c>
      <c r="U163" s="1">
        <v>2884632</v>
      </c>
      <c r="V163" s="1">
        <v>17728907</v>
      </c>
      <c r="W163" s="65"/>
      <c r="X163" s="65"/>
      <c r="Y163" s="1"/>
    </row>
    <row r="164" spans="2:25" x14ac:dyDescent="0.2">
      <c r="B164" s="15">
        <v>42795</v>
      </c>
      <c r="C164" s="1">
        <v>8690</v>
      </c>
      <c r="D164" s="1">
        <v>4744</v>
      </c>
      <c r="E164" s="1">
        <v>618</v>
      </c>
      <c r="F164" s="1">
        <v>18091</v>
      </c>
      <c r="G164" s="1">
        <v>4688</v>
      </c>
      <c r="H164" s="1">
        <v>957</v>
      </c>
      <c r="I164" s="1">
        <v>980</v>
      </c>
      <c r="J164" s="1">
        <v>20097</v>
      </c>
      <c r="K164" s="1">
        <v>249547</v>
      </c>
      <c r="L164" s="1">
        <v>20091</v>
      </c>
      <c r="M164" s="1">
        <v>1931</v>
      </c>
      <c r="N164" s="1">
        <v>7846</v>
      </c>
      <c r="O164" s="1">
        <v>118</v>
      </c>
      <c r="P164" s="1">
        <v>19546</v>
      </c>
      <c r="Q164" s="1">
        <f t="shared" si="2"/>
        <v>357944</v>
      </c>
      <c r="R164" s="1">
        <v>2958</v>
      </c>
      <c r="S164" s="1">
        <v>5271</v>
      </c>
      <c r="T164" s="1">
        <v>561367</v>
      </c>
      <c r="U164" s="1">
        <v>2919555</v>
      </c>
      <c r="V164" s="1">
        <v>17852833</v>
      </c>
      <c r="W164" s="65"/>
      <c r="X164" s="65"/>
      <c r="Y164" s="1"/>
    </row>
    <row r="165" spans="2:25" x14ac:dyDescent="0.2">
      <c r="B165" s="15">
        <v>42826</v>
      </c>
      <c r="C165" s="1">
        <v>8889</v>
      </c>
      <c r="D165" s="1">
        <v>4829</v>
      </c>
      <c r="E165" s="1">
        <v>651</v>
      </c>
      <c r="F165" s="1">
        <v>19376</v>
      </c>
      <c r="G165" s="1">
        <v>4772</v>
      </c>
      <c r="H165" s="1">
        <v>968</v>
      </c>
      <c r="I165" s="1">
        <v>990</v>
      </c>
      <c r="J165" s="1">
        <v>21017</v>
      </c>
      <c r="K165" s="1">
        <v>253827</v>
      </c>
      <c r="L165" s="1">
        <v>20856</v>
      </c>
      <c r="M165" s="1">
        <v>1943</v>
      </c>
      <c r="N165" s="1">
        <v>8004</v>
      </c>
      <c r="O165" s="1">
        <v>109</v>
      </c>
      <c r="P165" s="1">
        <v>21019</v>
      </c>
      <c r="Q165" s="1">
        <f t="shared" si="2"/>
        <v>367250</v>
      </c>
      <c r="R165" s="1">
        <v>2990</v>
      </c>
      <c r="S165" s="1">
        <v>5394</v>
      </c>
      <c r="T165" s="1">
        <v>578279</v>
      </c>
      <c r="U165" s="1">
        <v>2980890</v>
      </c>
      <c r="V165" s="1">
        <v>18184000</v>
      </c>
      <c r="W165" s="65"/>
      <c r="X165" s="65"/>
      <c r="Y165" s="1"/>
    </row>
    <row r="166" spans="2:25" x14ac:dyDescent="0.2">
      <c r="B166" s="15">
        <v>42856</v>
      </c>
      <c r="C166" s="1">
        <v>8976</v>
      </c>
      <c r="D166" s="1">
        <v>4886</v>
      </c>
      <c r="E166" s="1">
        <v>643</v>
      </c>
      <c r="F166" s="1">
        <v>19693</v>
      </c>
      <c r="G166" s="1">
        <v>4844</v>
      </c>
      <c r="H166" s="1">
        <v>981</v>
      </c>
      <c r="I166" s="1">
        <v>981</v>
      </c>
      <c r="J166" s="1">
        <v>21652</v>
      </c>
      <c r="K166" s="1">
        <v>253292</v>
      </c>
      <c r="L166" s="1">
        <v>21402</v>
      </c>
      <c r="M166" s="1">
        <v>1984</v>
      </c>
      <c r="N166" s="1">
        <v>8152</v>
      </c>
      <c r="O166" s="1">
        <v>116</v>
      </c>
      <c r="P166" s="1">
        <v>21738</v>
      </c>
      <c r="Q166" s="1">
        <f t="shared" si="2"/>
        <v>369340</v>
      </c>
      <c r="R166" s="1">
        <v>3032</v>
      </c>
      <c r="S166" s="1">
        <v>5458</v>
      </c>
      <c r="T166" s="1">
        <v>582668</v>
      </c>
      <c r="U166" s="1">
        <v>2964299</v>
      </c>
      <c r="V166" s="1">
        <v>18261899</v>
      </c>
      <c r="W166" s="65"/>
      <c r="X166" s="65"/>
      <c r="Y166" s="1"/>
    </row>
    <row r="167" spans="2:25" x14ac:dyDescent="0.2">
      <c r="B167" s="15">
        <v>42887</v>
      </c>
      <c r="C167" s="1">
        <v>8244</v>
      </c>
      <c r="D167" s="1">
        <v>4879</v>
      </c>
      <c r="E167" s="1">
        <v>607</v>
      </c>
      <c r="F167" s="1">
        <v>20440</v>
      </c>
      <c r="G167" s="1">
        <v>4769</v>
      </c>
      <c r="H167" s="1">
        <v>1000</v>
      </c>
      <c r="I167" s="1">
        <v>971</v>
      </c>
      <c r="J167" s="1">
        <v>22312</v>
      </c>
      <c r="K167" s="1">
        <v>250762</v>
      </c>
      <c r="L167" s="1">
        <v>21975</v>
      </c>
      <c r="M167" s="1">
        <v>1955</v>
      </c>
      <c r="N167" s="1">
        <v>8395</v>
      </c>
      <c r="O167" s="1">
        <v>117</v>
      </c>
      <c r="P167" s="1">
        <v>22856</v>
      </c>
      <c r="Q167" s="1">
        <f t="shared" si="2"/>
        <v>369282</v>
      </c>
      <c r="R167" s="1">
        <v>3059</v>
      </c>
      <c r="S167" s="1">
        <v>5465</v>
      </c>
      <c r="T167" s="1">
        <v>587061</v>
      </c>
      <c r="U167" s="1">
        <v>2912350</v>
      </c>
      <c r="V167" s="1">
        <v>18196843</v>
      </c>
      <c r="W167" s="65"/>
      <c r="X167" s="65"/>
      <c r="Y167" s="1"/>
    </row>
    <row r="168" spans="2:25" x14ac:dyDescent="0.2">
      <c r="B168" s="15">
        <v>42917</v>
      </c>
      <c r="C168" s="1">
        <v>8288</v>
      </c>
      <c r="D168" s="1">
        <v>4864</v>
      </c>
      <c r="E168" s="1">
        <v>615</v>
      </c>
      <c r="F168" s="1">
        <v>20761</v>
      </c>
      <c r="G168" s="1">
        <v>4760</v>
      </c>
      <c r="H168" s="1">
        <v>1009</v>
      </c>
      <c r="I168" s="1">
        <v>967</v>
      </c>
      <c r="J168" s="1">
        <v>22857</v>
      </c>
      <c r="K168" s="1">
        <v>254900</v>
      </c>
      <c r="L168" s="1">
        <v>22389</v>
      </c>
      <c r="M168" s="1">
        <v>1923</v>
      </c>
      <c r="N168" s="1">
        <v>8565</v>
      </c>
      <c r="O168" s="1">
        <v>117</v>
      </c>
      <c r="P168" s="1">
        <v>23299</v>
      </c>
      <c r="Q168" s="1">
        <f t="shared" si="2"/>
        <v>375314</v>
      </c>
      <c r="R168" s="1">
        <v>3032</v>
      </c>
      <c r="S168" s="1">
        <v>5372</v>
      </c>
      <c r="T168" s="1">
        <v>596531</v>
      </c>
      <c r="U168" s="1">
        <v>2931621</v>
      </c>
      <c r="V168" s="1">
        <v>18276939</v>
      </c>
      <c r="W168" s="65"/>
      <c r="X168" s="65"/>
      <c r="Y168" s="1"/>
    </row>
    <row r="169" spans="2:25" x14ac:dyDescent="0.2">
      <c r="B169" s="15">
        <v>42948</v>
      </c>
      <c r="C169" s="1">
        <v>8167</v>
      </c>
      <c r="D169" s="1">
        <v>4754</v>
      </c>
      <c r="E169" s="1">
        <v>606</v>
      </c>
      <c r="F169" s="1">
        <v>20507</v>
      </c>
      <c r="G169" s="1">
        <v>4638</v>
      </c>
      <c r="H169" s="1">
        <v>974</v>
      </c>
      <c r="I169" s="1">
        <v>965</v>
      </c>
      <c r="J169" s="1">
        <v>22475</v>
      </c>
      <c r="K169" s="1">
        <v>251491</v>
      </c>
      <c r="L169" s="1">
        <v>22139</v>
      </c>
      <c r="M169" s="1">
        <v>1865</v>
      </c>
      <c r="N169" s="1">
        <v>8304</v>
      </c>
      <c r="O169" s="1">
        <v>117</v>
      </c>
      <c r="P169" s="1">
        <v>22845</v>
      </c>
      <c r="Q169" s="1">
        <f t="shared" si="2"/>
        <v>369847</v>
      </c>
      <c r="R169" s="1">
        <v>2958</v>
      </c>
      <c r="S169" s="1">
        <v>5218</v>
      </c>
      <c r="T169" s="1">
        <v>588009</v>
      </c>
      <c r="U169" s="1">
        <v>2889247</v>
      </c>
      <c r="V169" s="1">
        <v>18040192</v>
      </c>
      <c r="W169" s="65"/>
      <c r="X169" s="65"/>
      <c r="Y169" s="1"/>
    </row>
    <row r="170" spans="2:25" x14ac:dyDescent="0.2">
      <c r="B170" s="15">
        <v>42979</v>
      </c>
      <c r="C170" s="1">
        <v>9263</v>
      </c>
      <c r="D170" s="1">
        <v>4861</v>
      </c>
      <c r="E170" s="1">
        <v>615</v>
      </c>
      <c r="F170" s="1">
        <v>20028</v>
      </c>
      <c r="G170" s="1">
        <v>4862</v>
      </c>
      <c r="H170" s="1">
        <v>979</v>
      </c>
      <c r="I170" s="1">
        <v>981</v>
      </c>
      <c r="J170" s="1">
        <v>22372</v>
      </c>
      <c r="K170" s="1">
        <v>258734</v>
      </c>
      <c r="L170" s="1">
        <v>21899</v>
      </c>
      <c r="M170" s="1">
        <v>1903</v>
      </c>
      <c r="N170" s="1">
        <v>7987</v>
      </c>
      <c r="O170" s="1">
        <v>121</v>
      </c>
      <c r="P170" s="1">
        <v>22513</v>
      </c>
      <c r="Q170" s="1">
        <f t="shared" si="2"/>
        <v>377118</v>
      </c>
      <c r="R170" s="1">
        <v>3105</v>
      </c>
      <c r="S170" s="1">
        <v>5444</v>
      </c>
      <c r="T170" s="1">
        <v>593814</v>
      </c>
      <c r="U170" s="1">
        <v>2946465</v>
      </c>
      <c r="V170" s="1">
        <v>18400140</v>
      </c>
      <c r="W170" s="65"/>
      <c r="X170" s="65"/>
      <c r="Y170" s="1"/>
    </row>
    <row r="171" spans="2:25" x14ac:dyDescent="0.2">
      <c r="B171" s="15">
        <v>43009</v>
      </c>
      <c r="C171" s="1">
        <v>9293</v>
      </c>
      <c r="D171" s="1">
        <v>4886</v>
      </c>
      <c r="E171" s="1">
        <v>635</v>
      </c>
      <c r="F171" s="1">
        <v>18558</v>
      </c>
      <c r="G171" s="1">
        <v>4887</v>
      </c>
      <c r="H171" s="1">
        <v>978</v>
      </c>
      <c r="I171" s="1">
        <v>974</v>
      </c>
      <c r="J171" s="1">
        <v>21663</v>
      </c>
      <c r="K171" s="1">
        <v>258262</v>
      </c>
      <c r="L171" s="1">
        <v>20948</v>
      </c>
      <c r="M171" s="1">
        <v>1943</v>
      </c>
      <c r="N171" s="1">
        <v>8008</v>
      </c>
      <c r="O171" s="1">
        <v>117</v>
      </c>
      <c r="P171" s="1">
        <v>20104</v>
      </c>
      <c r="Q171" s="1">
        <f t="shared" si="2"/>
        <v>371256</v>
      </c>
      <c r="R171" s="1">
        <v>3121</v>
      </c>
      <c r="S171" s="1">
        <v>5485</v>
      </c>
      <c r="T171" s="1">
        <v>581050</v>
      </c>
      <c r="U171" s="1">
        <v>2937584</v>
      </c>
      <c r="V171" s="1">
        <v>18281362</v>
      </c>
      <c r="W171" s="65"/>
      <c r="X171" s="65"/>
      <c r="Y171" s="65"/>
    </row>
    <row r="172" spans="2:25" x14ac:dyDescent="0.2">
      <c r="B172" s="15">
        <v>43040</v>
      </c>
      <c r="C172" s="1">
        <v>9327</v>
      </c>
      <c r="D172" s="1">
        <v>4932</v>
      </c>
      <c r="E172" s="1">
        <v>633</v>
      </c>
      <c r="F172" s="1">
        <v>17855</v>
      </c>
      <c r="G172" s="1">
        <v>4960</v>
      </c>
      <c r="H172" s="1">
        <v>983</v>
      </c>
      <c r="I172" s="1">
        <v>1020</v>
      </c>
      <c r="J172" s="1">
        <v>21043</v>
      </c>
      <c r="K172" s="1">
        <v>259941</v>
      </c>
      <c r="L172" s="1">
        <v>20528</v>
      </c>
      <c r="M172" s="1">
        <v>1980</v>
      </c>
      <c r="N172" s="1">
        <v>8076</v>
      </c>
      <c r="O172" s="1">
        <v>119</v>
      </c>
      <c r="P172" s="1">
        <v>18504</v>
      </c>
      <c r="Q172" s="1">
        <f t="shared" si="2"/>
        <v>369901</v>
      </c>
      <c r="R172" s="1">
        <v>3074</v>
      </c>
      <c r="S172" s="1">
        <v>5556</v>
      </c>
      <c r="T172" s="1">
        <v>576271</v>
      </c>
      <c r="U172" s="1">
        <v>2964973</v>
      </c>
      <c r="V172" s="1">
        <v>18364819</v>
      </c>
      <c r="W172" s="65"/>
      <c r="X172" s="65"/>
      <c r="Y172" s="65"/>
    </row>
    <row r="173" spans="2:25" x14ac:dyDescent="0.2">
      <c r="B173" s="15">
        <v>43070</v>
      </c>
      <c r="C173" s="1">
        <v>8969</v>
      </c>
      <c r="D173" s="1">
        <v>4913</v>
      </c>
      <c r="E173" s="1">
        <v>578</v>
      </c>
      <c r="F173" s="1">
        <v>17677</v>
      </c>
      <c r="G173" s="1">
        <v>4933</v>
      </c>
      <c r="H173" s="1">
        <v>994</v>
      </c>
      <c r="I173" s="1">
        <v>1042</v>
      </c>
      <c r="J173" s="1">
        <v>20828</v>
      </c>
      <c r="K173" s="1">
        <v>261373</v>
      </c>
      <c r="L173" s="1">
        <v>20439</v>
      </c>
      <c r="M173" s="1">
        <v>1956</v>
      </c>
      <c r="N173" s="1">
        <v>8018</v>
      </c>
      <c r="O173" s="1">
        <v>113</v>
      </c>
      <c r="P173" s="1">
        <v>18083</v>
      </c>
      <c r="Q173" s="1">
        <f t="shared" si="2"/>
        <v>369916</v>
      </c>
      <c r="R173" s="1">
        <v>3042</v>
      </c>
      <c r="S173" s="1">
        <v>5459</v>
      </c>
      <c r="T173" s="1">
        <v>576472</v>
      </c>
      <c r="U173" s="1">
        <v>3000703</v>
      </c>
      <c r="V173" s="1">
        <v>18331107</v>
      </c>
      <c r="W173" s="65"/>
      <c r="X173" s="65"/>
      <c r="Y173" s="65"/>
    </row>
    <row r="174" spans="2:25" x14ac:dyDescent="0.2">
      <c r="B174" s="15">
        <v>43101</v>
      </c>
      <c r="C174" s="1">
        <v>9330</v>
      </c>
      <c r="D174" s="1">
        <v>4934</v>
      </c>
      <c r="E174" s="1">
        <v>642</v>
      </c>
      <c r="F174" s="1">
        <v>17234</v>
      </c>
      <c r="G174" s="1">
        <v>4938</v>
      </c>
      <c r="H174" s="1">
        <v>980</v>
      </c>
      <c r="I174" s="1">
        <v>1034</v>
      </c>
      <c r="J174" s="1">
        <v>20491</v>
      </c>
      <c r="K174" s="1">
        <v>258338</v>
      </c>
      <c r="L174" s="1">
        <v>20094</v>
      </c>
      <c r="M174" s="1">
        <v>1942</v>
      </c>
      <c r="N174" s="1">
        <v>7958</v>
      </c>
      <c r="O174" s="1">
        <v>116</v>
      </c>
      <c r="P174" s="1">
        <v>18016</v>
      </c>
      <c r="Q174" s="1">
        <f t="shared" si="2"/>
        <v>366047</v>
      </c>
      <c r="R174" s="1">
        <v>3056</v>
      </c>
      <c r="S174" s="1">
        <v>5533</v>
      </c>
      <c r="T174" s="1">
        <v>569913</v>
      </c>
      <c r="U174" s="1">
        <v>2971503</v>
      </c>
      <c r="V174" s="1">
        <v>18211901</v>
      </c>
      <c r="W174" s="65"/>
      <c r="X174" s="65"/>
      <c r="Y174" s="65"/>
    </row>
    <row r="175" spans="2:25" x14ac:dyDescent="0.2">
      <c r="B175" s="15">
        <v>43132</v>
      </c>
      <c r="C175" s="1">
        <v>9436</v>
      </c>
      <c r="D175" s="1">
        <v>5005</v>
      </c>
      <c r="E175" s="1">
        <v>633</v>
      </c>
      <c r="F175" s="1">
        <v>18248</v>
      </c>
      <c r="G175" s="1">
        <v>5023</v>
      </c>
      <c r="H175" s="1">
        <v>976</v>
      </c>
      <c r="I175" s="1">
        <v>1014</v>
      </c>
      <c r="J175" s="1">
        <v>20840</v>
      </c>
      <c r="K175" s="1">
        <v>260058</v>
      </c>
      <c r="L175" s="1">
        <v>20604</v>
      </c>
      <c r="M175" s="1">
        <v>1967</v>
      </c>
      <c r="N175" s="1">
        <v>8061</v>
      </c>
      <c r="O175" s="1">
        <v>112</v>
      </c>
      <c r="P175" s="1">
        <v>19189</v>
      </c>
      <c r="Q175" s="1">
        <f t="shared" si="2"/>
        <v>371166</v>
      </c>
      <c r="R175" s="1">
        <v>3094</v>
      </c>
      <c r="S175" s="1">
        <v>5562</v>
      </c>
      <c r="T175" s="1">
        <v>577185</v>
      </c>
      <c r="U175" s="1">
        <v>2977676</v>
      </c>
      <c r="V175" s="1">
        <v>18314467</v>
      </c>
      <c r="W175" s="65"/>
      <c r="X175" s="65"/>
      <c r="Y175" s="65"/>
    </row>
    <row r="176" spans="2:25" x14ac:dyDescent="0.2">
      <c r="B176" s="15">
        <v>43160</v>
      </c>
      <c r="C176" s="1">
        <v>9512</v>
      </c>
      <c r="D176" s="1">
        <v>5067</v>
      </c>
      <c r="E176" s="1">
        <v>618</v>
      </c>
      <c r="F176" s="1">
        <v>19223</v>
      </c>
      <c r="G176" s="1">
        <v>5027</v>
      </c>
      <c r="H176" s="1">
        <v>988</v>
      </c>
      <c r="I176" s="1">
        <v>1021</v>
      </c>
      <c r="J176" s="1">
        <v>21702</v>
      </c>
      <c r="K176" s="1">
        <v>263978</v>
      </c>
      <c r="L176" s="1">
        <v>21312</v>
      </c>
      <c r="M176" s="1">
        <v>1978</v>
      </c>
      <c r="N176" s="1">
        <v>8172</v>
      </c>
      <c r="O176" s="1">
        <v>117</v>
      </c>
      <c r="P176" s="1">
        <v>20829</v>
      </c>
      <c r="Q176" s="1">
        <f t="shared" si="2"/>
        <v>379544</v>
      </c>
      <c r="R176" s="1">
        <v>3119</v>
      </c>
      <c r="S176" s="1">
        <v>5625</v>
      </c>
      <c r="T176" s="1">
        <v>591802</v>
      </c>
      <c r="U176" s="1">
        <v>3021554</v>
      </c>
      <c r="V176" s="1">
        <v>18542644</v>
      </c>
      <c r="W176" s="65"/>
      <c r="X176" s="65"/>
      <c r="Y176" s="65"/>
    </row>
    <row r="177" spans="2:22" x14ac:dyDescent="0.2">
      <c r="B177" s="15">
        <v>43191</v>
      </c>
      <c r="C177" s="1">
        <v>9700</v>
      </c>
      <c r="D177" s="1">
        <v>5038</v>
      </c>
      <c r="E177" s="1">
        <v>650</v>
      </c>
      <c r="F177" s="1">
        <v>19910</v>
      </c>
      <c r="G177" s="1">
        <v>5033</v>
      </c>
      <c r="H177" s="1">
        <v>984</v>
      </c>
      <c r="I177" s="1">
        <v>1002</v>
      </c>
      <c r="J177" s="1">
        <v>22475</v>
      </c>
      <c r="K177" s="1">
        <v>264528</v>
      </c>
      <c r="L177" s="1">
        <v>21748</v>
      </c>
      <c r="M177" s="1">
        <v>2035</v>
      </c>
      <c r="N177" s="1">
        <v>8319</v>
      </c>
      <c r="O177" s="1">
        <v>118</v>
      </c>
      <c r="P177" s="1">
        <v>21705</v>
      </c>
      <c r="Q177" s="1">
        <f t="shared" si="2"/>
        <v>383245</v>
      </c>
      <c r="R177" s="1">
        <v>3176</v>
      </c>
      <c r="S177" s="1">
        <v>5772</v>
      </c>
      <c r="T177" s="1">
        <v>598970</v>
      </c>
      <c r="U177" s="1">
        <v>3054400</v>
      </c>
      <c r="V177" s="1">
        <v>18659703</v>
      </c>
    </row>
    <row r="178" spans="2:22" x14ac:dyDescent="0.2">
      <c r="B178" s="15">
        <v>43221</v>
      </c>
      <c r="C178" s="1">
        <v>9770</v>
      </c>
      <c r="D178" s="1">
        <v>5086</v>
      </c>
      <c r="E178" s="1">
        <v>660</v>
      </c>
      <c r="F178" s="1">
        <v>20506</v>
      </c>
      <c r="G178" s="1">
        <v>5061</v>
      </c>
      <c r="H178" s="1">
        <v>982</v>
      </c>
      <c r="I178" s="1">
        <v>1002</v>
      </c>
      <c r="J178" s="1">
        <v>22902</v>
      </c>
      <c r="K178" s="1">
        <v>267901</v>
      </c>
      <c r="L178" s="1">
        <v>22299</v>
      </c>
      <c r="M178" s="1">
        <v>2079</v>
      </c>
      <c r="N178" s="1">
        <v>8397</v>
      </c>
      <c r="O178" s="1">
        <v>118</v>
      </c>
      <c r="P178" s="1">
        <v>22353</v>
      </c>
      <c r="Q178" s="1">
        <f t="shared" si="2"/>
        <v>389116</v>
      </c>
      <c r="R178" s="1">
        <v>3183</v>
      </c>
      <c r="S178" s="1">
        <v>5820</v>
      </c>
      <c r="T178" s="1">
        <v>608698</v>
      </c>
      <c r="U178" s="1">
        <v>3058964</v>
      </c>
      <c r="V178" s="1">
        <v>18832943</v>
      </c>
    </row>
    <row r="179" spans="2:22" x14ac:dyDescent="0.2">
      <c r="B179" s="15">
        <v>43252</v>
      </c>
      <c r="C179" s="1">
        <v>8883</v>
      </c>
      <c r="D179" s="1">
        <v>5117</v>
      </c>
      <c r="E179" s="1">
        <v>671</v>
      </c>
      <c r="F179" s="1">
        <v>21483</v>
      </c>
      <c r="G179" s="1">
        <v>5403</v>
      </c>
      <c r="H179" s="1">
        <v>1001</v>
      </c>
      <c r="I179" s="1">
        <v>1020</v>
      </c>
      <c r="J179" s="1">
        <v>23772</v>
      </c>
      <c r="K179" s="1">
        <v>268884</v>
      </c>
      <c r="L179" s="1">
        <v>23072</v>
      </c>
      <c r="M179" s="1">
        <v>2069</v>
      </c>
      <c r="N179" s="1">
        <v>8725</v>
      </c>
      <c r="O179" s="1">
        <v>125</v>
      </c>
      <c r="P179" s="1">
        <v>23486</v>
      </c>
      <c r="Q179" s="1">
        <f t="shared" si="2"/>
        <v>393711</v>
      </c>
      <c r="R179" s="1">
        <v>3248</v>
      </c>
      <c r="S179" s="1">
        <v>5905</v>
      </c>
      <c r="T179" s="1">
        <v>619895</v>
      </c>
      <c r="U179" s="1">
        <v>3038540</v>
      </c>
      <c r="V179" s="1">
        <v>18967952</v>
      </c>
    </row>
    <row r="180" spans="2:22" x14ac:dyDescent="0.2">
      <c r="B180" s="15">
        <v>43282</v>
      </c>
      <c r="C180" s="1">
        <v>8679</v>
      </c>
      <c r="D180" s="1">
        <v>5076</v>
      </c>
      <c r="E180" s="1">
        <v>648</v>
      </c>
      <c r="F180" s="1">
        <v>21456</v>
      </c>
      <c r="G180" s="1">
        <v>5291</v>
      </c>
      <c r="H180" s="1">
        <v>1007</v>
      </c>
      <c r="I180" s="1">
        <v>988</v>
      </c>
      <c r="J180" s="1">
        <v>23859</v>
      </c>
      <c r="K180" s="1">
        <v>265640</v>
      </c>
      <c r="L180" s="1">
        <v>23089</v>
      </c>
      <c r="M180" s="1">
        <v>2060</v>
      </c>
      <c r="N180" s="1">
        <v>8753</v>
      </c>
      <c r="O180" s="1">
        <v>127</v>
      </c>
      <c r="P180" s="1">
        <v>23668</v>
      </c>
      <c r="Q180" s="1">
        <f t="shared" si="2"/>
        <v>390341</v>
      </c>
      <c r="R180" s="1">
        <v>3182</v>
      </c>
      <c r="S180" s="1">
        <v>5822</v>
      </c>
      <c r="T180" s="1">
        <v>618703</v>
      </c>
      <c r="U180" s="1">
        <v>3011779</v>
      </c>
      <c r="V180" s="1">
        <v>18812915</v>
      </c>
    </row>
    <row r="181" spans="2:22" s="65" customFormat="1" x14ac:dyDescent="0.2">
      <c r="B181" s="15">
        <v>43313</v>
      </c>
      <c r="C181" s="1">
        <v>8522</v>
      </c>
      <c r="D181" s="1">
        <v>4948</v>
      </c>
      <c r="E181" s="1">
        <v>641</v>
      </c>
      <c r="F181" s="1">
        <v>21023</v>
      </c>
      <c r="G181" s="1">
        <v>5131</v>
      </c>
      <c r="H181" s="1">
        <v>972</v>
      </c>
      <c r="I181" s="1">
        <v>971</v>
      </c>
      <c r="J181" s="1">
        <v>23603</v>
      </c>
      <c r="K181" s="1">
        <v>264694</v>
      </c>
      <c r="L181" s="1">
        <v>22785</v>
      </c>
      <c r="M181" s="1">
        <v>1978</v>
      </c>
      <c r="N181" s="1">
        <v>8611</v>
      </c>
      <c r="O181" s="1">
        <v>120</v>
      </c>
      <c r="P181" s="1">
        <v>23187</v>
      </c>
      <c r="Q181" s="1">
        <f t="shared" si="2"/>
        <v>387186</v>
      </c>
      <c r="R181" s="1">
        <v>3154</v>
      </c>
      <c r="S181" s="1">
        <v>5623</v>
      </c>
      <c r="T181" s="1">
        <v>612466</v>
      </c>
      <c r="U181" s="1">
        <v>2982588</v>
      </c>
      <c r="V181" s="1">
        <v>18535422</v>
      </c>
    </row>
    <row r="182" spans="2:22" s="65" customFormat="1" x14ac:dyDescent="0.2">
      <c r="B182" s="15">
        <v>43344</v>
      </c>
      <c r="C182" s="1">
        <v>9666</v>
      </c>
      <c r="D182" s="1">
        <v>5061</v>
      </c>
      <c r="E182" s="1">
        <v>664</v>
      </c>
      <c r="F182" s="1">
        <v>20784</v>
      </c>
      <c r="G182" s="1">
        <v>5341</v>
      </c>
      <c r="H182" s="1">
        <v>1031</v>
      </c>
      <c r="I182" s="1">
        <v>988</v>
      </c>
      <c r="J182" s="1">
        <v>23411</v>
      </c>
      <c r="K182" s="1">
        <v>271933</v>
      </c>
      <c r="L182" s="1">
        <v>22674</v>
      </c>
      <c r="M182" s="1">
        <v>2024</v>
      </c>
      <c r="N182" s="1">
        <v>8417</v>
      </c>
      <c r="O182" s="1">
        <v>122</v>
      </c>
      <c r="P182" s="1">
        <v>22686</v>
      </c>
      <c r="Q182" s="1">
        <f t="shared" si="2"/>
        <v>394802</v>
      </c>
      <c r="R182" s="1">
        <v>3204</v>
      </c>
      <c r="S182" s="1">
        <v>5839</v>
      </c>
      <c r="T182" s="1">
        <v>618764</v>
      </c>
      <c r="U182" s="1">
        <v>3030950</v>
      </c>
      <c r="V182" s="1">
        <v>18956018</v>
      </c>
    </row>
    <row r="183" spans="2:22" x14ac:dyDescent="0.2">
      <c r="B183" s="15">
        <v>43374</v>
      </c>
      <c r="C183" s="1">
        <v>9686</v>
      </c>
      <c r="D183" s="1">
        <v>5067</v>
      </c>
      <c r="E183" s="1">
        <v>626</v>
      </c>
      <c r="F183" s="1">
        <v>19136</v>
      </c>
      <c r="G183" s="1">
        <v>5253</v>
      </c>
      <c r="H183" s="1">
        <v>1025</v>
      </c>
      <c r="I183" s="1">
        <v>979</v>
      </c>
      <c r="J183" s="1">
        <v>22179</v>
      </c>
      <c r="K183" s="1">
        <v>269953</v>
      </c>
      <c r="L183" s="1">
        <v>21891</v>
      </c>
      <c r="M183" s="1">
        <v>2016</v>
      </c>
      <c r="N183" s="1">
        <v>8388</v>
      </c>
      <c r="O183" s="1">
        <v>121</v>
      </c>
      <c r="P183" s="1">
        <v>20442</v>
      </c>
      <c r="Q183" s="1">
        <f t="shared" si="2"/>
        <v>386762</v>
      </c>
      <c r="R183" s="1">
        <v>3181</v>
      </c>
      <c r="S183" s="1">
        <v>5834</v>
      </c>
      <c r="T183" s="1">
        <v>603970</v>
      </c>
      <c r="U183" s="1">
        <v>3021737</v>
      </c>
      <c r="V183" s="1">
        <v>18792718</v>
      </c>
    </row>
    <row r="184" spans="2:22" x14ac:dyDescent="0.2">
      <c r="B184" s="15">
        <v>43405</v>
      </c>
      <c r="C184" s="1">
        <v>9795</v>
      </c>
      <c r="D184" s="1">
        <v>5110</v>
      </c>
      <c r="E184" s="1">
        <v>620</v>
      </c>
      <c r="F184" s="1">
        <v>18014</v>
      </c>
      <c r="G184" s="1">
        <v>4729</v>
      </c>
      <c r="H184" s="1">
        <v>1055</v>
      </c>
      <c r="I184" s="1">
        <v>992</v>
      </c>
      <c r="J184" s="1">
        <v>21591</v>
      </c>
      <c r="K184" s="1">
        <v>271837</v>
      </c>
      <c r="L184" s="1">
        <v>21483</v>
      </c>
      <c r="M184" s="1">
        <v>2053</v>
      </c>
      <c r="N184" s="1">
        <v>8408</v>
      </c>
      <c r="O184" s="1">
        <v>131</v>
      </c>
      <c r="P184" s="1">
        <v>18737</v>
      </c>
      <c r="Q184" s="1">
        <f t="shared" ref="Q184:Q190" si="3">SUM(C184:P184)</f>
        <v>384555</v>
      </c>
      <c r="R184" s="1">
        <v>3206</v>
      </c>
      <c r="S184" s="1">
        <v>5892</v>
      </c>
      <c r="T184" s="1">
        <v>598162</v>
      </c>
      <c r="U184" s="1">
        <v>3049006</v>
      </c>
      <c r="V184" s="1">
        <v>18871968</v>
      </c>
    </row>
    <row r="185" spans="2:22" x14ac:dyDescent="0.2">
      <c r="B185" s="15">
        <v>43435</v>
      </c>
      <c r="C185" s="1">
        <v>9780</v>
      </c>
      <c r="D185" s="1">
        <v>5112</v>
      </c>
      <c r="E185" s="1">
        <v>620</v>
      </c>
      <c r="F185" s="1">
        <v>17930</v>
      </c>
      <c r="G185" s="1">
        <v>5214</v>
      </c>
      <c r="H185" s="1">
        <v>1057</v>
      </c>
      <c r="I185" s="1">
        <v>1015</v>
      </c>
      <c r="J185" s="1">
        <v>21459</v>
      </c>
      <c r="K185" s="1">
        <v>274354</v>
      </c>
      <c r="L185" s="1">
        <v>21376</v>
      </c>
      <c r="M185" s="1">
        <v>2040</v>
      </c>
      <c r="N185" s="1">
        <v>8467</v>
      </c>
      <c r="O185" s="1">
        <v>124</v>
      </c>
      <c r="P185" s="1">
        <v>18539</v>
      </c>
      <c r="Q185" s="1">
        <f t="shared" si="3"/>
        <v>387087</v>
      </c>
      <c r="R185" s="1">
        <v>3193</v>
      </c>
      <c r="S185" s="1">
        <v>5763</v>
      </c>
      <c r="T185" s="1">
        <v>602382</v>
      </c>
      <c r="U185" s="1">
        <v>3106037</v>
      </c>
      <c r="V185" s="1">
        <v>18914563</v>
      </c>
    </row>
    <row r="186" spans="2:22" x14ac:dyDescent="0.2">
      <c r="B186" s="15">
        <v>43466</v>
      </c>
      <c r="C186" s="1">
        <v>9717</v>
      </c>
      <c r="D186" s="1">
        <v>5153</v>
      </c>
      <c r="E186" s="1">
        <v>643</v>
      </c>
      <c r="F186" s="1">
        <v>17587</v>
      </c>
      <c r="G186" s="1">
        <v>5238</v>
      </c>
      <c r="H186" s="1">
        <v>1072</v>
      </c>
      <c r="I186" s="1">
        <v>1030</v>
      </c>
      <c r="J186" s="1">
        <v>20920</v>
      </c>
      <c r="K186" s="1">
        <v>269243</v>
      </c>
      <c r="L186" s="1">
        <v>20828</v>
      </c>
      <c r="M186" s="1">
        <v>2031</v>
      </c>
      <c r="N186" s="1">
        <v>8370</v>
      </c>
      <c r="O186" s="1">
        <v>126</v>
      </c>
      <c r="P186" s="1">
        <v>17992</v>
      </c>
      <c r="Q186" s="1">
        <f t="shared" si="3"/>
        <v>379950</v>
      </c>
      <c r="R186" s="1">
        <v>3184</v>
      </c>
      <c r="S186" s="1">
        <v>5816</v>
      </c>
      <c r="T186" s="1">
        <v>592248</v>
      </c>
      <c r="U186" s="1">
        <v>3059827</v>
      </c>
      <c r="V186" s="1">
        <v>18730629</v>
      </c>
    </row>
    <row r="187" spans="2:22" s="65" customFormat="1" x14ac:dyDescent="0.2">
      <c r="B187" s="15">
        <v>43497</v>
      </c>
      <c r="C187" s="24">
        <v>9836</v>
      </c>
      <c r="D187" s="24">
        <v>5240</v>
      </c>
      <c r="E187" s="24">
        <v>659</v>
      </c>
      <c r="F187" s="24">
        <v>18324</v>
      </c>
      <c r="G187" s="24">
        <v>5267</v>
      </c>
      <c r="H187" s="24">
        <v>1062</v>
      </c>
      <c r="I187" s="24" t="s">
        <v>150</v>
      </c>
      <c r="J187" s="24">
        <v>21556</v>
      </c>
      <c r="K187" s="24">
        <v>271446</v>
      </c>
      <c r="L187" s="24">
        <v>21423</v>
      </c>
      <c r="M187" s="24">
        <v>2029</v>
      </c>
      <c r="N187" s="24">
        <v>8497</v>
      </c>
      <c r="O187" s="24">
        <v>131</v>
      </c>
      <c r="P187" s="24">
        <v>19350</v>
      </c>
      <c r="Q187" s="1">
        <f t="shared" si="3"/>
        <v>384820</v>
      </c>
      <c r="R187" s="24">
        <v>3227</v>
      </c>
      <c r="S187" s="24">
        <v>5909</v>
      </c>
      <c r="T187" s="24">
        <v>600956</v>
      </c>
      <c r="U187" s="67">
        <v>3073013</v>
      </c>
      <c r="V187" s="24">
        <v>18846671</v>
      </c>
    </row>
    <row r="188" spans="2:22" s="65" customFormat="1" x14ac:dyDescent="0.2">
      <c r="B188" s="15">
        <v>43525</v>
      </c>
      <c r="C188" s="24">
        <v>10098</v>
      </c>
      <c r="D188" s="24">
        <v>5281</v>
      </c>
      <c r="E188" s="24">
        <v>670</v>
      </c>
      <c r="F188" s="24">
        <v>19242</v>
      </c>
      <c r="G188" s="24">
        <v>5392</v>
      </c>
      <c r="H188" s="24">
        <v>1100</v>
      </c>
      <c r="I188" s="24" t="s">
        <v>151</v>
      </c>
      <c r="J188" s="24">
        <v>22129</v>
      </c>
      <c r="K188" s="24">
        <v>275600</v>
      </c>
      <c r="L188" s="24">
        <v>22059</v>
      </c>
      <c r="M188" s="24">
        <v>2085</v>
      </c>
      <c r="N188" s="24">
        <v>8610</v>
      </c>
      <c r="O188" s="24">
        <v>131</v>
      </c>
      <c r="P188" s="24">
        <v>20822</v>
      </c>
      <c r="Q188" s="1">
        <f t="shared" si="3"/>
        <v>393219</v>
      </c>
      <c r="R188" s="24">
        <v>3334</v>
      </c>
      <c r="S188" s="24">
        <v>6035</v>
      </c>
      <c r="T188" s="24">
        <v>614020</v>
      </c>
      <c r="U188" s="67">
        <v>3126659</v>
      </c>
      <c r="V188" s="24">
        <v>19096989</v>
      </c>
    </row>
    <row r="189" spans="2:22" s="65" customFormat="1" x14ac:dyDescent="0.2">
      <c r="B189" s="15">
        <v>43556</v>
      </c>
      <c r="C189" s="24">
        <v>10123</v>
      </c>
      <c r="D189" s="24">
        <v>5377</v>
      </c>
      <c r="E189" s="24">
        <v>643</v>
      </c>
      <c r="F189" s="24">
        <v>19854</v>
      </c>
      <c r="G189" s="24">
        <v>5419</v>
      </c>
      <c r="H189" s="24">
        <v>1127</v>
      </c>
      <c r="I189" s="24" t="s">
        <v>152</v>
      </c>
      <c r="J189" s="24">
        <v>23062</v>
      </c>
      <c r="K189" s="24">
        <v>276209</v>
      </c>
      <c r="L189" s="24">
        <v>22630</v>
      </c>
      <c r="M189" s="24">
        <v>2192</v>
      </c>
      <c r="N189" s="24">
        <v>8808</v>
      </c>
      <c r="O189" s="24">
        <v>130</v>
      </c>
      <c r="P189" s="24">
        <v>21578</v>
      </c>
      <c r="Q189" s="1">
        <f t="shared" si="3"/>
        <v>397152</v>
      </c>
      <c r="R189" s="24">
        <v>3324</v>
      </c>
      <c r="S189" s="24">
        <v>6026</v>
      </c>
      <c r="T189" s="24">
        <v>622966</v>
      </c>
      <c r="U189" s="67">
        <v>3147780</v>
      </c>
      <c r="V189" s="67">
        <v>19182653</v>
      </c>
    </row>
    <row r="190" spans="2:22" s="65" customFormat="1" x14ac:dyDescent="0.2">
      <c r="B190" s="15">
        <v>43586</v>
      </c>
      <c r="C190" s="24">
        <v>10219</v>
      </c>
      <c r="D190" s="24">
        <v>5424</v>
      </c>
      <c r="E190" s="24">
        <v>626</v>
      </c>
      <c r="F190" s="24">
        <v>20610</v>
      </c>
      <c r="G190" s="24">
        <v>5429</v>
      </c>
      <c r="H190" s="24">
        <v>1136</v>
      </c>
      <c r="I190" s="24" t="s">
        <v>153</v>
      </c>
      <c r="J190" s="24">
        <v>23353</v>
      </c>
      <c r="K190" s="24">
        <v>277823</v>
      </c>
      <c r="L190" s="24">
        <v>23163</v>
      </c>
      <c r="M190" s="24">
        <v>2233</v>
      </c>
      <c r="N190" s="24">
        <v>8984</v>
      </c>
      <c r="O190" s="24">
        <v>129</v>
      </c>
      <c r="P190" s="24">
        <v>22697</v>
      </c>
      <c r="Q190" s="1">
        <f t="shared" si="3"/>
        <v>401826</v>
      </c>
      <c r="R190" s="1">
        <v>3344</v>
      </c>
      <c r="S190" s="1">
        <v>6092</v>
      </c>
      <c r="T190" s="1">
        <v>631587</v>
      </c>
      <c r="U190" s="37">
        <v>3146324</v>
      </c>
      <c r="V190" s="37">
        <v>19327792</v>
      </c>
    </row>
    <row r="191" spans="2:22" s="65" customFormat="1" x14ac:dyDescent="0.2">
      <c r="B191" s="15">
        <v>43617</v>
      </c>
      <c r="C191" s="24">
        <v>9312</v>
      </c>
      <c r="D191" s="24">
        <v>5473</v>
      </c>
      <c r="E191" s="24">
        <v>637</v>
      </c>
      <c r="F191" s="24">
        <v>21921</v>
      </c>
      <c r="G191" s="24">
        <v>5423</v>
      </c>
      <c r="H191" s="24">
        <v>1148</v>
      </c>
      <c r="I191" s="24">
        <v>1044</v>
      </c>
      <c r="J191" s="24">
        <v>24253</v>
      </c>
      <c r="K191" s="24">
        <v>278307</v>
      </c>
      <c r="L191" s="24">
        <v>24036</v>
      </c>
      <c r="M191" s="24">
        <v>2226</v>
      </c>
      <c r="N191" s="24">
        <v>9249</v>
      </c>
      <c r="O191" s="24">
        <v>135</v>
      </c>
      <c r="P191" s="24">
        <v>23910</v>
      </c>
      <c r="Q191" s="1">
        <f>SUM(C191:P191)</f>
        <v>407074</v>
      </c>
      <c r="R191" s="24">
        <v>3342</v>
      </c>
      <c r="S191" s="24">
        <v>6081</v>
      </c>
      <c r="T191" s="24">
        <v>641566</v>
      </c>
      <c r="U191" s="37">
        <v>3125390</v>
      </c>
      <c r="V191" s="37">
        <v>19458689</v>
      </c>
    </row>
    <row r="192" spans="2:22" s="65" customFormat="1" x14ac:dyDescent="0.2">
      <c r="B192" s="15">
        <v>43647</v>
      </c>
      <c r="C192" s="24" t="s">
        <v>154</v>
      </c>
      <c r="D192" s="24">
        <v>5409</v>
      </c>
      <c r="E192" s="24" t="s">
        <v>155</v>
      </c>
      <c r="F192" s="24">
        <v>22186</v>
      </c>
      <c r="G192" s="24">
        <v>5316</v>
      </c>
      <c r="H192" s="24">
        <v>1144</v>
      </c>
      <c r="I192" s="24">
        <v>1030</v>
      </c>
      <c r="J192" s="24">
        <v>24551</v>
      </c>
      <c r="K192" s="24">
        <v>277681</v>
      </c>
      <c r="L192" s="24">
        <v>23980</v>
      </c>
      <c r="M192" s="24">
        <v>2202</v>
      </c>
      <c r="N192" s="24" t="s">
        <v>156</v>
      </c>
      <c r="O192" s="24">
        <v>132</v>
      </c>
      <c r="P192" s="24">
        <v>24110</v>
      </c>
      <c r="Q192" s="24">
        <f>SUM(C192:P192)</f>
        <v>387741</v>
      </c>
      <c r="R192" s="24">
        <v>3293</v>
      </c>
      <c r="S192" s="24">
        <v>5987</v>
      </c>
      <c r="T192" s="24">
        <v>642991</v>
      </c>
      <c r="U192" s="24">
        <v>3108441</v>
      </c>
      <c r="V192" s="24">
        <v>19290343</v>
      </c>
    </row>
    <row r="193" spans="2:22" x14ac:dyDescent="0.2">
      <c r="B193" s="15">
        <v>43678</v>
      </c>
      <c r="C193" s="24" t="s">
        <v>157</v>
      </c>
      <c r="D193" s="24">
        <v>5447</v>
      </c>
      <c r="E193" s="24">
        <v>637</v>
      </c>
      <c r="F193" s="24">
        <v>22253</v>
      </c>
      <c r="G193" s="24">
        <v>5208</v>
      </c>
      <c r="H193" s="24">
        <v>1112</v>
      </c>
      <c r="I193" s="24">
        <v>1026</v>
      </c>
      <c r="J193" s="24">
        <v>24532</v>
      </c>
      <c r="K193" s="24">
        <v>277325</v>
      </c>
      <c r="L193" s="24">
        <v>23876</v>
      </c>
      <c r="M193" s="24">
        <v>2124</v>
      </c>
      <c r="N193" s="24" t="s">
        <v>158</v>
      </c>
      <c r="O193" s="24">
        <v>126</v>
      </c>
      <c r="P193" s="24">
        <v>24156</v>
      </c>
      <c r="Q193" s="24">
        <f t="shared" ref="Q193:Q195" si="4">SUM(C193:P193)</f>
        <v>387822</v>
      </c>
      <c r="R193" s="24">
        <v>3323</v>
      </c>
      <c r="S193" s="24">
        <v>5861</v>
      </c>
      <c r="T193" s="24">
        <v>641582</v>
      </c>
      <c r="U193" s="24">
        <v>3111427</v>
      </c>
      <c r="V193" s="24">
        <v>19254763</v>
      </c>
    </row>
    <row r="194" spans="2:22" x14ac:dyDescent="0.2">
      <c r="B194" s="15">
        <v>43709</v>
      </c>
      <c r="C194" s="24" t="s">
        <v>159</v>
      </c>
      <c r="D194" s="24">
        <v>5540</v>
      </c>
      <c r="E194" s="24">
        <v>630</v>
      </c>
      <c r="F194" s="24">
        <v>21008</v>
      </c>
      <c r="G194" s="24">
        <v>5399</v>
      </c>
      <c r="H194" s="24">
        <v>1138</v>
      </c>
      <c r="I194" s="24">
        <v>1040</v>
      </c>
      <c r="J194" s="24">
        <v>23635</v>
      </c>
      <c r="K194" s="24">
        <v>277240</v>
      </c>
      <c r="L194" s="24">
        <v>23246</v>
      </c>
      <c r="M194" s="24">
        <v>2119</v>
      </c>
      <c r="N194" s="24" t="s">
        <v>160</v>
      </c>
      <c r="O194" s="24">
        <v>121</v>
      </c>
      <c r="P194" s="24">
        <v>23122</v>
      </c>
      <c r="Q194" s="24">
        <f t="shared" si="4"/>
        <v>384238</v>
      </c>
      <c r="R194" s="24">
        <v>3344</v>
      </c>
      <c r="S194" s="24">
        <v>5937</v>
      </c>
      <c r="T194" s="24">
        <v>631557</v>
      </c>
      <c r="U194" s="24">
        <v>3091414</v>
      </c>
      <c r="V194" s="24">
        <v>19223638</v>
      </c>
    </row>
    <row r="195" spans="2:22" x14ac:dyDescent="0.2">
      <c r="B195" s="15">
        <v>43739</v>
      </c>
      <c r="C195" s="24" t="s">
        <v>161</v>
      </c>
      <c r="D195" s="24">
        <v>5574</v>
      </c>
      <c r="E195" s="24" t="s">
        <v>162</v>
      </c>
      <c r="F195" s="24">
        <v>19616</v>
      </c>
      <c r="G195" s="24">
        <v>5444</v>
      </c>
      <c r="H195" s="24">
        <v>1113</v>
      </c>
      <c r="I195" s="24">
        <v>1048</v>
      </c>
      <c r="J195" s="24">
        <v>22616</v>
      </c>
      <c r="K195" s="24">
        <v>278360</v>
      </c>
      <c r="L195" s="24">
        <v>22645</v>
      </c>
      <c r="M195" s="24">
        <v>2131</v>
      </c>
      <c r="N195" s="24" t="s">
        <v>163</v>
      </c>
      <c r="O195" s="24">
        <v>115</v>
      </c>
      <c r="P195" s="24">
        <v>20934</v>
      </c>
      <c r="Q195" s="24">
        <f t="shared" si="4"/>
        <v>379596</v>
      </c>
      <c r="R195" s="24">
        <v>3337</v>
      </c>
      <c r="S195" s="24">
        <v>6043</v>
      </c>
      <c r="T195" s="24">
        <v>622724</v>
      </c>
      <c r="U195" s="24">
        <v>3097320</v>
      </c>
      <c r="V195" s="24">
        <v>19181445</v>
      </c>
    </row>
    <row r="196" spans="2:22" x14ac:dyDescent="0.2">
      <c r="B196" s="15">
        <v>43770</v>
      </c>
      <c r="C196" s="24">
        <v>10463</v>
      </c>
      <c r="D196" s="24">
        <v>5652</v>
      </c>
      <c r="E196" s="24" t="s">
        <v>164</v>
      </c>
      <c r="F196" s="24">
        <v>18804</v>
      </c>
      <c r="G196" s="24">
        <v>5473</v>
      </c>
      <c r="H196" s="24">
        <v>1117</v>
      </c>
      <c r="I196" s="24">
        <v>1056</v>
      </c>
      <c r="J196" s="24">
        <v>22339</v>
      </c>
      <c r="K196" s="24">
        <v>283155</v>
      </c>
      <c r="L196" s="24">
        <v>22541</v>
      </c>
      <c r="M196" s="24">
        <v>2203</v>
      </c>
      <c r="N196" s="24" t="s">
        <v>165</v>
      </c>
      <c r="O196" s="24">
        <v>124</v>
      </c>
      <c r="P196" s="24">
        <v>20107</v>
      </c>
      <c r="Q196" s="24">
        <v>393034</v>
      </c>
      <c r="R196" s="24">
        <v>3382</v>
      </c>
      <c r="S196" s="24">
        <v>6191</v>
      </c>
      <c r="T196" s="24">
        <v>625522</v>
      </c>
      <c r="U196" s="24">
        <v>3150005</v>
      </c>
      <c r="V196" s="24">
        <v>19415313</v>
      </c>
    </row>
    <row r="197" spans="2:22" x14ac:dyDescent="0.2">
      <c r="B197" s="15">
        <v>43800</v>
      </c>
      <c r="C197" s="24">
        <v>10147</v>
      </c>
      <c r="D197" s="24">
        <v>5511</v>
      </c>
      <c r="E197" s="24">
        <v>618</v>
      </c>
      <c r="F197" s="24">
        <v>18421</v>
      </c>
      <c r="G197" s="24">
        <v>5399</v>
      </c>
      <c r="H197" s="24">
        <v>1103</v>
      </c>
      <c r="I197" s="24">
        <v>1044</v>
      </c>
      <c r="J197" s="24">
        <v>21757</v>
      </c>
      <c r="K197" s="24">
        <v>283142</v>
      </c>
      <c r="L197" s="24">
        <v>22205</v>
      </c>
      <c r="M197" s="24">
        <v>2103</v>
      </c>
      <c r="N197" s="24" t="s">
        <v>166</v>
      </c>
      <c r="O197" s="24">
        <v>114</v>
      </c>
      <c r="P197" s="24">
        <v>19174</v>
      </c>
      <c r="Q197" s="24">
        <v>390738</v>
      </c>
      <c r="R197" s="24">
        <v>3309</v>
      </c>
      <c r="S197" s="24">
        <v>6038</v>
      </c>
      <c r="T197" s="24">
        <v>620951</v>
      </c>
      <c r="U197" s="24">
        <v>3160228</v>
      </c>
      <c r="V197" s="24">
        <v>19261636</v>
      </c>
    </row>
    <row r="198" spans="2:22" x14ac:dyDescent="0.2">
      <c r="B198" s="15">
        <v>43831</v>
      </c>
      <c r="C198" s="24">
        <v>9682</v>
      </c>
      <c r="D198" s="24">
        <v>5495</v>
      </c>
      <c r="E198" s="24">
        <v>637</v>
      </c>
      <c r="F198" s="24">
        <v>18142</v>
      </c>
      <c r="G198" s="24">
        <v>5372</v>
      </c>
      <c r="H198" s="24">
        <v>1116</v>
      </c>
      <c r="I198" s="24">
        <v>1039</v>
      </c>
      <c r="J198" s="24">
        <v>21232</v>
      </c>
      <c r="K198" s="24">
        <v>278337</v>
      </c>
      <c r="L198" s="24">
        <v>21696</v>
      </c>
      <c r="M198" s="24">
        <v>2118</v>
      </c>
      <c r="N198" s="24" t="s">
        <v>449</v>
      </c>
      <c r="O198" s="24">
        <v>123</v>
      </c>
      <c r="P198" s="24">
        <v>18840</v>
      </c>
      <c r="Q198" s="24">
        <v>383829</v>
      </c>
      <c r="R198" s="24">
        <v>3273</v>
      </c>
      <c r="S198" s="24">
        <v>6084</v>
      </c>
      <c r="T198" s="24">
        <v>609299</v>
      </c>
      <c r="U198" s="24">
        <v>3104360</v>
      </c>
      <c r="V198" s="24">
        <v>19041595</v>
      </c>
    </row>
    <row r="199" spans="2:22" x14ac:dyDescent="0.2">
      <c r="B199" s="15">
        <v>43862</v>
      </c>
      <c r="C199" s="24">
        <v>9757</v>
      </c>
      <c r="D199" s="24">
        <v>5541</v>
      </c>
      <c r="E199" s="24">
        <v>635</v>
      </c>
      <c r="F199" s="24">
        <v>19521</v>
      </c>
      <c r="G199" s="24" t="s">
        <v>450</v>
      </c>
      <c r="H199" s="24">
        <v>1097</v>
      </c>
      <c r="I199" s="24">
        <v>1034</v>
      </c>
      <c r="J199" s="24">
        <v>21635</v>
      </c>
      <c r="K199" s="24">
        <v>282534</v>
      </c>
      <c r="L199" s="24">
        <v>22229</v>
      </c>
      <c r="M199" s="24">
        <v>2171</v>
      </c>
      <c r="N199" s="24" t="s">
        <v>451</v>
      </c>
      <c r="O199" s="24">
        <v>118</v>
      </c>
      <c r="P199" s="24">
        <v>20645</v>
      </c>
      <c r="Q199" s="24">
        <v>386917</v>
      </c>
      <c r="R199" s="24">
        <v>3333</v>
      </c>
      <c r="S199" s="24">
        <v>6226</v>
      </c>
      <c r="T199" s="24">
        <v>621717</v>
      </c>
      <c r="U199" s="24">
        <v>3148987</v>
      </c>
      <c r="V199" s="24">
        <v>19279415</v>
      </c>
    </row>
    <row r="200" spans="2:22" x14ac:dyDescent="0.2">
      <c r="B200" s="15">
        <v>43891</v>
      </c>
      <c r="C200" s="24">
        <v>8561</v>
      </c>
      <c r="D200" s="24">
        <v>4906</v>
      </c>
      <c r="E200" s="24" t="s">
        <v>452</v>
      </c>
      <c r="F200" s="24">
        <v>17414</v>
      </c>
      <c r="G200" s="24" t="s">
        <v>453</v>
      </c>
      <c r="H200" s="24">
        <v>1006</v>
      </c>
      <c r="I200" s="24">
        <v>964</v>
      </c>
      <c r="J200" s="24">
        <v>19684</v>
      </c>
      <c r="K200" s="24">
        <v>265925</v>
      </c>
      <c r="L200" s="24">
        <v>20580</v>
      </c>
      <c r="M200" s="24">
        <v>1910</v>
      </c>
      <c r="N200" s="24" t="s">
        <v>454</v>
      </c>
      <c r="O200" s="24">
        <v>116</v>
      </c>
      <c r="P200" s="24">
        <v>18480</v>
      </c>
      <c r="Q200" s="24">
        <v>359546</v>
      </c>
      <c r="R200" s="24">
        <v>3048</v>
      </c>
      <c r="S200" s="24">
        <v>5363</v>
      </c>
      <c r="T200" s="24">
        <v>576561</v>
      </c>
      <c r="U200" s="24">
        <v>2955136</v>
      </c>
      <c r="V200" s="24">
        <v>18445436</v>
      </c>
    </row>
    <row r="201" spans="2:22" x14ac:dyDescent="0.2">
      <c r="B201" s="15">
        <v>43922</v>
      </c>
      <c r="C201" s="24">
        <v>8914</v>
      </c>
      <c r="D201" s="24">
        <v>4973</v>
      </c>
      <c r="E201" s="24" t="s">
        <v>455</v>
      </c>
      <c r="F201" s="24">
        <v>17428</v>
      </c>
      <c r="G201" s="24" t="s">
        <v>456</v>
      </c>
      <c r="H201" s="24" t="s">
        <v>457</v>
      </c>
      <c r="I201" s="24">
        <v>973</v>
      </c>
      <c r="J201" s="24">
        <v>19766</v>
      </c>
      <c r="K201" s="24">
        <v>265086</v>
      </c>
      <c r="L201" s="24">
        <v>20610</v>
      </c>
      <c r="M201" s="24">
        <v>1931</v>
      </c>
      <c r="N201" s="24" t="s">
        <v>458</v>
      </c>
      <c r="O201" s="24">
        <v>114</v>
      </c>
      <c r="P201" s="24">
        <v>18723</v>
      </c>
      <c r="Q201" s="24">
        <f>SUM(C201:P201)</f>
        <v>358518</v>
      </c>
      <c r="R201" s="24">
        <v>3047</v>
      </c>
      <c r="S201" s="24">
        <v>5558</v>
      </c>
      <c r="T201" s="24">
        <v>576624</v>
      </c>
      <c r="U201" s="24">
        <v>2959554</v>
      </c>
      <c r="V201" s="24">
        <v>18396362</v>
      </c>
    </row>
    <row r="202" spans="2:22" x14ac:dyDescent="0.2">
      <c r="B202" s="15">
        <v>43952</v>
      </c>
      <c r="C202" s="24">
        <v>9064</v>
      </c>
      <c r="D202" s="24">
        <v>5140</v>
      </c>
      <c r="E202" s="24" t="s">
        <v>459</v>
      </c>
      <c r="F202" s="24">
        <v>17917</v>
      </c>
      <c r="G202" s="24" t="s">
        <v>460</v>
      </c>
      <c r="H202" s="24" t="s">
        <v>461</v>
      </c>
      <c r="I202" s="24">
        <v>983</v>
      </c>
      <c r="J202" s="24">
        <v>20186</v>
      </c>
      <c r="K202" s="24">
        <v>267440</v>
      </c>
      <c r="L202" s="24">
        <v>20893</v>
      </c>
      <c r="M202" s="24">
        <v>2023</v>
      </c>
      <c r="N202" s="24" t="s">
        <v>462</v>
      </c>
      <c r="O202" s="24">
        <v>119</v>
      </c>
      <c r="P202" s="24">
        <v>18823</v>
      </c>
      <c r="Q202" s="24">
        <v>362588</v>
      </c>
      <c r="R202" s="24">
        <v>3125</v>
      </c>
      <c r="S202" s="24">
        <v>5799</v>
      </c>
      <c r="T202" s="24">
        <v>585094</v>
      </c>
      <c r="U202" s="24">
        <v>2994123</v>
      </c>
      <c r="V202" s="24">
        <v>18584176</v>
      </c>
    </row>
    <row r="203" spans="2:22" x14ac:dyDescent="0.2">
      <c r="B203" s="15">
        <v>43983</v>
      </c>
      <c r="C203" s="24">
        <v>8568</v>
      </c>
      <c r="D203" s="24">
        <v>5196</v>
      </c>
      <c r="E203" s="24" t="s">
        <v>463</v>
      </c>
      <c r="F203" s="24">
        <v>18405</v>
      </c>
      <c r="G203" s="24" t="s">
        <v>464</v>
      </c>
      <c r="H203" s="24" t="s">
        <v>465</v>
      </c>
      <c r="I203" s="24">
        <v>986</v>
      </c>
      <c r="J203" s="24">
        <v>20552</v>
      </c>
      <c r="K203" s="24">
        <v>262029</v>
      </c>
      <c r="L203" s="24">
        <v>21698</v>
      </c>
      <c r="M203" s="24">
        <v>2076</v>
      </c>
      <c r="N203" s="24" t="s">
        <v>466</v>
      </c>
      <c r="O203" s="24">
        <v>122</v>
      </c>
      <c r="P203" s="24">
        <v>19292</v>
      </c>
      <c r="Q203" s="24">
        <v>358924</v>
      </c>
      <c r="R203" s="24">
        <v>3173</v>
      </c>
      <c r="S203" s="24">
        <v>5837</v>
      </c>
      <c r="T203" s="24">
        <v>585366</v>
      </c>
      <c r="U203" s="24">
        <v>2955439</v>
      </c>
      <c r="V203" s="24">
        <v>18484270</v>
      </c>
    </row>
    <row r="204" spans="2:22" x14ac:dyDescent="0.2">
      <c r="B204" s="15">
        <v>44013</v>
      </c>
      <c r="C204" s="24">
        <v>8693</v>
      </c>
      <c r="D204" s="24">
        <v>5314</v>
      </c>
      <c r="E204" s="24" t="s">
        <v>467</v>
      </c>
      <c r="F204" s="24">
        <v>19459</v>
      </c>
      <c r="G204" s="24" t="s">
        <v>468</v>
      </c>
      <c r="H204" s="24" t="s">
        <v>469</v>
      </c>
      <c r="I204" s="24">
        <v>980</v>
      </c>
      <c r="J204" s="24">
        <v>21465</v>
      </c>
      <c r="K204" s="24">
        <v>269534</v>
      </c>
      <c r="L204" s="24">
        <v>22354</v>
      </c>
      <c r="M204" s="24">
        <v>2088</v>
      </c>
      <c r="N204" s="24" t="s">
        <v>470</v>
      </c>
      <c r="O204" s="24">
        <v>122</v>
      </c>
      <c r="P204" s="24">
        <v>20141</v>
      </c>
      <c r="Q204" s="24">
        <v>370150</v>
      </c>
      <c r="R204" s="24">
        <v>3165</v>
      </c>
      <c r="S204" s="24">
        <v>5799</v>
      </c>
      <c r="T204" s="24">
        <v>604808</v>
      </c>
      <c r="U204" s="24">
        <v>2995612</v>
      </c>
      <c r="V204" s="24">
        <v>18673847</v>
      </c>
    </row>
    <row r="205" spans="2:22" x14ac:dyDescent="0.2">
      <c r="B205" s="15">
        <v>44044</v>
      </c>
      <c r="C205" s="24">
        <v>8801</v>
      </c>
      <c r="D205" s="24">
        <v>5331</v>
      </c>
      <c r="E205" s="24" t="s">
        <v>477</v>
      </c>
      <c r="F205" s="24">
        <v>19515</v>
      </c>
      <c r="G205" s="24" t="s">
        <v>478</v>
      </c>
      <c r="H205" s="24" t="s">
        <v>479</v>
      </c>
      <c r="I205" s="24">
        <v>968</v>
      </c>
      <c r="J205" s="24">
        <v>21299</v>
      </c>
      <c r="K205" s="24">
        <v>269758</v>
      </c>
      <c r="L205" s="24">
        <v>22384</v>
      </c>
      <c r="M205" s="24">
        <v>2068</v>
      </c>
      <c r="N205" s="24" t="s">
        <v>480</v>
      </c>
      <c r="O205" s="24">
        <v>117</v>
      </c>
      <c r="P205" s="24">
        <v>20106</v>
      </c>
      <c r="Q205" s="24">
        <v>370347</v>
      </c>
      <c r="R205" s="24">
        <v>3137</v>
      </c>
      <c r="S205" s="24">
        <v>5782</v>
      </c>
      <c r="T205" s="24">
        <v>604165</v>
      </c>
      <c r="U205" s="24">
        <v>3004318</v>
      </c>
      <c r="V205" s="24">
        <v>18591306</v>
      </c>
    </row>
    <row r="206" spans="2:22" x14ac:dyDescent="0.2">
      <c r="B206" s="15">
        <v>44075</v>
      </c>
      <c r="C206" s="24">
        <v>9033</v>
      </c>
      <c r="D206" s="24">
        <v>5338</v>
      </c>
      <c r="E206" s="24" t="s">
        <v>481</v>
      </c>
      <c r="F206" s="24">
        <v>18032</v>
      </c>
      <c r="G206" s="24" t="s">
        <v>482</v>
      </c>
      <c r="H206" s="24">
        <v>1055</v>
      </c>
      <c r="I206" s="24">
        <v>973</v>
      </c>
      <c r="J206" s="24">
        <v>20646</v>
      </c>
      <c r="K206" s="24">
        <v>274216</v>
      </c>
      <c r="L206" s="24">
        <v>21834</v>
      </c>
      <c r="M206" s="24">
        <v>2071</v>
      </c>
      <c r="N206" s="24" t="s">
        <v>483</v>
      </c>
      <c r="O206" s="24">
        <v>122</v>
      </c>
      <c r="P206" s="24">
        <v>18911</v>
      </c>
      <c r="Q206" s="24">
        <v>372231</v>
      </c>
      <c r="R206" s="24">
        <v>3173</v>
      </c>
      <c r="S206" s="24">
        <v>5866</v>
      </c>
      <c r="T206" s="24">
        <v>601727</v>
      </c>
      <c r="U206" s="24">
        <v>3030977</v>
      </c>
      <c r="V206" s="24">
        <v>18843729</v>
      </c>
    </row>
    <row r="207" spans="2:22" x14ac:dyDescent="0.2">
      <c r="F207" s="24"/>
    </row>
    <row r="208" spans="2:22" x14ac:dyDescent="0.2">
      <c r="F208" s="24"/>
    </row>
    <row r="209" spans="6:6" x14ac:dyDescent="0.2">
      <c r="F209" s="24"/>
    </row>
  </sheetData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6"/>
  <sheetViews>
    <sheetView zoomScale="85" zoomScaleNormal="85" workbookViewId="0">
      <pane xSplit="2" ySplit="5" topLeftCell="L177" activePane="bottomRight" state="frozen"/>
      <selection pane="topRight" activeCell="U197" sqref="U197"/>
      <selection pane="bottomLeft" activeCell="U197" sqref="U197"/>
      <selection pane="bottomRight" activeCell="U206" sqref="U206"/>
    </sheetView>
  </sheetViews>
  <sheetFormatPr baseColWidth="10" defaultColWidth="11.42578125" defaultRowHeight="12.75" x14ac:dyDescent="0.2"/>
  <cols>
    <col min="1" max="1" width="27.28515625" customWidth="1"/>
    <col min="257" max="257" width="27.28515625" customWidth="1"/>
    <col min="513" max="513" width="27.28515625" customWidth="1"/>
    <col min="769" max="769" width="27.28515625" customWidth="1"/>
    <col min="1025" max="1025" width="27.28515625" customWidth="1"/>
    <col min="1281" max="1281" width="27.28515625" customWidth="1"/>
    <col min="1537" max="1537" width="27.28515625" customWidth="1"/>
    <col min="1793" max="1793" width="27.28515625" customWidth="1"/>
    <col min="2049" max="2049" width="27.28515625" customWidth="1"/>
    <col min="2305" max="2305" width="27.28515625" customWidth="1"/>
    <col min="2561" max="2561" width="27.28515625" customWidth="1"/>
    <col min="2817" max="2817" width="27.28515625" customWidth="1"/>
    <col min="3073" max="3073" width="27.28515625" customWidth="1"/>
    <col min="3329" max="3329" width="27.28515625" customWidth="1"/>
    <col min="3585" max="3585" width="27.28515625" customWidth="1"/>
    <col min="3841" max="3841" width="27.28515625" customWidth="1"/>
    <col min="4097" max="4097" width="27.28515625" customWidth="1"/>
    <col min="4353" max="4353" width="27.28515625" customWidth="1"/>
    <col min="4609" max="4609" width="27.28515625" customWidth="1"/>
    <col min="4865" max="4865" width="27.28515625" customWidth="1"/>
    <col min="5121" max="5121" width="27.28515625" customWidth="1"/>
    <col min="5377" max="5377" width="27.28515625" customWidth="1"/>
    <col min="5633" max="5633" width="27.28515625" customWidth="1"/>
    <col min="5889" max="5889" width="27.28515625" customWidth="1"/>
    <col min="6145" max="6145" width="27.28515625" customWidth="1"/>
    <col min="6401" max="6401" width="27.28515625" customWidth="1"/>
    <col min="6657" max="6657" width="27.28515625" customWidth="1"/>
    <col min="6913" max="6913" width="27.28515625" customWidth="1"/>
    <col min="7169" max="7169" width="27.28515625" customWidth="1"/>
    <col min="7425" max="7425" width="27.28515625" customWidth="1"/>
    <col min="7681" max="7681" width="27.28515625" customWidth="1"/>
    <col min="7937" max="7937" width="27.28515625" customWidth="1"/>
    <col min="8193" max="8193" width="27.28515625" customWidth="1"/>
    <col min="8449" max="8449" width="27.28515625" customWidth="1"/>
    <col min="8705" max="8705" width="27.28515625" customWidth="1"/>
    <col min="8961" max="8961" width="27.28515625" customWidth="1"/>
    <col min="9217" max="9217" width="27.28515625" customWidth="1"/>
    <col min="9473" max="9473" width="27.28515625" customWidth="1"/>
    <col min="9729" max="9729" width="27.28515625" customWidth="1"/>
    <col min="9985" max="9985" width="27.28515625" customWidth="1"/>
    <col min="10241" max="10241" width="27.28515625" customWidth="1"/>
    <col min="10497" max="10497" width="27.28515625" customWidth="1"/>
    <col min="10753" max="10753" width="27.28515625" customWidth="1"/>
    <col min="11009" max="11009" width="27.28515625" customWidth="1"/>
    <col min="11265" max="11265" width="27.28515625" customWidth="1"/>
    <col min="11521" max="11521" width="27.28515625" customWidth="1"/>
    <col min="11777" max="11777" width="27.28515625" customWidth="1"/>
    <col min="12033" max="12033" width="27.28515625" customWidth="1"/>
    <col min="12289" max="12289" width="27.28515625" customWidth="1"/>
    <col min="12545" max="12545" width="27.28515625" customWidth="1"/>
    <col min="12801" max="12801" width="27.28515625" customWidth="1"/>
    <col min="13057" max="13057" width="27.28515625" customWidth="1"/>
    <col min="13313" max="13313" width="27.28515625" customWidth="1"/>
    <col min="13569" max="13569" width="27.28515625" customWidth="1"/>
    <col min="13825" max="13825" width="27.28515625" customWidth="1"/>
    <col min="14081" max="14081" width="27.28515625" customWidth="1"/>
    <col min="14337" max="14337" width="27.28515625" customWidth="1"/>
    <col min="14593" max="14593" width="27.28515625" customWidth="1"/>
    <col min="14849" max="14849" width="27.28515625" customWidth="1"/>
    <col min="15105" max="15105" width="27.28515625" customWidth="1"/>
    <col min="15361" max="15361" width="27.28515625" customWidth="1"/>
    <col min="15617" max="15617" width="27.28515625" customWidth="1"/>
    <col min="15873" max="15873" width="27.28515625" customWidth="1"/>
    <col min="16129" max="16129" width="27.28515625" customWidth="1"/>
  </cols>
  <sheetData>
    <row r="1" spans="1:22" ht="25.5" x14ac:dyDescent="0.2">
      <c r="A1" s="78" t="s">
        <v>167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5.5" x14ac:dyDescent="0.2">
      <c r="A2" s="78" t="s">
        <v>132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38.25" x14ac:dyDescent="0.2">
      <c r="A3" s="29" t="s">
        <v>133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x14ac:dyDescent="0.2">
      <c r="A4" s="65"/>
      <c r="B4" s="65"/>
      <c r="C4" s="65" t="s">
        <v>168</v>
      </c>
      <c r="D4" s="65" t="s">
        <v>169</v>
      </c>
      <c r="E4" s="65" t="s">
        <v>170</v>
      </c>
      <c r="F4" s="65" t="s">
        <v>171</v>
      </c>
      <c r="G4" s="65" t="s">
        <v>172</v>
      </c>
      <c r="H4" s="65" t="s">
        <v>173</v>
      </c>
      <c r="I4" s="65" t="s">
        <v>174</v>
      </c>
      <c r="J4" s="65" t="s">
        <v>175</v>
      </c>
      <c r="K4" s="65" t="s">
        <v>176</v>
      </c>
      <c r="L4" s="65" t="s">
        <v>177</v>
      </c>
      <c r="M4" s="65" t="s">
        <v>178</v>
      </c>
      <c r="N4" s="65" t="s">
        <v>179</v>
      </c>
      <c r="O4" s="65" t="s">
        <v>180</v>
      </c>
      <c r="P4" s="65" t="s">
        <v>181</v>
      </c>
      <c r="Q4" s="65"/>
      <c r="R4" s="65" t="s">
        <v>182</v>
      </c>
      <c r="S4" s="65" t="s">
        <v>183</v>
      </c>
      <c r="T4" s="65" t="s">
        <v>184</v>
      </c>
      <c r="U4" s="32" t="s">
        <v>185</v>
      </c>
      <c r="V4" s="65" t="s">
        <v>186</v>
      </c>
    </row>
    <row r="5" spans="1:22" x14ac:dyDescent="0.2">
      <c r="A5" s="65"/>
      <c r="B5" s="65"/>
      <c r="C5" s="60" t="s">
        <v>134</v>
      </c>
      <c r="D5" s="60" t="s">
        <v>135</v>
      </c>
      <c r="E5" s="60" t="s">
        <v>136</v>
      </c>
      <c r="F5" s="60" t="s">
        <v>137</v>
      </c>
      <c r="G5" s="60" t="s">
        <v>138</v>
      </c>
      <c r="H5" s="60" t="s">
        <v>139</v>
      </c>
      <c r="I5" s="60" t="s">
        <v>140</v>
      </c>
      <c r="J5" s="60" t="s">
        <v>141</v>
      </c>
      <c r="K5" s="5" t="s">
        <v>142</v>
      </c>
      <c r="L5" s="60" t="s">
        <v>143</v>
      </c>
      <c r="M5" s="60" t="s">
        <v>144</v>
      </c>
      <c r="N5" s="60" t="s">
        <v>145</v>
      </c>
      <c r="O5" s="60" t="s">
        <v>146</v>
      </c>
      <c r="P5" s="60" t="s">
        <v>147</v>
      </c>
      <c r="Q5" s="5" t="s">
        <v>18</v>
      </c>
      <c r="R5" s="60" t="s">
        <v>148</v>
      </c>
      <c r="S5" s="60" t="s">
        <v>149</v>
      </c>
      <c r="T5" s="5" t="s">
        <v>21</v>
      </c>
      <c r="U5" s="5" t="s">
        <v>22</v>
      </c>
      <c r="V5" s="5" t="s">
        <v>23</v>
      </c>
    </row>
    <row r="6" spans="1:22" x14ac:dyDescent="0.2">
      <c r="A6" s="65"/>
      <c r="B6" s="15">
        <v>37987</v>
      </c>
      <c r="C6" s="1">
        <v>4228</v>
      </c>
      <c r="D6" s="1">
        <v>3375</v>
      </c>
      <c r="E6" s="1">
        <v>269</v>
      </c>
      <c r="F6" s="1">
        <v>10701</v>
      </c>
      <c r="G6" s="1">
        <v>2241</v>
      </c>
      <c r="H6" s="1">
        <v>489</v>
      </c>
      <c r="I6" s="1">
        <v>519</v>
      </c>
      <c r="J6" s="1"/>
      <c r="K6" s="1">
        <v>188006</v>
      </c>
      <c r="L6" s="1"/>
      <c r="M6" s="1">
        <v>1001</v>
      </c>
      <c r="N6" s="1">
        <v>3731</v>
      </c>
      <c r="O6" s="1">
        <v>64</v>
      </c>
      <c r="P6" s="1">
        <v>13222</v>
      </c>
      <c r="Q6" s="1"/>
      <c r="R6" s="27">
        <v>1451</v>
      </c>
      <c r="S6" s="27">
        <v>3594</v>
      </c>
      <c r="T6" s="1">
        <v>375814</v>
      </c>
      <c r="U6" s="1"/>
      <c r="V6" s="1"/>
    </row>
    <row r="7" spans="1:22" x14ac:dyDescent="0.2">
      <c r="A7" s="65"/>
      <c r="B7" s="15">
        <v>38018</v>
      </c>
      <c r="C7" s="1">
        <v>4257</v>
      </c>
      <c r="D7" s="1">
        <v>3439</v>
      </c>
      <c r="E7" s="1">
        <v>279</v>
      </c>
      <c r="F7" s="1">
        <v>11100</v>
      </c>
      <c r="G7" s="1">
        <v>2248</v>
      </c>
      <c r="H7" s="1">
        <v>529</v>
      </c>
      <c r="I7" s="1">
        <v>526</v>
      </c>
      <c r="J7" s="1"/>
      <c r="K7" s="1">
        <v>189418</v>
      </c>
      <c r="L7" s="1"/>
      <c r="M7" s="1">
        <v>1037</v>
      </c>
      <c r="N7" s="1">
        <v>3789</v>
      </c>
      <c r="O7" s="1">
        <v>64</v>
      </c>
      <c r="P7" s="1">
        <v>13891</v>
      </c>
      <c r="Q7" s="1"/>
      <c r="R7" s="27">
        <v>1480</v>
      </c>
      <c r="S7" s="27">
        <v>3592</v>
      </c>
      <c r="T7" s="1">
        <v>381480</v>
      </c>
      <c r="U7" s="1"/>
      <c r="V7" s="1"/>
    </row>
    <row r="8" spans="1:22" x14ac:dyDescent="0.2">
      <c r="A8" s="65"/>
      <c r="B8" s="15">
        <v>38047</v>
      </c>
      <c r="C8" s="1">
        <v>4294</v>
      </c>
      <c r="D8" s="1">
        <v>3455</v>
      </c>
      <c r="E8" s="1">
        <v>281</v>
      </c>
      <c r="F8" s="1">
        <v>11472</v>
      </c>
      <c r="G8" s="1">
        <v>2267</v>
      </c>
      <c r="H8" s="1">
        <v>528</v>
      </c>
      <c r="I8" s="1">
        <v>528</v>
      </c>
      <c r="J8" s="1"/>
      <c r="K8" s="1">
        <v>191728</v>
      </c>
      <c r="L8" s="1"/>
      <c r="M8" s="1">
        <v>1027</v>
      </c>
      <c r="N8" s="1">
        <v>3870</v>
      </c>
      <c r="O8" s="1">
        <v>58</v>
      </c>
      <c r="P8" s="1">
        <v>14281</v>
      </c>
      <c r="Q8" s="1"/>
      <c r="R8" s="27">
        <v>1446</v>
      </c>
      <c r="S8" s="27">
        <v>3726</v>
      </c>
      <c r="T8" s="1">
        <v>387081</v>
      </c>
      <c r="U8" s="1"/>
      <c r="V8" s="1"/>
    </row>
    <row r="9" spans="1:22" x14ac:dyDescent="0.2">
      <c r="A9" s="65"/>
      <c r="B9" s="15">
        <v>38078</v>
      </c>
      <c r="C9" s="1">
        <v>4262</v>
      </c>
      <c r="D9" s="1">
        <v>3495</v>
      </c>
      <c r="E9" s="1">
        <v>291</v>
      </c>
      <c r="F9" s="1">
        <v>11901</v>
      </c>
      <c r="G9" s="1">
        <v>2279</v>
      </c>
      <c r="H9" s="1">
        <v>523</v>
      </c>
      <c r="I9" s="1">
        <v>529</v>
      </c>
      <c r="J9" s="1"/>
      <c r="K9" s="1">
        <v>192946</v>
      </c>
      <c r="L9" s="1"/>
      <c r="M9" s="1">
        <v>1048</v>
      </c>
      <c r="N9" s="1">
        <v>3847</v>
      </c>
      <c r="O9" s="1">
        <v>58</v>
      </c>
      <c r="P9" s="1">
        <v>15013</v>
      </c>
      <c r="Q9" s="1"/>
      <c r="R9" s="27">
        <v>1433</v>
      </c>
      <c r="S9" s="27">
        <v>3685</v>
      </c>
      <c r="T9" s="1">
        <v>392241</v>
      </c>
      <c r="U9" s="1"/>
      <c r="V9" s="1"/>
    </row>
    <row r="10" spans="1:22" x14ac:dyDescent="0.2">
      <c r="A10" s="65"/>
      <c r="B10" s="15">
        <v>38108</v>
      </c>
      <c r="C10" s="1">
        <v>4327</v>
      </c>
      <c r="D10" s="1">
        <v>3539</v>
      </c>
      <c r="E10" s="1">
        <v>297</v>
      </c>
      <c r="F10" s="1">
        <v>12345</v>
      </c>
      <c r="G10" s="1">
        <v>2286</v>
      </c>
      <c r="H10" s="1">
        <v>514</v>
      </c>
      <c r="I10" s="1">
        <v>523</v>
      </c>
      <c r="J10" s="1"/>
      <c r="K10" s="1">
        <v>195355</v>
      </c>
      <c r="L10" s="1"/>
      <c r="M10" s="1">
        <v>1055</v>
      </c>
      <c r="N10" s="1">
        <v>3845</v>
      </c>
      <c r="O10" s="1">
        <v>59</v>
      </c>
      <c r="P10" s="1">
        <v>15415</v>
      </c>
      <c r="Q10" s="1"/>
      <c r="R10" s="27">
        <v>1418</v>
      </c>
      <c r="S10" s="27">
        <v>3757</v>
      </c>
      <c r="T10" s="1">
        <v>398007</v>
      </c>
      <c r="U10" s="1"/>
      <c r="V10" s="1"/>
    </row>
    <row r="11" spans="1:22" x14ac:dyDescent="0.2">
      <c r="A11" s="65"/>
      <c r="B11" s="15">
        <v>38139</v>
      </c>
      <c r="C11" s="1">
        <v>4130</v>
      </c>
      <c r="D11" s="1">
        <v>3505</v>
      </c>
      <c r="E11" s="1">
        <v>311</v>
      </c>
      <c r="F11" s="1">
        <v>12786</v>
      </c>
      <c r="G11" s="1">
        <v>2314</v>
      </c>
      <c r="H11" s="1">
        <v>491</v>
      </c>
      <c r="I11" s="1">
        <v>528</v>
      </c>
      <c r="J11" s="1"/>
      <c r="K11" s="1">
        <v>194345</v>
      </c>
      <c r="L11" s="1"/>
      <c r="M11" s="1">
        <v>1109</v>
      </c>
      <c r="N11" s="1">
        <v>4028</v>
      </c>
      <c r="O11" s="1">
        <v>59</v>
      </c>
      <c r="P11" s="1">
        <v>15783</v>
      </c>
      <c r="Q11" s="1"/>
      <c r="R11" s="27">
        <v>1367</v>
      </c>
      <c r="S11" s="27">
        <v>3767</v>
      </c>
      <c r="T11" s="1">
        <v>400046</v>
      </c>
      <c r="U11" s="1"/>
      <c r="V11" s="1"/>
    </row>
    <row r="12" spans="1:22" x14ac:dyDescent="0.2">
      <c r="A12" s="65"/>
      <c r="B12" s="15">
        <v>38169</v>
      </c>
      <c r="C12" s="1">
        <v>4192</v>
      </c>
      <c r="D12" s="1">
        <v>3510</v>
      </c>
      <c r="E12" s="1">
        <v>303</v>
      </c>
      <c r="F12" s="1">
        <v>13332</v>
      </c>
      <c r="G12" s="1">
        <v>2323</v>
      </c>
      <c r="H12" s="1">
        <v>470</v>
      </c>
      <c r="I12" s="1">
        <v>524</v>
      </c>
      <c r="J12" s="1"/>
      <c r="K12" s="1">
        <v>198117</v>
      </c>
      <c r="L12" s="1"/>
      <c r="M12" s="1">
        <v>1089</v>
      </c>
      <c r="N12" s="1">
        <v>4155</v>
      </c>
      <c r="O12" s="1">
        <v>57</v>
      </c>
      <c r="P12" s="1">
        <v>16450</v>
      </c>
      <c r="Q12" s="1"/>
      <c r="R12" s="27">
        <v>1344</v>
      </c>
      <c r="S12" s="27">
        <v>3841</v>
      </c>
      <c r="T12" s="1">
        <v>410050</v>
      </c>
      <c r="U12" s="1"/>
      <c r="V12" s="1"/>
    </row>
    <row r="13" spans="1:22" x14ac:dyDescent="0.2">
      <c r="A13" s="65"/>
      <c r="B13" s="15">
        <v>38200</v>
      </c>
      <c r="C13" s="1">
        <v>4065</v>
      </c>
      <c r="D13" s="1">
        <v>3429</v>
      </c>
      <c r="E13" s="1">
        <v>293</v>
      </c>
      <c r="F13" s="1">
        <v>13083</v>
      </c>
      <c r="G13" s="1">
        <v>2246</v>
      </c>
      <c r="H13" s="1">
        <v>459</v>
      </c>
      <c r="I13" s="1">
        <v>512</v>
      </c>
      <c r="J13" s="1"/>
      <c r="K13" s="1">
        <v>195834</v>
      </c>
      <c r="L13" s="1"/>
      <c r="M13" s="1">
        <v>1042</v>
      </c>
      <c r="N13" s="1">
        <v>4117</v>
      </c>
      <c r="O13" s="1">
        <v>55</v>
      </c>
      <c r="P13" s="1">
        <v>16126</v>
      </c>
      <c r="Q13" s="1"/>
      <c r="R13" s="27">
        <v>1303</v>
      </c>
      <c r="S13" s="27">
        <v>3651</v>
      </c>
      <c r="T13" s="1">
        <v>403755</v>
      </c>
      <c r="U13" s="1"/>
      <c r="V13" s="1"/>
    </row>
    <row r="14" spans="1:22" x14ac:dyDescent="0.2">
      <c r="A14" s="65"/>
      <c r="B14" s="15">
        <v>38231</v>
      </c>
      <c r="C14" s="1">
        <v>4134</v>
      </c>
      <c r="D14" s="1">
        <v>3515</v>
      </c>
      <c r="E14" s="1">
        <v>310</v>
      </c>
      <c r="F14" s="1">
        <v>12450</v>
      </c>
      <c r="G14" s="1">
        <v>2355</v>
      </c>
      <c r="H14" s="1">
        <v>541</v>
      </c>
      <c r="I14" s="1">
        <v>511</v>
      </c>
      <c r="J14" s="1"/>
      <c r="K14" s="1">
        <v>196326</v>
      </c>
      <c r="L14" s="1"/>
      <c r="M14" s="1">
        <v>1082</v>
      </c>
      <c r="N14" s="1">
        <v>3939</v>
      </c>
      <c r="O14" s="1">
        <v>59</v>
      </c>
      <c r="P14" s="1">
        <v>15342</v>
      </c>
      <c r="Q14" s="1"/>
      <c r="R14" s="27">
        <v>1325</v>
      </c>
      <c r="S14" s="27">
        <v>3765</v>
      </c>
      <c r="T14" s="1">
        <v>400895</v>
      </c>
      <c r="U14" s="1"/>
      <c r="V14" s="1"/>
    </row>
    <row r="15" spans="1:22" x14ac:dyDescent="0.2">
      <c r="A15" s="65"/>
      <c r="B15" s="15">
        <v>38261</v>
      </c>
      <c r="C15" s="1">
        <v>4217</v>
      </c>
      <c r="D15" s="1">
        <v>3546</v>
      </c>
      <c r="E15" s="1">
        <v>302</v>
      </c>
      <c r="F15" s="1">
        <v>11880</v>
      </c>
      <c r="G15" s="1">
        <v>2370</v>
      </c>
      <c r="H15" s="1">
        <v>558</v>
      </c>
      <c r="I15" s="1">
        <v>507</v>
      </c>
      <c r="J15" s="1"/>
      <c r="K15" s="1">
        <v>197759</v>
      </c>
      <c r="L15" s="1"/>
      <c r="M15" s="1">
        <v>1082</v>
      </c>
      <c r="N15" s="1">
        <v>3963</v>
      </c>
      <c r="O15" s="1">
        <v>55</v>
      </c>
      <c r="P15" s="1">
        <v>14504</v>
      </c>
      <c r="Q15" s="1"/>
      <c r="R15" s="27">
        <v>1335</v>
      </c>
      <c r="S15" s="27">
        <v>3895</v>
      </c>
      <c r="T15" s="1">
        <v>400907</v>
      </c>
      <c r="U15" s="1"/>
      <c r="V15" s="1"/>
    </row>
    <row r="16" spans="1:22" x14ac:dyDescent="0.2">
      <c r="A16" s="65"/>
      <c r="B16" s="15">
        <v>38292</v>
      </c>
      <c r="C16" s="1">
        <v>4274</v>
      </c>
      <c r="D16" s="1">
        <v>3563</v>
      </c>
      <c r="E16" s="1">
        <v>307</v>
      </c>
      <c r="F16" s="1">
        <v>11410</v>
      </c>
      <c r="G16" s="1">
        <v>2459</v>
      </c>
      <c r="H16" s="1">
        <v>561</v>
      </c>
      <c r="I16" s="1">
        <v>513</v>
      </c>
      <c r="J16" s="1"/>
      <c r="K16" s="1">
        <v>199560</v>
      </c>
      <c r="L16" s="1"/>
      <c r="M16" s="1">
        <v>1115</v>
      </c>
      <c r="N16" s="1">
        <v>3989</v>
      </c>
      <c r="O16" s="1">
        <v>64</v>
      </c>
      <c r="P16" s="1">
        <v>13593</v>
      </c>
      <c r="Q16" s="1"/>
      <c r="R16" s="27">
        <v>1374</v>
      </c>
      <c r="S16" s="27">
        <v>3998</v>
      </c>
      <c r="T16" s="1">
        <v>400718</v>
      </c>
      <c r="U16" s="1"/>
      <c r="V16" s="1"/>
    </row>
    <row r="17" spans="2:22" x14ac:dyDescent="0.2">
      <c r="B17" s="15">
        <v>38322</v>
      </c>
      <c r="C17" s="1">
        <v>4209</v>
      </c>
      <c r="D17" s="1">
        <v>3462</v>
      </c>
      <c r="E17" s="1">
        <v>305</v>
      </c>
      <c r="F17" s="1">
        <v>11342</v>
      </c>
      <c r="G17" s="1">
        <v>2319</v>
      </c>
      <c r="H17" s="1">
        <v>519</v>
      </c>
      <c r="I17" s="1">
        <v>462</v>
      </c>
      <c r="J17" s="1"/>
      <c r="K17" s="1">
        <v>197633</v>
      </c>
      <c r="L17" s="1"/>
      <c r="M17" s="1">
        <v>1097</v>
      </c>
      <c r="N17" s="1">
        <v>3992</v>
      </c>
      <c r="O17" s="1">
        <v>56</v>
      </c>
      <c r="P17" s="1">
        <v>13416</v>
      </c>
      <c r="Q17" s="1"/>
      <c r="R17" s="27">
        <v>1297</v>
      </c>
      <c r="S17" s="27">
        <v>3820</v>
      </c>
      <c r="T17" s="1">
        <v>393900</v>
      </c>
      <c r="U17" s="1"/>
      <c r="V17" s="1"/>
    </row>
    <row r="18" spans="2:22" x14ac:dyDescent="0.2">
      <c r="B18" s="15">
        <v>38353</v>
      </c>
      <c r="C18" s="1">
        <v>4227</v>
      </c>
      <c r="D18" s="1">
        <v>3479</v>
      </c>
      <c r="E18" s="1">
        <v>341</v>
      </c>
      <c r="F18" s="1">
        <v>11248</v>
      </c>
      <c r="G18" s="1">
        <v>2486</v>
      </c>
      <c r="H18" s="1">
        <v>521</v>
      </c>
      <c r="I18" s="1">
        <v>473</v>
      </c>
      <c r="J18" s="1"/>
      <c r="K18" s="1">
        <v>197137</v>
      </c>
      <c r="L18" s="1"/>
      <c r="M18" s="1">
        <v>1098</v>
      </c>
      <c r="N18" s="1">
        <v>3929</v>
      </c>
      <c r="O18" s="1">
        <v>62</v>
      </c>
      <c r="P18" s="1">
        <v>13464</v>
      </c>
      <c r="Q18" s="1"/>
      <c r="R18" s="27">
        <v>1322</v>
      </c>
      <c r="S18" s="27">
        <v>4015</v>
      </c>
      <c r="T18" s="1">
        <v>394213</v>
      </c>
      <c r="U18" s="1"/>
      <c r="V18" s="1"/>
    </row>
    <row r="19" spans="2:22" x14ac:dyDescent="0.2">
      <c r="B19" s="15">
        <v>38384</v>
      </c>
      <c r="C19" s="1">
        <v>4189</v>
      </c>
      <c r="D19" s="1">
        <v>3579</v>
      </c>
      <c r="E19" s="1">
        <v>344</v>
      </c>
      <c r="F19" s="1">
        <v>11511</v>
      </c>
      <c r="G19" s="1">
        <v>2545</v>
      </c>
      <c r="H19" s="1">
        <v>500</v>
      </c>
      <c r="I19" s="1">
        <v>473</v>
      </c>
      <c r="J19" s="1"/>
      <c r="K19" s="1">
        <v>199122</v>
      </c>
      <c r="L19" s="1"/>
      <c r="M19" s="1">
        <v>1111</v>
      </c>
      <c r="N19" s="1">
        <v>3930</v>
      </c>
      <c r="O19" s="1">
        <v>61</v>
      </c>
      <c r="P19" s="1">
        <v>14088</v>
      </c>
      <c r="Q19" s="1"/>
      <c r="R19" s="27">
        <v>1344</v>
      </c>
      <c r="S19" s="27">
        <v>4014</v>
      </c>
      <c r="T19" s="1">
        <v>399146</v>
      </c>
      <c r="U19" s="1"/>
      <c r="V19" s="1"/>
    </row>
    <row r="20" spans="2:22" x14ac:dyDescent="0.2">
      <c r="B20" s="15">
        <v>38412</v>
      </c>
      <c r="C20" s="1">
        <v>4255</v>
      </c>
      <c r="D20" s="1">
        <v>3613</v>
      </c>
      <c r="E20" s="1">
        <v>362</v>
      </c>
      <c r="F20" s="1">
        <v>12148</v>
      </c>
      <c r="G20" s="1">
        <v>2613</v>
      </c>
      <c r="H20" s="1">
        <v>502</v>
      </c>
      <c r="I20" s="1">
        <v>485</v>
      </c>
      <c r="J20" s="1"/>
      <c r="K20" s="1">
        <v>200817</v>
      </c>
      <c r="L20" s="1"/>
      <c r="M20" s="1">
        <v>1143</v>
      </c>
      <c r="N20" s="1">
        <v>4016</v>
      </c>
      <c r="O20" s="1">
        <v>58</v>
      </c>
      <c r="P20" s="1">
        <v>14628</v>
      </c>
      <c r="Q20" s="1"/>
      <c r="R20" s="27">
        <v>1321</v>
      </c>
      <c r="S20" s="27">
        <v>3996</v>
      </c>
      <c r="T20" s="1">
        <v>404295</v>
      </c>
      <c r="U20" s="1"/>
      <c r="V20" s="1"/>
    </row>
    <row r="21" spans="2:22" x14ac:dyDescent="0.2">
      <c r="B21" s="15">
        <v>38443</v>
      </c>
      <c r="C21" s="1">
        <v>4352</v>
      </c>
      <c r="D21" s="1">
        <v>3705</v>
      </c>
      <c r="E21" s="1">
        <v>365</v>
      </c>
      <c r="F21" s="1">
        <v>12644</v>
      </c>
      <c r="G21" s="1">
        <v>2638</v>
      </c>
      <c r="H21" s="1">
        <v>506</v>
      </c>
      <c r="I21" s="1">
        <v>557</v>
      </c>
      <c r="J21" s="1"/>
      <c r="K21" s="1">
        <v>203789</v>
      </c>
      <c r="L21" s="1"/>
      <c r="M21" s="1">
        <v>1135</v>
      </c>
      <c r="N21" s="1">
        <v>4087</v>
      </c>
      <c r="O21" s="1">
        <v>64</v>
      </c>
      <c r="P21" s="1">
        <v>15643</v>
      </c>
      <c r="Q21" s="1"/>
      <c r="R21" s="27">
        <v>1393</v>
      </c>
      <c r="S21" s="27">
        <v>4127</v>
      </c>
      <c r="T21" s="1">
        <v>413419</v>
      </c>
      <c r="U21" s="1"/>
      <c r="V21" s="1"/>
    </row>
    <row r="22" spans="2:22" x14ac:dyDescent="0.2">
      <c r="B22" s="15">
        <v>38473</v>
      </c>
      <c r="C22" s="1">
        <v>4411</v>
      </c>
      <c r="D22" s="1">
        <v>3723</v>
      </c>
      <c r="E22" s="1">
        <v>356</v>
      </c>
      <c r="F22" s="1">
        <v>13207</v>
      </c>
      <c r="G22" s="1">
        <v>2661</v>
      </c>
      <c r="H22" s="1">
        <v>532</v>
      </c>
      <c r="I22" s="1">
        <v>575</v>
      </c>
      <c r="J22" s="1"/>
      <c r="K22" s="1">
        <v>204983</v>
      </c>
      <c r="L22" s="1"/>
      <c r="M22" s="1">
        <v>1170</v>
      </c>
      <c r="N22" s="1">
        <v>4117</v>
      </c>
      <c r="O22" s="1">
        <v>69</v>
      </c>
      <c r="P22" s="1">
        <v>15810</v>
      </c>
      <c r="Q22" s="1"/>
      <c r="R22" s="27">
        <v>1396</v>
      </c>
      <c r="S22" s="27">
        <v>4161</v>
      </c>
      <c r="T22" s="1">
        <v>417905</v>
      </c>
      <c r="U22" s="1"/>
      <c r="V22" s="1"/>
    </row>
    <row r="23" spans="2:22" x14ac:dyDescent="0.2">
      <c r="B23" s="15">
        <v>38504</v>
      </c>
      <c r="C23" s="1">
        <v>4342</v>
      </c>
      <c r="D23" s="1">
        <v>3711</v>
      </c>
      <c r="E23" s="1">
        <v>324</v>
      </c>
      <c r="F23" s="1">
        <v>13740</v>
      </c>
      <c r="G23" s="1">
        <v>2626</v>
      </c>
      <c r="H23" s="1">
        <v>514</v>
      </c>
      <c r="I23" s="1">
        <v>602</v>
      </c>
      <c r="J23" s="1"/>
      <c r="K23" s="1">
        <v>204598</v>
      </c>
      <c r="L23" s="1"/>
      <c r="M23" s="1">
        <v>1164</v>
      </c>
      <c r="N23" s="1">
        <v>4333</v>
      </c>
      <c r="O23" s="1">
        <v>63</v>
      </c>
      <c r="P23" s="1">
        <v>16386</v>
      </c>
      <c r="Q23" s="1"/>
      <c r="R23" s="27">
        <v>1419</v>
      </c>
      <c r="S23" s="27">
        <v>4207</v>
      </c>
      <c r="T23" s="1">
        <v>422010</v>
      </c>
      <c r="U23" s="1"/>
      <c r="V23" s="1"/>
    </row>
    <row r="24" spans="2:22" x14ac:dyDescent="0.2">
      <c r="B24" s="15">
        <v>38534</v>
      </c>
      <c r="C24" s="1">
        <v>4380</v>
      </c>
      <c r="D24" s="1">
        <v>3766</v>
      </c>
      <c r="E24" s="1">
        <v>347</v>
      </c>
      <c r="F24" s="1">
        <v>14380</v>
      </c>
      <c r="G24" s="1">
        <v>2677</v>
      </c>
      <c r="H24" s="1">
        <v>491</v>
      </c>
      <c r="I24" s="1">
        <v>609</v>
      </c>
      <c r="J24" s="1"/>
      <c r="K24" s="1">
        <v>207390</v>
      </c>
      <c r="L24" s="1"/>
      <c r="M24" s="1">
        <v>1156</v>
      </c>
      <c r="N24" s="1">
        <v>4561</v>
      </c>
      <c r="O24" s="1">
        <v>65</v>
      </c>
      <c r="P24" s="1">
        <v>17385</v>
      </c>
      <c r="Q24" s="1"/>
      <c r="R24" s="27">
        <v>1365</v>
      </c>
      <c r="S24" s="27">
        <v>4193</v>
      </c>
      <c r="T24" s="1">
        <v>431750</v>
      </c>
      <c r="U24" s="1"/>
      <c r="V24" s="1"/>
    </row>
    <row r="25" spans="2:22" x14ac:dyDescent="0.2">
      <c r="B25" s="15">
        <v>38565</v>
      </c>
      <c r="C25" s="1">
        <v>4320</v>
      </c>
      <c r="D25" s="1">
        <v>3692</v>
      </c>
      <c r="E25" s="1">
        <v>340</v>
      </c>
      <c r="F25" s="1">
        <v>14191</v>
      </c>
      <c r="G25" s="1">
        <v>2703</v>
      </c>
      <c r="H25" s="1">
        <v>447</v>
      </c>
      <c r="I25" s="1">
        <v>601</v>
      </c>
      <c r="J25" s="1"/>
      <c r="K25" s="1">
        <v>206631</v>
      </c>
      <c r="L25" s="1"/>
      <c r="M25" s="1">
        <v>1139</v>
      </c>
      <c r="N25" s="1">
        <v>4516</v>
      </c>
      <c r="O25" s="1">
        <v>62</v>
      </c>
      <c r="P25" s="1">
        <v>16963</v>
      </c>
      <c r="Q25" s="1"/>
      <c r="R25" s="27">
        <v>1365</v>
      </c>
      <c r="S25" s="27">
        <v>4112</v>
      </c>
      <c r="T25" s="1">
        <v>428705</v>
      </c>
      <c r="U25" s="1"/>
      <c r="V25" s="1"/>
    </row>
    <row r="26" spans="2:22" x14ac:dyDescent="0.2">
      <c r="B26" s="15">
        <v>38596</v>
      </c>
      <c r="C26" s="1">
        <v>4393</v>
      </c>
      <c r="D26" s="1">
        <v>3847</v>
      </c>
      <c r="E26" s="1">
        <v>359</v>
      </c>
      <c r="F26" s="1">
        <v>13550</v>
      </c>
      <c r="G26" s="1">
        <v>2836</v>
      </c>
      <c r="H26" s="1">
        <v>465</v>
      </c>
      <c r="I26" s="1">
        <v>615</v>
      </c>
      <c r="J26" s="1"/>
      <c r="K26" s="1">
        <v>208193</v>
      </c>
      <c r="L26" s="1"/>
      <c r="M26" s="1">
        <v>1178</v>
      </c>
      <c r="N26" s="1">
        <v>4403</v>
      </c>
      <c r="O26" s="1">
        <v>63</v>
      </c>
      <c r="P26" s="1">
        <v>16555</v>
      </c>
      <c r="Q26" s="1"/>
      <c r="R26" s="27">
        <v>1367</v>
      </c>
      <c r="S26" s="27">
        <v>4283</v>
      </c>
      <c r="T26" s="1">
        <v>429084</v>
      </c>
      <c r="U26" s="1"/>
      <c r="V26" s="1"/>
    </row>
    <row r="27" spans="2:22" x14ac:dyDescent="0.2">
      <c r="B27" s="15">
        <v>38626</v>
      </c>
      <c r="C27" s="1">
        <v>4601</v>
      </c>
      <c r="D27" s="1">
        <v>3838</v>
      </c>
      <c r="E27" s="1">
        <v>360</v>
      </c>
      <c r="F27" s="1">
        <v>12814</v>
      </c>
      <c r="G27" s="1">
        <v>3009</v>
      </c>
      <c r="H27" s="1">
        <v>508</v>
      </c>
      <c r="I27" s="1">
        <v>609</v>
      </c>
      <c r="J27" s="1"/>
      <c r="K27" s="1">
        <v>209740</v>
      </c>
      <c r="L27" s="1"/>
      <c r="M27" s="1">
        <v>1168</v>
      </c>
      <c r="N27" s="1">
        <v>4469</v>
      </c>
      <c r="O27" s="1">
        <v>58</v>
      </c>
      <c r="P27" s="1">
        <v>15249</v>
      </c>
      <c r="Q27" s="1"/>
      <c r="R27" s="27">
        <v>1388</v>
      </c>
      <c r="S27" s="27">
        <v>4334</v>
      </c>
      <c r="T27" s="1">
        <v>427592</v>
      </c>
      <c r="U27" s="1"/>
      <c r="V27" s="1"/>
    </row>
    <row r="28" spans="2:22" x14ac:dyDescent="0.2">
      <c r="B28" s="15">
        <v>38657</v>
      </c>
      <c r="C28" s="1">
        <v>4499</v>
      </c>
      <c r="D28" s="1">
        <v>3893</v>
      </c>
      <c r="E28" s="1">
        <v>363</v>
      </c>
      <c r="F28" s="1">
        <v>12470</v>
      </c>
      <c r="G28" s="1">
        <v>2961</v>
      </c>
      <c r="H28" s="1">
        <v>480</v>
      </c>
      <c r="I28" s="1">
        <v>612</v>
      </c>
      <c r="J28" s="1"/>
      <c r="K28" s="1">
        <v>211719</v>
      </c>
      <c r="L28" s="1"/>
      <c r="M28" s="1">
        <v>1164</v>
      </c>
      <c r="N28" s="1">
        <v>4443</v>
      </c>
      <c r="O28" s="1">
        <v>58</v>
      </c>
      <c r="P28" s="1">
        <v>14570</v>
      </c>
      <c r="Q28" s="1"/>
      <c r="R28" s="27">
        <v>1414</v>
      </c>
      <c r="S28" s="27">
        <v>4214</v>
      </c>
      <c r="T28" s="1">
        <v>427020</v>
      </c>
      <c r="U28" s="1"/>
      <c r="V28" s="1"/>
    </row>
    <row r="29" spans="2:22" x14ac:dyDescent="0.2">
      <c r="B29" s="15">
        <v>38687</v>
      </c>
      <c r="C29" s="1">
        <v>4327</v>
      </c>
      <c r="D29" s="1">
        <v>3625</v>
      </c>
      <c r="E29" s="1">
        <v>331</v>
      </c>
      <c r="F29" s="1">
        <v>12104</v>
      </c>
      <c r="G29" s="1">
        <v>2653</v>
      </c>
      <c r="H29" s="1">
        <v>451</v>
      </c>
      <c r="I29" s="1">
        <v>592</v>
      </c>
      <c r="J29" s="1"/>
      <c r="K29" s="1">
        <v>208688</v>
      </c>
      <c r="L29" s="1"/>
      <c r="M29" s="1">
        <v>1119</v>
      </c>
      <c r="N29" s="1">
        <v>4353</v>
      </c>
      <c r="O29" s="1">
        <v>48</v>
      </c>
      <c r="P29" s="1">
        <v>14184</v>
      </c>
      <c r="Q29" s="1"/>
      <c r="R29" s="27">
        <v>1231</v>
      </c>
      <c r="S29" s="27">
        <v>3784</v>
      </c>
      <c r="T29" s="1">
        <v>416306</v>
      </c>
      <c r="U29" s="1"/>
      <c r="V29" s="1"/>
    </row>
    <row r="30" spans="2:22" x14ac:dyDescent="0.2">
      <c r="B30" s="15">
        <v>38718</v>
      </c>
      <c r="C30" s="1">
        <v>4247</v>
      </c>
      <c r="D30" s="1">
        <v>3716</v>
      </c>
      <c r="E30" s="1">
        <v>343</v>
      </c>
      <c r="F30" s="1">
        <v>12046</v>
      </c>
      <c r="G30" s="1">
        <v>2782</v>
      </c>
      <c r="H30" s="1">
        <v>496</v>
      </c>
      <c r="I30" s="1">
        <v>624</v>
      </c>
      <c r="J30" s="1">
        <v>15329</v>
      </c>
      <c r="K30" s="1">
        <v>207416</v>
      </c>
      <c r="L30" s="1">
        <v>14331</v>
      </c>
      <c r="M30" s="1">
        <v>1175</v>
      </c>
      <c r="N30" s="1">
        <v>4391</v>
      </c>
      <c r="O30" s="1">
        <v>56</v>
      </c>
      <c r="P30" s="1">
        <v>14151</v>
      </c>
      <c r="Q30" s="1">
        <f t="shared" ref="Q30:Q61" si="0">SUM(C30:P30)</f>
        <v>281103</v>
      </c>
      <c r="R30" s="27">
        <v>1329</v>
      </c>
      <c r="S30" s="27">
        <v>4146</v>
      </c>
      <c r="T30" s="1">
        <v>415940</v>
      </c>
      <c r="U30" s="1">
        <v>1961554</v>
      </c>
      <c r="V30" s="1">
        <v>13689747</v>
      </c>
    </row>
    <row r="31" spans="2:22" x14ac:dyDescent="0.2">
      <c r="B31" s="15">
        <v>38749</v>
      </c>
      <c r="C31" s="1">
        <v>4365</v>
      </c>
      <c r="D31" s="1">
        <v>3800</v>
      </c>
      <c r="E31" s="1">
        <v>340</v>
      </c>
      <c r="F31" s="1">
        <v>12410</v>
      </c>
      <c r="G31" s="1">
        <v>2866</v>
      </c>
      <c r="H31" s="1">
        <v>505</v>
      </c>
      <c r="I31" s="1">
        <v>642</v>
      </c>
      <c r="J31" s="1">
        <v>15651</v>
      </c>
      <c r="K31" s="1">
        <v>209331</v>
      </c>
      <c r="L31" s="1">
        <v>14544</v>
      </c>
      <c r="M31" s="1">
        <v>1231</v>
      </c>
      <c r="N31" s="1">
        <v>4457</v>
      </c>
      <c r="O31" s="1">
        <v>57</v>
      </c>
      <c r="P31" s="1">
        <v>14725</v>
      </c>
      <c r="Q31" s="1">
        <f t="shared" si="0"/>
        <v>284924</v>
      </c>
      <c r="R31" s="27">
        <v>1345</v>
      </c>
      <c r="S31" s="27">
        <v>4240</v>
      </c>
      <c r="T31" s="1">
        <v>422111</v>
      </c>
      <c r="U31" s="1">
        <v>1982013</v>
      </c>
      <c r="V31" s="1">
        <v>13805800</v>
      </c>
    </row>
    <row r="32" spans="2:22" x14ac:dyDescent="0.2">
      <c r="B32" s="15">
        <v>38777</v>
      </c>
      <c r="C32" s="1">
        <v>4460</v>
      </c>
      <c r="D32" s="1">
        <v>3876</v>
      </c>
      <c r="E32" s="1">
        <v>369</v>
      </c>
      <c r="F32" s="1">
        <v>13014</v>
      </c>
      <c r="G32" s="1">
        <v>2982</v>
      </c>
      <c r="H32" s="1">
        <v>525</v>
      </c>
      <c r="I32" s="1">
        <v>649</v>
      </c>
      <c r="J32" s="1">
        <v>16041</v>
      </c>
      <c r="K32" s="1">
        <v>212329</v>
      </c>
      <c r="L32" s="1">
        <v>14665</v>
      </c>
      <c r="M32" s="1">
        <v>1252</v>
      </c>
      <c r="N32" s="1">
        <v>4474</v>
      </c>
      <c r="O32" s="1">
        <v>56</v>
      </c>
      <c r="P32" s="1">
        <v>15207</v>
      </c>
      <c r="Q32" s="1">
        <f t="shared" si="0"/>
        <v>289899</v>
      </c>
      <c r="R32" s="27">
        <v>1385</v>
      </c>
      <c r="S32" s="27">
        <v>4188</v>
      </c>
      <c r="T32" s="1">
        <v>428688</v>
      </c>
      <c r="U32" s="1">
        <v>2010447</v>
      </c>
      <c r="V32" s="1">
        <v>13922914</v>
      </c>
    </row>
    <row r="33" spans="2:22" x14ac:dyDescent="0.2">
      <c r="B33" s="15">
        <v>38808</v>
      </c>
      <c r="C33" s="1">
        <v>4609</v>
      </c>
      <c r="D33" s="1">
        <v>3935</v>
      </c>
      <c r="E33" s="1">
        <v>367</v>
      </c>
      <c r="F33" s="1">
        <v>13756</v>
      </c>
      <c r="G33" s="1">
        <v>2959</v>
      </c>
      <c r="H33" s="1">
        <v>527</v>
      </c>
      <c r="I33" s="1">
        <v>560</v>
      </c>
      <c r="J33" s="1">
        <v>16561</v>
      </c>
      <c r="K33" s="1">
        <v>216080</v>
      </c>
      <c r="L33" s="1">
        <v>15056</v>
      </c>
      <c r="M33" s="1">
        <v>1268</v>
      </c>
      <c r="N33" s="1">
        <v>4498</v>
      </c>
      <c r="O33" s="1">
        <v>60</v>
      </c>
      <c r="P33" s="1">
        <v>16184</v>
      </c>
      <c r="Q33" s="1">
        <f t="shared" si="0"/>
        <v>296420</v>
      </c>
      <c r="R33" s="27">
        <v>1367</v>
      </c>
      <c r="S33" s="27">
        <v>4330</v>
      </c>
      <c r="T33" s="1">
        <v>438402</v>
      </c>
      <c r="U33" s="1">
        <v>2043248</v>
      </c>
      <c r="V33" s="1">
        <v>14109192</v>
      </c>
    </row>
    <row r="34" spans="2:22" x14ac:dyDescent="0.2">
      <c r="B34" s="15">
        <v>38838</v>
      </c>
      <c r="C34" s="1">
        <v>4699</v>
      </c>
      <c r="D34" s="1">
        <v>3948</v>
      </c>
      <c r="E34" s="1">
        <v>361</v>
      </c>
      <c r="F34" s="1">
        <v>14159</v>
      </c>
      <c r="G34" s="1">
        <v>2951</v>
      </c>
      <c r="H34" s="1">
        <v>538</v>
      </c>
      <c r="I34" s="1">
        <v>557</v>
      </c>
      <c r="J34" s="1">
        <v>16698</v>
      </c>
      <c r="K34" s="1">
        <v>215637</v>
      </c>
      <c r="L34" s="1">
        <v>15283</v>
      </c>
      <c r="M34" s="1">
        <v>1296</v>
      </c>
      <c r="N34" s="1">
        <v>4390</v>
      </c>
      <c r="O34" s="1">
        <v>61</v>
      </c>
      <c r="P34" s="1">
        <v>16620</v>
      </c>
      <c r="Q34" s="1">
        <f t="shared" si="0"/>
        <v>297198</v>
      </c>
      <c r="R34" s="27">
        <v>1397</v>
      </c>
      <c r="S34" s="27">
        <v>4361</v>
      </c>
      <c r="T34" s="1">
        <v>440672</v>
      </c>
      <c r="U34" s="1">
        <v>2046979</v>
      </c>
      <c r="V34" s="1">
        <v>14178934</v>
      </c>
    </row>
    <row r="35" spans="2:22" x14ac:dyDescent="0.2">
      <c r="B35" s="15">
        <v>38869</v>
      </c>
      <c r="C35" s="1">
        <v>4662</v>
      </c>
      <c r="D35" s="1">
        <v>3912</v>
      </c>
      <c r="E35" s="1">
        <v>367</v>
      </c>
      <c r="F35" s="1">
        <v>14553</v>
      </c>
      <c r="G35" s="1">
        <v>2928</v>
      </c>
      <c r="H35" s="1">
        <v>508</v>
      </c>
      <c r="I35" s="1">
        <v>557</v>
      </c>
      <c r="J35" s="1">
        <v>16877</v>
      </c>
      <c r="K35" s="1">
        <v>215185</v>
      </c>
      <c r="L35" s="1">
        <v>15417</v>
      </c>
      <c r="M35" s="1">
        <v>1289</v>
      </c>
      <c r="N35" s="1">
        <v>4482</v>
      </c>
      <c r="O35" s="1">
        <v>55</v>
      </c>
      <c r="P35" s="1">
        <v>17391</v>
      </c>
      <c r="Q35" s="1">
        <f t="shared" si="0"/>
        <v>298183</v>
      </c>
      <c r="R35" s="27">
        <v>1424</v>
      </c>
      <c r="S35" s="27">
        <v>4283</v>
      </c>
      <c r="T35" s="1">
        <v>443728</v>
      </c>
      <c r="U35" s="1">
        <v>2036896</v>
      </c>
      <c r="V35" s="1">
        <v>14191899</v>
      </c>
    </row>
    <row r="36" spans="2:22" x14ac:dyDescent="0.2">
      <c r="B36" s="15">
        <v>38899</v>
      </c>
      <c r="C36" s="1">
        <v>4752</v>
      </c>
      <c r="D36" s="1">
        <v>3866</v>
      </c>
      <c r="E36" s="1">
        <v>394</v>
      </c>
      <c r="F36" s="1">
        <v>15056</v>
      </c>
      <c r="G36" s="1">
        <v>2955</v>
      </c>
      <c r="H36" s="1">
        <v>505</v>
      </c>
      <c r="I36" s="1">
        <v>550</v>
      </c>
      <c r="J36" s="1">
        <v>17320</v>
      </c>
      <c r="K36" s="1">
        <v>218111</v>
      </c>
      <c r="L36" s="1">
        <v>15802</v>
      </c>
      <c r="M36" s="1">
        <v>1324</v>
      </c>
      <c r="N36" s="1">
        <v>4621</v>
      </c>
      <c r="O36" s="1">
        <v>61</v>
      </c>
      <c r="P36" s="1">
        <v>18159</v>
      </c>
      <c r="Q36" s="1">
        <f t="shared" si="0"/>
        <v>303476</v>
      </c>
      <c r="R36" s="27">
        <v>1428</v>
      </c>
      <c r="S36" s="27">
        <v>4331</v>
      </c>
      <c r="T36" s="1">
        <v>452095</v>
      </c>
      <c r="U36" s="1">
        <v>2065492</v>
      </c>
      <c r="V36" s="1">
        <v>14335357</v>
      </c>
    </row>
    <row r="37" spans="2:22" x14ac:dyDescent="0.2">
      <c r="B37" s="15">
        <v>38930</v>
      </c>
      <c r="C37" s="1">
        <v>4711</v>
      </c>
      <c r="D37" s="1">
        <v>3812</v>
      </c>
      <c r="E37" s="1">
        <v>389</v>
      </c>
      <c r="F37" s="1">
        <v>14795</v>
      </c>
      <c r="G37" s="1">
        <v>2928</v>
      </c>
      <c r="H37" s="1">
        <v>503</v>
      </c>
      <c r="I37" s="1">
        <v>545</v>
      </c>
      <c r="J37" s="1">
        <v>17008</v>
      </c>
      <c r="K37" s="1">
        <v>216843</v>
      </c>
      <c r="L37" s="1">
        <v>15503</v>
      </c>
      <c r="M37" s="1">
        <v>1304</v>
      </c>
      <c r="N37" s="1">
        <v>4563</v>
      </c>
      <c r="O37" s="1">
        <v>63</v>
      </c>
      <c r="P37" s="1">
        <v>17948</v>
      </c>
      <c r="Q37" s="1">
        <f t="shared" si="0"/>
        <v>300915</v>
      </c>
      <c r="R37" s="27">
        <v>1449</v>
      </c>
      <c r="S37" s="27">
        <v>4387</v>
      </c>
      <c r="T37" s="1">
        <v>447649</v>
      </c>
      <c r="U37" s="1">
        <v>2044788</v>
      </c>
      <c r="V37" s="1">
        <v>14167817</v>
      </c>
    </row>
    <row r="38" spans="2:22" x14ac:dyDescent="0.2">
      <c r="B38" s="15">
        <v>38961</v>
      </c>
      <c r="C38" s="1">
        <v>4990</v>
      </c>
      <c r="D38" s="1">
        <v>3931</v>
      </c>
      <c r="E38" s="1">
        <v>408</v>
      </c>
      <c r="F38" s="1">
        <v>14290</v>
      </c>
      <c r="G38" s="1">
        <v>3054</v>
      </c>
      <c r="H38" s="1">
        <v>512</v>
      </c>
      <c r="I38" s="1">
        <v>544</v>
      </c>
      <c r="J38" s="1">
        <v>17366</v>
      </c>
      <c r="K38" s="1">
        <v>220109</v>
      </c>
      <c r="L38" s="1">
        <v>15492</v>
      </c>
      <c r="M38" s="1">
        <v>1342</v>
      </c>
      <c r="N38" s="1">
        <v>4530</v>
      </c>
      <c r="O38" s="1">
        <v>69</v>
      </c>
      <c r="P38" s="1">
        <v>17518</v>
      </c>
      <c r="Q38" s="1">
        <f t="shared" si="0"/>
        <v>304155</v>
      </c>
      <c r="R38" s="27">
        <v>1497</v>
      </c>
      <c r="S38" s="27">
        <v>4597</v>
      </c>
      <c r="T38" s="1">
        <v>450731</v>
      </c>
      <c r="U38" s="1">
        <v>2071801</v>
      </c>
      <c r="V38" s="1">
        <v>14391081</v>
      </c>
    </row>
    <row r="39" spans="2:22" x14ac:dyDescent="0.2">
      <c r="B39" s="15">
        <v>38991</v>
      </c>
      <c r="C39" s="1">
        <v>5053</v>
      </c>
      <c r="D39" s="1">
        <v>3978</v>
      </c>
      <c r="E39" s="1">
        <v>408</v>
      </c>
      <c r="F39" s="1">
        <v>13401</v>
      </c>
      <c r="G39" s="1">
        <v>3139</v>
      </c>
      <c r="H39" s="1">
        <v>543</v>
      </c>
      <c r="I39" s="1">
        <v>547</v>
      </c>
      <c r="J39" s="1">
        <v>16722</v>
      </c>
      <c r="K39" s="1">
        <v>218241</v>
      </c>
      <c r="L39" s="1">
        <v>15030</v>
      </c>
      <c r="M39" s="1">
        <v>1349</v>
      </c>
      <c r="N39" s="1">
        <v>4528</v>
      </c>
      <c r="O39" s="1">
        <v>68</v>
      </c>
      <c r="P39" s="1">
        <v>15695</v>
      </c>
      <c r="Q39" s="1">
        <f t="shared" si="0"/>
        <v>298702</v>
      </c>
      <c r="R39" s="27">
        <v>1533</v>
      </c>
      <c r="S39" s="27">
        <v>4664</v>
      </c>
      <c r="T39" s="1">
        <v>441977</v>
      </c>
      <c r="U39" s="1">
        <v>2065977</v>
      </c>
      <c r="V39" s="1">
        <v>14349498</v>
      </c>
    </row>
    <row r="40" spans="2:22" x14ac:dyDescent="0.2">
      <c r="B40" s="15">
        <v>39022</v>
      </c>
      <c r="C40" s="1">
        <v>5025</v>
      </c>
      <c r="D40" s="1">
        <v>4000</v>
      </c>
      <c r="E40" s="1">
        <v>400</v>
      </c>
      <c r="F40" s="1">
        <v>13045</v>
      </c>
      <c r="G40" s="1">
        <v>3191</v>
      </c>
      <c r="H40" s="1">
        <v>559</v>
      </c>
      <c r="I40" s="1">
        <v>542</v>
      </c>
      <c r="J40" s="1">
        <v>16542</v>
      </c>
      <c r="K40" s="1">
        <v>221250</v>
      </c>
      <c r="L40" s="1">
        <v>14808</v>
      </c>
      <c r="M40" s="1">
        <v>1335</v>
      </c>
      <c r="N40" s="1">
        <v>4571</v>
      </c>
      <c r="O40" s="1">
        <v>68</v>
      </c>
      <c r="P40" s="1">
        <v>15039</v>
      </c>
      <c r="Q40" s="1">
        <f t="shared" si="0"/>
        <v>300375</v>
      </c>
      <c r="R40" s="27">
        <v>1562</v>
      </c>
      <c r="S40" s="27">
        <v>4742</v>
      </c>
      <c r="T40" s="1">
        <v>443044</v>
      </c>
      <c r="U40" s="1">
        <v>2088066</v>
      </c>
      <c r="V40" s="1">
        <v>14460158</v>
      </c>
    </row>
    <row r="41" spans="2:22" x14ac:dyDescent="0.2">
      <c r="B41" s="15">
        <v>39052</v>
      </c>
      <c r="C41" s="1">
        <v>4986</v>
      </c>
      <c r="D41" s="1">
        <v>3941</v>
      </c>
      <c r="E41" s="1">
        <v>391</v>
      </c>
      <c r="F41" s="1">
        <v>12892</v>
      </c>
      <c r="G41" s="1">
        <v>3093</v>
      </c>
      <c r="H41" s="1">
        <v>546</v>
      </c>
      <c r="I41" s="1">
        <v>507</v>
      </c>
      <c r="J41" s="1">
        <v>16316</v>
      </c>
      <c r="K41" s="1">
        <v>219736</v>
      </c>
      <c r="L41" s="1">
        <v>14549</v>
      </c>
      <c r="M41" s="1">
        <v>1268</v>
      </c>
      <c r="N41" s="1">
        <v>4387</v>
      </c>
      <c r="O41" s="1">
        <v>57</v>
      </c>
      <c r="P41" s="1">
        <v>14899</v>
      </c>
      <c r="Q41" s="1">
        <f t="shared" si="0"/>
        <v>297568</v>
      </c>
      <c r="R41" s="27">
        <v>1523</v>
      </c>
      <c r="S41" s="27">
        <v>4390</v>
      </c>
      <c r="T41" s="1">
        <v>437564</v>
      </c>
      <c r="U41" s="1">
        <v>2062357</v>
      </c>
      <c r="V41" s="1">
        <v>14338759</v>
      </c>
    </row>
    <row r="42" spans="2:22" x14ac:dyDescent="0.2">
      <c r="B42" s="15">
        <v>39083</v>
      </c>
      <c r="C42" s="1">
        <v>5087</v>
      </c>
      <c r="D42" s="1">
        <v>4021</v>
      </c>
      <c r="E42" s="1">
        <v>427</v>
      </c>
      <c r="F42" s="1">
        <v>12823</v>
      </c>
      <c r="G42" s="1">
        <v>3117</v>
      </c>
      <c r="H42" s="1">
        <v>532</v>
      </c>
      <c r="I42" s="1">
        <v>514</v>
      </c>
      <c r="J42" s="1">
        <v>16125</v>
      </c>
      <c r="K42" s="1">
        <v>217453</v>
      </c>
      <c r="L42" s="1">
        <v>14372</v>
      </c>
      <c r="M42" s="1">
        <v>1307</v>
      </c>
      <c r="N42" s="1">
        <v>4309</v>
      </c>
      <c r="O42" s="1">
        <v>72</v>
      </c>
      <c r="P42" s="1">
        <v>14465</v>
      </c>
      <c r="Q42" s="1">
        <f t="shared" si="0"/>
        <v>294624</v>
      </c>
      <c r="R42" s="27">
        <v>1585</v>
      </c>
      <c r="S42" s="27">
        <v>4527</v>
      </c>
      <c r="T42" s="1">
        <v>434281</v>
      </c>
      <c r="U42" s="1">
        <v>2067162</v>
      </c>
      <c r="V42" s="1">
        <v>14337473</v>
      </c>
    </row>
    <row r="43" spans="2:22" x14ac:dyDescent="0.2">
      <c r="B43" s="15">
        <v>39114</v>
      </c>
      <c r="C43" s="1">
        <v>5089</v>
      </c>
      <c r="D43" s="1">
        <v>4101</v>
      </c>
      <c r="E43" s="1">
        <v>456</v>
      </c>
      <c r="F43" s="1">
        <v>13084</v>
      </c>
      <c r="G43" s="1">
        <v>3148</v>
      </c>
      <c r="H43" s="1">
        <v>544</v>
      </c>
      <c r="I43" s="1">
        <v>546</v>
      </c>
      <c r="J43" s="1">
        <v>16387</v>
      </c>
      <c r="K43" s="1">
        <v>217749</v>
      </c>
      <c r="L43" s="1">
        <v>14741</v>
      </c>
      <c r="M43" s="1">
        <v>1347</v>
      </c>
      <c r="N43" s="1">
        <v>4211</v>
      </c>
      <c r="O43" s="1">
        <v>82</v>
      </c>
      <c r="P43" s="1">
        <v>15049</v>
      </c>
      <c r="Q43" s="1">
        <f t="shared" si="0"/>
        <v>296534</v>
      </c>
      <c r="R43" s="27">
        <v>1607</v>
      </c>
      <c r="S43" s="27">
        <v>4548</v>
      </c>
      <c r="T43" s="1">
        <v>437949</v>
      </c>
      <c r="U43" s="1">
        <v>2088019</v>
      </c>
      <c r="V43" s="1">
        <v>14450682</v>
      </c>
    </row>
    <row r="44" spans="2:22" x14ac:dyDescent="0.2">
      <c r="B44" s="15">
        <v>39142</v>
      </c>
      <c r="C44" s="1">
        <v>5158</v>
      </c>
      <c r="D44" s="1">
        <v>4130</v>
      </c>
      <c r="E44" s="1">
        <v>466</v>
      </c>
      <c r="F44" s="1">
        <v>13729</v>
      </c>
      <c r="G44" s="1">
        <v>3248</v>
      </c>
      <c r="H44" s="1">
        <v>575</v>
      </c>
      <c r="I44" s="1">
        <v>592</v>
      </c>
      <c r="J44" s="1">
        <v>16892</v>
      </c>
      <c r="K44" s="1">
        <v>220412</v>
      </c>
      <c r="L44" s="1">
        <v>15238</v>
      </c>
      <c r="M44" s="1">
        <v>1393</v>
      </c>
      <c r="N44" s="1">
        <v>4351</v>
      </c>
      <c r="O44" s="1">
        <v>81</v>
      </c>
      <c r="P44" s="1">
        <v>16005</v>
      </c>
      <c r="Q44" s="1">
        <f t="shared" si="0"/>
        <v>302270</v>
      </c>
      <c r="R44" s="27">
        <v>1614</v>
      </c>
      <c r="S44" s="27">
        <v>4488</v>
      </c>
      <c r="T44" s="1">
        <v>447084</v>
      </c>
      <c r="U44" s="1">
        <v>2126862</v>
      </c>
      <c r="V44" s="1">
        <v>14653887</v>
      </c>
    </row>
    <row r="45" spans="2:22" x14ac:dyDescent="0.2">
      <c r="B45" s="15">
        <v>39173</v>
      </c>
      <c r="C45" s="1">
        <v>5169</v>
      </c>
      <c r="D45" s="1">
        <v>4095</v>
      </c>
      <c r="E45" s="1">
        <v>462</v>
      </c>
      <c r="F45" s="1">
        <v>14004</v>
      </c>
      <c r="G45" s="1">
        <v>3154</v>
      </c>
      <c r="H45" s="1">
        <v>571</v>
      </c>
      <c r="I45" s="1">
        <v>586</v>
      </c>
      <c r="J45" s="1">
        <v>16693</v>
      </c>
      <c r="K45" s="1">
        <v>220861</v>
      </c>
      <c r="L45" s="1">
        <v>15510</v>
      </c>
      <c r="M45" s="1">
        <v>1439</v>
      </c>
      <c r="N45" s="1">
        <v>4320</v>
      </c>
      <c r="O45" s="1">
        <v>83</v>
      </c>
      <c r="P45" s="1">
        <v>16270</v>
      </c>
      <c r="Q45" s="1">
        <f t="shared" si="0"/>
        <v>303217</v>
      </c>
      <c r="R45" s="27">
        <v>1635</v>
      </c>
      <c r="S45" s="27">
        <v>4471</v>
      </c>
      <c r="T45" s="1">
        <v>448454</v>
      </c>
      <c r="U45" s="1">
        <v>2130505</v>
      </c>
      <c r="V45" s="1">
        <v>14669570</v>
      </c>
    </row>
    <row r="46" spans="2:22" x14ac:dyDescent="0.2">
      <c r="B46" s="15">
        <v>39203</v>
      </c>
      <c r="C46" s="1">
        <v>5193</v>
      </c>
      <c r="D46" s="1">
        <v>4169</v>
      </c>
      <c r="E46" s="1">
        <v>459</v>
      </c>
      <c r="F46" s="1">
        <v>14279</v>
      </c>
      <c r="G46" s="1">
        <v>3126</v>
      </c>
      <c r="H46" s="1">
        <v>594</v>
      </c>
      <c r="I46" s="1">
        <v>628</v>
      </c>
      <c r="J46" s="1">
        <v>16907</v>
      </c>
      <c r="K46" s="1">
        <v>222383</v>
      </c>
      <c r="L46" s="1">
        <v>15848</v>
      </c>
      <c r="M46" s="1">
        <v>1494</v>
      </c>
      <c r="N46" s="1">
        <v>4448</v>
      </c>
      <c r="O46" s="1">
        <v>83</v>
      </c>
      <c r="P46" s="1">
        <v>16694</v>
      </c>
      <c r="Q46" s="1">
        <f t="shared" si="0"/>
        <v>306305</v>
      </c>
      <c r="R46" s="27">
        <v>1664</v>
      </c>
      <c r="S46" s="27">
        <v>4608</v>
      </c>
      <c r="T46" s="1">
        <v>453208</v>
      </c>
      <c r="U46" s="1">
        <v>2140390</v>
      </c>
      <c r="V46" s="1">
        <v>14783480</v>
      </c>
    </row>
    <row r="47" spans="2:22" x14ac:dyDescent="0.2">
      <c r="B47" s="15">
        <v>39234</v>
      </c>
      <c r="C47" s="1">
        <v>5252</v>
      </c>
      <c r="D47" s="1">
        <v>4222</v>
      </c>
      <c r="E47" s="1">
        <v>453</v>
      </c>
      <c r="F47" s="1">
        <v>14744</v>
      </c>
      <c r="G47" s="1">
        <v>3047</v>
      </c>
      <c r="H47" s="1">
        <v>586</v>
      </c>
      <c r="I47" s="1">
        <v>618</v>
      </c>
      <c r="J47" s="1">
        <v>16796</v>
      </c>
      <c r="K47" s="1">
        <v>223465</v>
      </c>
      <c r="L47" s="1">
        <v>16196</v>
      </c>
      <c r="M47" s="1">
        <v>1521</v>
      </c>
      <c r="N47" s="1">
        <v>4527</v>
      </c>
      <c r="O47" s="1">
        <v>76</v>
      </c>
      <c r="P47" s="1">
        <v>17545</v>
      </c>
      <c r="Q47" s="1">
        <f t="shared" si="0"/>
        <v>309048</v>
      </c>
      <c r="R47" s="27">
        <v>1636</v>
      </c>
      <c r="S47" s="27">
        <v>4546</v>
      </c>
      <c r="T47" s="1">
        <v>458524</v>
      </c>
      <c r="U47" s="1">
        <v>2149731</v>
      </c>
      <c r="V47" s="1">
        <v>14904832</v>
      </c>
    </row>
    <row r="48" spans="2:22" x14ac:dyDescent="0.2">
      <c r="B48" s="15">
        <v>39264</v>
      </c>
      <c r="C48" s="1">
        <v>5229</v>
      </c>
      <c r="D48" s="1">
        <v>4031</v>
      </c>
      <c r="E48" s="1">
        <v>458</v>
      </c>
      <c r="F48" s="1">
        <v>15097</v>
      </c>
      <c r="G48" s="1">
        <v>3053</v>
      </c>
      <c r="H48" s="1">
        <v>591</v>
      </c>
      <c r="I48" s="1">
        <v>605</v>
      </c>
      <c r="J48" s="1">
        <v>17196</v>
      </c>
      <c r="K48" s="1">
        <v>223192</v>
      </c>
      <c r="L48" s="1">
        <v>16065</v>
      </c>
      <c r="M48" s="1">
        <v>1551</v>
      </c>
      <c r="N48" s="1">
        <v>4702</v>
      </c>
      <c r="O48" s="1">
        <v>77</v>
      </c>
      <c r="P48" s="1">
        <v>17619</v>
      </c>
      <c r="Q48" s="1">
        <f t="shared" si="0"/>
        <v>309466</v>
      </c>
      <c r="R48" s="27">
        <v>1647</v>
      </c>
      <c r="S48" s="27">
        <v>4523</v>
      </c>
      <c r="T48" s="1">
        <v>460875</v>
      </c>
      <c r="U48" s="1">
        <v>2148074</v>
      </c>
      <c r="V48" s="1">
        <v>14857252</v>
      </c>
    </row>
    <row r="49" spans="2:22" x14ac:dyDescent="0.2">
      <c r="B49" s="15">
        <v>39295</v>
      </c>
      <c r="C49" s="1">
        <v>5086</v>
      </c>
      <c r="D49" s="1">
        <v>3871</v>
      </c>
      <c r="E49" s="1">
        <v>447</v>
      </c>
      <c r="F49" s="1">
        <v>14776</v>
      </c>
      <c r="G49" s="1">
        <v>2951</v>
      </c>
      <c r="H49" s="1">
        <v>582</v>
      </c>
      <c r="I49" s="1">
        <v>583</v>
      </c>
      <c r="J49" s="1">
        <v>16855</v>
      </c>
      <c r="K49" s="1">
        <v>221331</v>
      </c>
      <c r="L49" s="1">
        <v>15873</v>
      </c>
      <c r="M49" s="1">
        <v>1562</v>
      </c>
      <c r="N49" s="1">
        <v>4576</v>
      </c>
      <c r="O49" s="1">
        <v>80</v>
      </c>
      <c r="P49" s="1">
        <v>17407</v>
      </c>
      <c r="Q49" s="1">
        <f t="shared" si="0"/>
        <v>305980</v>
      </c>
      <c r="R49" s="27">
        <v>1588</v>
      </c>
      <c r="S49" s="27">
        <v>4309</v>
      </c>
      <c r="T49" s="1">
        <v>454314</v>
      </c>
      <c r="U49" s="1">
        <v>2112398</v>
      </c>
      <c r="V49" s="1">
        <v>14614701</v>
      </c>
    </row>
    <row r="50" spans="2:22" x14ac:dyDescent="0.2">
      <c r="B50" s="15">
        <v>39326</v>
      </c>
      <c r="C50" s="1">
        <v>5393</v>
      </c>
      <c r="D50" s="1">
        <v>3964</v>
      </c>
      <c r="E50" s="1">
        <v>445</v>
      </c>
      <c r="F50" s="1">
        <v>14307</v>
      </c>
      <c r="G50" s="1">
        <v>3023</v>
      </c>
      <c r="H50" s="1">
        <v>573</v>
      </c>
      <c r="I50" s="1">
        <v>593</v>
      </c>
      <c r="J50" s="1">
        <v>16972</v>
      </c>
      <c r="K50" s="1">
        <v>225166</v>
      </c>
      <c r="L50" s="1">
        <v>15924</v>
      </c>
      <c r="M50" s="1">
        <v>1549</v>
      </c>
      <c r="N50" s="1">
        <v>4492</v>
      </c>
      <c r="O50" s="1">
        <v>79</v>
      </c>
      <c r="P50" s="1">
        <v>17246</v>
      </c>
      <c r="Q50" s="1">
        <f t="shared" si="0"/>
        <v>309726</v>
      </c>
      <c r="R50" s="27">
        <v>1609</v>
      </c>
      <c r="S50" s="27">
        <v>4483</v>
      </c>
      <c r="T50" s="1">
        <v>457595</v>
      </c>
      <c r="U50" s="1">
        <v>2139424</v>
      </c>
      <c r="V50" s="1">
        <v>14858226</v>
      </c>
    </row>
    <row r="51" spans="2:22" x14ac:dyDescent="0.2">
      <c r="B51" s="15">
        <v>39356</v>
      </c>
      <c r="C51" s="1">
        <v>5482</v>
      </c>
      <c r="D51" s="1">
        <v>3952</v>
      </c>
      <c r="E51" s="1">
        <v>448</v>
      </c>
      <c r="F51" s="1">
        <v>13073</v>
      </c>
      <c r="G51" s="1">
        <v>2997</v>
      </c>
      <c r="H51" s="1">
        <v>564</v>
      </c>
      <c r="I51" s="1">
        <v>606</v>
      </c>
      <c r="J51" s="1">
        <v>16200</v>
      </c>
      <c r="K51" s="1">
        <v>223431</v>
      </c>
      <c r="L51" s="1">
        <v>15527</v>
      </c>
      <c r="M51" s="1">
        <v>1495</v>
      </c>
      <c r="N51" s="1">
        <v>4327</v>
      </c>
      <c r="O51" s="1">
        <v>80</v>
      </c>
      <c r="P51" s="1">
        <v>15651</v>
      </c>
      <c r="Q51" s="1">
        <f t="shared" si="0"/>
        <v>303833</v>
      </c>
      <c r="R51" s="27">
        <v>1576</v>
      </c>
      <c r="S51" s="27">
        <v>4339</v>
      </c>
      <c r="T51" s="1">
        <v>446872</v>
      </c>
      <c r="U51" s="1">
        <v>2128388</v>
      </c>
      <c r="V51" s="1">
        <v>14772157</v>
      </c>
    </row>
    <row r="52" spans="2:22" x14ac:dyDescent="0.2">
      <c r="B52" s="15">
        <v>39387</v>
      </c>
      <c r="C52" s="1">
        <v>5515</v>
      </c>
      <c r="D52" s="1">
        <v>3987</v>
      </c>
      <c r="E52" s="1">
        <v>457</v>
      </c>
      <c r="F52" s="1">
        <v>12830</v>
      </c>
      <c r="G52" s="1">
        <v>3016</v>
      </c>
      <c r="H52" s="1">
        <v>557</v>
      </c>
      <c r="I52" s="1">
        <v>628</v>
      </c>
      <c r="J52" s="1">
        <v>16003</v>
      </c>
      <c r="K52" s="1">
        <v>225024</v>
      </c>
      <c r="L52" s="1">
        <v>15315</v>
      </c>
      <c r="M52" s="1">
        <v>1502</v>
      </c>
      <c r="N52" s="1">
        <v>4382</v>
      </c>
      <c r="O52" s="1">
        <v>87</v>
      </c>
      <c r="P52" s="1">
        <v>14827</v>
      </c>
      <c r="Q52" s="1">
        <f t="shared" si="0"/>
        <v>304130</v>
      </c>
      <c r="R52" s="27">
        <v>1591</v>
      </c>
      <c r="S52" s="27">
        <v>4381</v>
      </c>
      <c r="T52" s="1">
        <v>445836</v>
      </c>
      <c r="U52" s="1">
        <v>2143939</v>
      </c>
      <c r="V52" s="1">
        <v>14859964</v>
      </c>
    </row>
    <row r="53" spans="2:22" x14ac:dyDescent="0.2">
      <c r="B53" s="15">
        <v>39417</v>
      </c>
      <c r="C53" s="1">
        <v>5392</v>
      </c>
      <c r="D53" s="1">
        <v>3815</v>
      </c>
      <c r="E53" s="1">
        <v>456</v>
      </c>
      <c r="F53" s="1">
        <v>12449</v>
      </c>
      <c r="G53" s="1">
        <v>2919</v>
      </c>
      <c r="H53" s="1">
        <v>529</v>
      </c>
      <c r="I53" s="1">
        <v>646</v>
      </c>
      <c r="J53" s="1">
        <v>15724</v>
      </c>
      <c r="K53" s="1">
        <v>224160</v>
      </c>
      <c r="L53" s="1">
        <v>14775</v>
      </c>
      <c r="M53" s="1">
        <v>1431</v>
      </c>
      <c r="N53" s="1">
        <v>4216</v>
      </c>
      <c r="O53" s="1">
        <v>76</v>
      </c>
      <c r="P53" s="1">
        <v>14709</v>
      </c>
      <c r="Q53" s="1">
        <f t="shared" si="0"/>
        <v>301297</v>
      </c>
      <c r="R53" s="27">
        <v>1482</v>
      </c>
      <c r="S53" s="27">
        <v>4171</v>
      </c>
      <c r="T53" s="1">
        <v>439847</v>
      </c>
      <c r="U53" s="1">
        <v>2110803</v>
      </c>
      <c r="V53" s="1">
        <v>14719806</v>
      </c>
    </row>
    <row r="54" spans="2:22" x14ac:dyDescent="0.2">
      <c r="B54" s="15">
        <v>39448</v>
      </c>
      <c r="C54" s="1">
        <v>5523</v>
      </c>
      <c r="D54" s="1">
        <v>3879</v>
      </c>
      <c r="E54" s="1">
        <v>430</v>
      </c>
      <c r="F54" s="1">
        <v>12100</v>
      </c>
      <c r="G54" s="1">
        <v>2929</v>
      </c>
      <c r="H54" s="1">
        <v>584</v>
      </c>
      <c r="I54" s="1">
        <v>628</v>
      </c>
      <c r="J54" s="1">
        <v>15469</v>
      </c>
      <c r="K54" s="1">
        <v>220536</v>
      </c>
      <c r="L54" s="1">
        <v>14402</v>
      </c>
      <c r="M54" s="1">
        <v>1462</v>
      </c>
      <c r="N54" s="1">
        <v>4516</v>
      </c>
      <c r="O54" s="1">
        <v>71</v>
      </c>
      <c r="P54" s="1">
        <v>14432</v>
      </c>
      <c r="Q54" s="1">
        <f t="shared" si="0"/>
        <v>296961</v>
      </c>
      <c r="R54" s="27">
        <v>1482</v>
      </c>
      <c r="S54" s="27">
        <v>4188</v>
      </c>
      <c r="T54" s="1">
        <v>432652</v>
      </c>
      <c r="U54" s="1">
        <v>2100697</v>
      </c>
      <c r="V54" s="1">
        <v>14648079</v>
      </c>
    </row>
    <row r="55" spans="2:22" x14ac:dyDescent="0.2">
      <c r="B55" s="15">
        <v>39479</v>
      </c>
      <c r="C55" s="1">
        <v>5480</v>
      </c>
      <c r="D55" s="1">
        <v>3859</v>
      </c>
      <c r="E55" s="1">
        <v>399</v>
      </c>
      <c r="F55" s="1">
        <v>12542</v>
      </c>
      <c r="G55" s="1">
        <v>2860</v>
      </c>
      <c r="H55" s="1">
        <v>575</v>
      </c>
      <c r="I55" s="1">
        <v>598</v>
      </c>
      <c r="J55" s="1">
        <v>15481</v>
      </c>
      <c r="K55" s="1">
        <v>220376</v>
      </c>
      <c r="L55" s="1">
        <v>14626</v>
      </c>
      <c r="M55" s="1">
        <v>1473</v>
      </c>
      <c r="N55" s="1">
        <v>4438</v>
      </c>
      <c r="O55" s="1">
        <v>68</v>
      </c>
      <c r="P55" s="1">
        <v>14890</v>
      </c>
      <c r="Q55" s="1">
        <f t="shared" si="0"/>
        <v>297665</v>
      </c>
      <c r="R55" s="27">
        <v>1497</v>
      </c>
      <c r="S55" s="27">
        <v>4296</v>
      </c>
      <c r="T55" s="1">
        <v>433239</v>
      </c>
      <c r="U55" s="1">
        <v>2103590</v>
      </c>
      <c r="V55" s="1">
        <v>14689376</v>
      </c>
    </row>
    <row r="56" spans="2:22" x14ac:dyDescent="0.2">
      <c r="B56" s="15">
        <v>39508</v>
      </c>
      <c r="C56" s="1">
        <v>5430</v>
      </c>
      <c r="D56" s="1">
        <v>3820</v>
      </c>
      <c r="E56" s="1">
        <v>392</v>
      </c>
      <c r="F56" s="1">
        <v>12955</v>
      </c>
      <c r="G56" s="1">
        <v>2848</v>
      </c>
      <c r="H56" s="1">
        <v>608</v>
      </c>
      <c r="I56" s="1">
        <v>568</v>
      </c>
      <c r="J56" s="1">
        <v>15675</v>
      </c>
      <c r="K56" s="1">
        <v>221022</v>
      </c>
      <c r="L56" s="1">
        <v>14625</v>
      </c>
      <c r="M56" s="1">
        <v>1480</v>
      </c>
      <c r="N56" s="1">
        <v>4478</v>
      </c>
      <c r="O56" s="1">
        <v>60</v>
      </c>
      <c r="P56" s="1">
        <v>15360</v>
      </c>
      <c r="Q56" s="1">
        <f t="shared" si="0"/>
        <v>299321</v>
      </c>
      <c r="R56" s="27">
        <v>1488</v>
      </c>
      <c r="S56" s="27">
        <v>4298</v>
      </c>
      <c r="T56" s="1">
        <v>436761</v>
      </c>
      <c r="U56" s="1">
        <v>2116744</v>
      </c>
      <c r="V56" s="1">
        <v>14725449</v>
      </c>
    </row>
    <row r="57" spans="2:22" x14ac:dyDescent="0.2">
      <c r="B57" s="15">
        <v>39539</v>
      </c>
      <c r="C57" s="1">
        <v>5455</v>
      </c>
      <c r="D57" s="1">
        <v>3755</v>
      </c>
      <c r="E57" s="1">
        <v>383</v>
      </c>
      <c r="F57" s="1">
        <v>13165</v>
      </c>
      <c r="G57" s="1">
        <v>2817</v>
      </c>
      <c r="H57" s="1">
        <v>632</v>
      </c>
      <c r="I57" s="1">
        <v>560</v>
      </c>
      <c r="J57" s="1">
        <v>15749</v>
      </c>
      <c r="K57" s="1">
        <v>221030</v>
      </c>
      <c r="L57" s="1">
        <v>14755</v>
      </c>
      <c r="M57" s="1">
        <v>1410</v>
      </c>
      <c r="N57" s="1">
        <v>4490</v>
      </c>
      <c r="O57" s="1">
        <v>63</v>
      </c>
      <c r="P57" s="1">
        <v>15709</v>
      </c>
      <c r="Q57" s="1">
        <f t="shared" si="0"/>
        <v>299973</v>
      </c>
      <c r="R57" s="27">
        <v>1457</v>
      </c>
      <c r="S57" s="27">
        <v>4290</v>
      </c>
      <c r="T57" s="1">
        <v>437282</v>
      </c>
      <c r="U57" s="1">
        <v>2110664</v>
      </c>
      <c r="V57" s="1">
        <v>14738916</v>
      </c>
    </row>
    <row r="58" spans="2:22" x14ac:dyDescent="0.2">
      <c r="B58" s="15">
        <v>39569</v>
      </c>
      <c r="C58" s="1">
        <v>5526</v>
      </c>
      <c r="D58" s="1">
        <v>3685</v>
      </c>
      <c r="E58" s="1">
        <v>392</v>
      </c>
      <c r="F58" s="1">
        <v>13613</v>
      </c>
      <c r="G58" s="1">
        <v>2728</v>
      </c>
      <c r="H58" s="1">
        <v>701</v>
      </c>
      <c r="I58" s="1">
        <v>558</v>
      </c>
      <c r="J58" s="1">
        <v>15981</v>
      </c>
      <c r="K58" s="1">
        <v>222867</v>
      </c>
      <c r="L58" s="1">
        <v>14967</v>
      </c>
      <c r="M58" s="1">
        <v>1455</v>
      </c>
      <c r="N58" s="1">
        <v>4498</v>
      </c>
      <c r="O58" s="1">
        <v>59</v>
      </c>
      <c r="P58" s="1">
        <v>16548</v>
      </c>
      <c r="Q58" s="1">
        <f t="shared" si="0"/>
        <v>303578</v>
      </c>
      <c r="R58" s="27">
        <v>1467</v>
      </c>
      <c r="S58" s="27">
        <v>4278</v>
      </c>
      <c r="T58" s="1">
        <v>441887</v>
      </c>
      <c r="U58" s="1">
        <v>2123757</v>
      </c>
      <c r="V58" s="1">
        <v>14863842</v>
      </c>
    </row>
    <row r="59" spans="2:22" x14ac:dyDescent="0.2">
      <c r="B59" s="15">
        <v>39600</v>
      </c>
      <c r="C59" s="1">
        <v>5293</v>
      </c>
      <c r="D59" s="1">
        <v>3381</v>
      </c>
      <c r="E59" s="1">
        <v>398</v>
      </c>
      <c r="F59" s="1">
        <v>13783</v>
      </c>
      <c r="G59" s="1">
        <v>2591</v>
      </c>
      <c r="H59" s="1">
        <v>730</v>
      </c>
      <c r="I59" s="1">
        <v>544</v>
      </c>
      <c r="J59" s="1">
        <v>15498</v>
      </c>
      <c r="K59" s="1">
        <v>218300</v>
      </c>
      <c r="L59" s="1">
        <v>14906</v>
      </c>
      <c r="M59" s="1">
        <v>1391</v>
      </c>
      <c r="N59" s="1">
        <v>4511</v>
      </c>
      <c r="O59" s="1">
        <v>57</v>
      </c>
      <c r="P59" s="1">
        <v>16773</v>
      </c>
      <c r="Q59" s="1">
        <f t="shared" si="0"/>
        <v>298156</v>
      </c>
      <c r="R59" s="27">
        <v>1461</v>
      </c>
      <c r="S59" s="27">
        <v>4027</v>
      </c>
      <c r="T59" s="1">
        <v>436792</v>
      </c>
      <c r="U59" s="1">
        <v>2077486</v>
      </c>
      <c r="V59" s="1">
        <v>14689241</v>
      </c>
    </row>
    <row r="60" spans="2:22" x14ac:dyDescent="0.2">
      <c r="B60" s="15">
        <v>39630</v>
      </c>
      <c r="C60" s="1">
        <v>5236</v>
      </c>
      <c r="D60" s="1">
        <v>3244</v>
      </c>
      <c r="E60" s="1">
        <v>383</v>
      </c>
      <c r="F60" s="1">
        <v>14246</v>
      </c>
      <c r="G60" s="1">
        <v>2428</v>
      </c>
      <c r="H60" s="1">
        <v>755</v>
      </c>
      <c r="I60" s="1">
        <v>542</v>
      </c>
      <c r="J60" s="1">
        <v>15661</v>
      </c>
      <c r="K60" s="1">
        <v>218713</v>
      </c>
      <c r="L60" s="1">
        <v>14996</v>
      </c>
      <c r="M60" s="1">
        <v>1346</v>
      </c>
      <c r="N60" s="1">
        <v>4638</v>
      </c>
      <c r="O60" s="1">
        <v>57</v>
      </c>
      <c r="P60" s="1">
        <v>17153</v>
      </c>
      <c r="Q60" s="1">
        <f t="shared" si="0"/>
        <v>299398</v>
      </c>
      <c r="R60" s="27">
        <v>1484</v>
      </c>
      <c r="S60" s="27">
        <v>3864</v>
      </c>
      <c r="T60" s="1">
        <v>439307</v>
      </c>
      <c r="U60" s="1">
        <v>2079961</v>
      </c>
      <c r="V60" s="1">
        <v>14695494</v>
      </c>
    </row>
    <row r="61" spans="2:22" x14ac:dyDescent="0.2">
      <c r="B61" s="15">
        <v>39661</v>
      </c>
      <c r="C61" s="1">
        <v>5024</v>
      </c>
      <c r="D61" s="1">
        <v>3137</v>
      </c>
      <c r="E61" s="1">
        <v>373</v>
      </c>
      <c r="F61" s="1">
        <v>14189</v>
      </c>
      <c r="G61" s="1">
        <v>2350</v>
      </c>
      <c r="H61" s="1">
        <v>760</v>
      </c>
      <c r="I61" s="1">
        <v>538</v>
      </c>
      <c r="J61" s="1">
        <v>15371</v>
      </c>
      <c r="K61" s="1">
        <v>217541</v>
      </c>
      <c r="L61" s="1">
        <v>14580</v>
      </c>
      <c r="M61" s="1">
        <v>1257</v>
      </c>
      <c r="N61" s="1">
        <v>4601</v>
      </c>
      <c r="O61" s="1">
        <v>59</v>
      </c>
      <c r="P61" s="1">
        <v>17184</v>
      </c>
      <c r="Q61" s="1">
        <f t="shared" si="0"/>
        <v>296964</v>
      </c>
      <c r="R61" s="27">
        <v>1418</v>
      </c>
      <c r="S61" s="27">
        <v>3734</v>
      </c>
      <c r="T61" s="1">
        <v>435175</v>
      </c>
      <c r="U61" s="1">
        <v>2059246</v>
      </c>
      <c r="V61" s="1">
        <v>14596403</v>
      </c>
    </row>
    <row r="62" spans="2:22" x14ac:dyDescent="0.2">
      <c r="B62" s="15">
        <v>39692</v>
      </c>
      <c r="C62" s="1">
        <v>5226</v>
      </c>
      <c r="D62" s="1">
        <v>3141</v>
      </c>
      <c r="E62" s="1">
        <v>370</v>
      </c>
      <c r="F62" s="1">
        <v>13071</v>
      </c>
      <c r="G62" s="1">
        <v>2361</v>
      </c>
      <c r="H62" s="1">
        <v>789</v>
      </c>
      <c r="I62" s="1">
        <v>527</v>
      </c>
      <c r="J62" s="1">
        <v>15023</v>
      </c>
      <c r="K62" s="1">
        <v>215770</v>
      </c>
      <c r="L62" s="1">
        <v>14001</v>
      </c>
      <c r="M62" s="1">
        <v>1349</v>
      </c>
      <c r="N62" s="1">
        <v>4235</v>
      </c>
      <c r="O62" s="1">
        <v>61</v>
      </c>
      <c r="P62" s="1">
        <v>15846</v>
      </c>
      <c r="Q62" s="1">
        <f t="shared" ref="Q62:Q93" si="1">SUM(C62:P62)</f>
        <v>291770</v>
      </c>
      <c r="R62" s="27">
        <v>1446</v>
      </c>
      <c r="S62" s="27">
        <v>3729</v>
      </c>
      <c r="T62" s="1">
        <v>423099</v>
      </c>
      <c r="U62" s="1">
        <v>2015394</v>
      </c>
      <c r="V62" s="1">
        <v>14359370</v>
      </c>
    </row>
    <row r="63" spans="2:22" x14ac:dyDescent="0.2">
      <c r="B63" s="15">
        <v>39722</v>
      </c>
      <c r="C63" s="1">
        <v>5045</v>
      </c>
      <c r="D63" s="1">
        <v>3067</v>
      </c>
      <c r="E63" s="1">
        <v>354</v>
      </c>
      <c r="F63" s="1">
        <v>12118</v>
      </c>
      <c r="G63" s="1">
        <v>2354</v>
      </c>
      <c r="H63" s="1">
        <v>774</v>
      </c>
      <c r="I63" s="1">
        <v>523</v>
      </c>
      <c r="J63" s="1">
        <v>14453</v>
      </c>
      <c r="K63" s="1">
        <v>213448</v>
      </c>
      <c r="L63" s="1">
        <v>13554</v>
      </c>
      <c r="M63" s="1">
        <v>1316</v>
      </c>
      <c r="N63" s="1">
        <v>4084</v>
      </c>
      <c r="O63" s="1">
        <v>68</v>
      </c>
      <c r="P63" s="1">
        <v>14506</v>
      </c>
      <c r="Q63" s="1">
        <f t="shared" si="1"/>
        <v>285664</v>
      </c>
      <c r="R63" s="27">
        <v>1406</v>
      </c>
      <c r="S63" s="27">
        <v>3706</v>
      </c>
      <c r="T63" s="1">
        <v>413611</v>
      </c>
      <c r="U63" s="1">
        <v>2000941</v>
      </c>
      <c r="V63" s="1">
        <v>14242101</v>
      </c>
    </row>
    <row r="64" spans="2:22" x14ac:dyDescent="0.2">
      <c r="B64" s="15">
        <v>39753</v>
      </c>
      <c r="C64" s="1">
        <v>5714</v>
      </c>
      <c r="D64" s="1">
        <v>3011</v>
      </c>
      <c r="E64" s="1">
        <v>332</v>
      </c>
      <c r="F64" s="1">
        <v>11645</v>
      </c>
      <c r="G64" s="1">
        <v>2212</v>
      </c>
      <c r="H64" s="1">
        <v>716</v>
      </c>
      <c r="I64" s="1">
        <v>507</v>
      </c>
      <c r="J64" s="1">
        <v>13981</v>
      </c>
      <c r="K64" s="1">
        <v>213245</v>
      </c>
      <c r="L64" s="1">
        <v>13238</v>
      </c>
      <c r="M64" s="1">
        <v>1305</v>
      </c>
      <c r="N64" s="1">
        <v>4052</v>
      </c>
      <c r="O64" s="1">
        <v>69</v>
      </c>
      <c r="P64" s="1">
        <v>13761</v>
      </c>
      <c r="Q64" s="1">
        <f t="shared" si="1"/>
        <v>283788</v>
      </c>
      <c r="R64" s="27">
        <v>1409</v>
      </c>
      <c r="S64" s="27">
        <v>3709</v>
      </c>
      <c r="T64" s="1">
        <v>409732</v>
      </c>
      <c r="U64" s="1">
        <v>1998705</v>
      </c>
      <c r="V64" s="1">
        <v>14207276</v>
      </c>
    </row>
    <row r="65" spans="2:22" x14ac:dyDescent="0.2">
      <c r="B65" s="15">
        <v>39783</v>
      </c>
      <c r="C65" s="1">
        <v>5338</v>
      </c>
      <c r="D65" s="1">
        <v>2852</v>
      </c>
      <c r="E65" s="1">
        <v>277</v>
      </c>
      <c r="F65" s="1">
        <v>10919</v>
      </c>
      <c r="G65" s="1">
        <v>2086</v>
      </c>
      <c r="H65" s="1">
        <v>574</v>
      </c>
      <c r="I65" s="1">
        <v>476</v>
      </c>
      <c r="J65" s="1">
        <v>13564</v>
      </c>
      <c r="K65" s="1">
        <v>208889</v>
      </c>
      <c r="L65" s="1">
        <v>12461</v>
      </c>
      <c r="M65" s="1">
        <v>1176</v>
      </c>
      <c r="N65" s="1">
        <v>3965</v>
      </c>
      <c r="O65" s="1">
        <v>50</v>
      </c>
      <c r="P65" s="1">
        <v>13246</v>
      </c>
      <c r="Q65" s="1">
        <f t="shared" si="1"/>
        <v>275873</v>
      </c>
      <c r="R65" s="27">
        <v>1200</v>
      </c>
      <c r="S65" s="27">
        <v>3353</v>
      </c>
      <c r="T65" s="1">
        <v>395484</v>
      </c>
      <c r="U65" s="1">
        <v>1925830</v>
      </c>
      <c r="V65" s="1">
        <v>13862376</v>
      </c>
    </row>
    <row r="66" spans="2:22" s="34" customFormat="1" x14ac:dyDescent="0.2">
      <c r="B66" s="17">
        <v>39814</v>
      </c>
      <c r="C66" s="33">
        <v>5337</v>
      </c>
      <c r="D66" s="33">
        <v>2948</v>
      </c>
      <c r="E66" s="33">
        <v>265</v>
      </c>
      <c r="F66" s="33">
        <v>10546</v>
      </c>
      <c r="G66" s="33">
        <v>2110</v>
      </c>
      <c r="H66" s="33">
        <v>637</v>
      </c>
      <c r="I66" s="33">
        <v>466</v>
      </c>
      <c r="J66" s="33">
        <v>13181</v>
      </c>
      <c r="K66" s="33">
        <v>206383</v>
      </c>
      <c r="L66" s="33">
        <v>12182</v>
      </c>
      <c r="M66" s="33">
        <v>1244</v>
      </c>
      <c r="N66" s="33">
        <v>3833</v>
      </c>
      <c r="O66" s="33">
        <v>58</v>
      </c>
      <c r="P66" s="33">
        <v>12933</v>
      </c>
      <c r="Q66" s="33">
        <f t="shared" si="1"/>
        <v>272123</v>
      </c>
      <c r="R66" s="21">
        <v>1263</v>
      </c>
      <c r="S66" s="21">
        <v>3426</v>
      </c>
      <c r="T66" s="33">
        <v>390405</v>
      </c>
      <c r="U66" s="33">
        <v>1924152</v>
      </c>
      <c r="V66" s="33">
        <v>13737303</v>
      </c>
    </row>
    <row r="67" spans="2:22" x14ac:dyDescent="0.2">
      <c r="B67" s="15">
        <v>39845</v>
      </c>
      <c r="C67" s="1">
        <v>5309</v>
      </c>
      <c r="D67" s="1">
        <v>2925</v>
      </c>
      <c r="E67" s="1">
        <v>309</v>
      </c>
      <c r="F67" s="1">
        <v>10829</v>
      </c>
      <c r="G67" s="1">
        <v>2109</v>
      </c>
      <c r="H67" s="1">
        <v>611</v>
      </c>
      <c r="I67" s="1">
        <v>467</v>
      </c>
      <c r="J67" s="1">
        <v>13259</v>
      </c>
      <c r="K67" s="1">
        <v>203840</v>
      </c>
      <c r="L67" s="1">
        <v>12153</v>
      </c>
      <c r="M67" s="1">
        <v>1214</v>
      </c>
      <c r="N67" s="1">
        <v>3782</v>
      </c>
      <c r="O67" s="1">
        <v>94</v>
      </c>
      <c r="P67" s="1">
        <v>13368</v>
      </c>
      <c r="Q67" s="1">
        <f t="shared" si="1"/>
        <v>270269</v>
      </c>
      <c r="R67" s="27">
        <v>1204</v>
      </c>
      <c r="S67" s="27">
        <v>3345</v>
      </c>
      <c r="T67" s="1">
        <v>388150</v>
      </c>
      <c r="U67" s="1">
        <v>1916072</v>
      </c>
      <c r="V67" s="1">
        <v>13669591</v>
      </c>
    </row>
    <row r="68" spans="2:22" x14ac:dyDescent="0.2">
      <c r="B68" s="15">
        <v>39873</v>
      </c>
      <c r="C68" s="1">
        <v>5322</v>
      </c>
      <c r="D68" s="1">
        <v>2946</v>
      </c>
      <c r="E68" s="1">
        <v>323</v>
      </c>
      <c r="F68" s="1">
        <v>10650</v>
      </c>
      <c r="G68" s="1">
        <v>2103</v>
      </c>
      <c r="H68" s="1">
        <v>603</v>
      </c>
      <c r="I68" s="1">
        <v>472</v>
      </c>
      <c r="J68" s="1">
        <v>13247</v>
      </c>
      <c r="K68" s="1">
        <v>203435</v>
      </c>
      <c r="L68" s="1">
        <v>12107</v>
      </c>
      <c r="M68" s="1">
        <v>1181</v>
      </c>
      <c r="N68" s="1">
        <v>3736</v>
      </c>
      <c r="O68" s="1">
        <v>89</v>
      </c>
      <c r="P68" s="1">
        <v>13636</v>
      </c>
      <c r="Q68" s="1">
        <f t="shared" si="1"/>
        <v>269850</v>
      </c>
      <c r="R68" s="27">
        <v>1183</v>
      </c>
      <c r="S68" s="27">
        <v>3283</v>
      </c>
      <c r="T68" s="1">
        <v>386963</v>
      </c>
      <c r="U68" s="1">
        <v>1909511</v>
      </c>
      <c r="V68" s="1">
        <v>13565004</v>
      </c>
    </row>
    <row r="69" spans="2:22" x14ac:dyDescent="0.2">
      <c r="B69" s="15">
        <v>39904</v>
      </c>
      <c r="C69" s="1">
        <v>5337</v>
      </c>
      <c r="D69" s="1">
        <v>2907</v>
      </c>
      <c r="E69" s="1">
        <v>328</v>
      </c>
      <c r="F69" s="1">
        <v>11223</v>
      </c>
      <c r="G69" s="1">
        <v>2078</v>
      </c>
      <c r="H69" s="1">
        <v>560</v>
      </c>
      <c r="I69" s="1">
        <v>520</v>
      </c>
      <c r="J69" s="1">
        <v>13409</v>
      </c>
      <c r="K69" s="1">
        <v>203136</v>
      </c>
      <c r="L69" s="1">
        <v>12257</v>
      </c>
      <c r="M69" s="1">
        <v>1155</v>
      </c>
      <c r="N69" s="1">
        <v>3718</v>
      </c>
      <c r="O69" s="1">
        <v>94</v>
      </c>
      <c r="P69" s="1">
        <v>13968</v>
      </c>
      <c r="Q69" s="1">
        <f t="shared" si="1"/>
        <v>270690</v>
      </c>
      <c r="R69" s="27">
        <v>1169</v>
      </c>
      <c r="S69" s="27">
        <v>3337</v>
      </c>
      <c r="T69" s="1">
        <v>389328</v>
      </c>
      <c r="U69" s="1">
        <v>1909991</v>
      </c>
      <c r="V69" s="1">
        <v>13552355</v>
      </c>
    </row>
    <row r="70" spans="2:22" x14ac:dyDescent="0.2">
      <c r="B70" s="15">
        <v>39934</v>
      </c>
      <c r="C70" s="1">
        <v>5300</v>
      </c>
      <c r="D70" s="1">
        <v>2881</v>
      </c>
      <c r="E70" s="1">
        <v>331</v>
      </c>
      <c r="F70" s="1">
        <v>11652</v>
      </c>
      <c r="G70" s="1">
        <v>2035</v>
      </c>
      <c r="H70" s="1">
        <v>544</v>
      </c>
      <c r="I70" s="1">
        <v>532</v>
      </c>
      <c r="J70" s="1">
        <v>13704</v>
      </c>
      <c r="K70" s="1">
        <v>204299</v>
      </c>
      <c r="L70" s="1">
        <v>12544</v>
      </c>
      <c r="M70" s="1">
        <v>1157</v>
      </c>
      <c r="N70" s="1">
        <v>3783</v>
      </c>
      <c r="O70" s="1">
        <v>85</v>
      </c>
      <c r="P70" s="1">
        <v>14755</v>
      </c>
      <c r="Q70" s="1">
        <f t="shared" si="1"/>
        <v>273602</v>
      </c>
      <c r="R70" s="27">
        <v>1225</v>
      </c>
      <c r="S70" s="27">
        <v>3328</v>
      </c>
      <c r="T70" s="1">
        <v>394860</v>
      </c>
      <c r="U70" s="1">
        <v>1931082</v>
      </c>
      <c r="V70" s="1">
        <v>13685813</v>
      </c>
    </row>
    <row r="71" spans="2:22" x14ac:dyDescent="0.2">
      <c r="B71" s="15">
        <v>39965</v>
      </c>
      <c r="C71" s="1">
        <v>4363</v>
      </c>
      <c r="D71" s="1">
        <v>2785</v>
      </c>
      <c r="E71" s="1">
        <v>326</v>
      </c>
      <c r="F71" s="1">
        <v>11970</v>
      </c>
      <c r="G71" s="1">
        <v>1943</v>
      </c>
      <c r="H71" s="1">
        <v>500</v>
      </c>
      <c r="I71" s="1">
        <v>495</v>
      </c>
      <c r="J71" s="1">
        <v>13321</v>
      </c>
      <c r="K71" s="1">
        <v>200095</v>
      </c>
      <c r="L71" s="1">
        <v>12513</v>
      </c>
      <c r="M71" s="1">
        <v>1143</v>
      </c>
      <c r="N71" s="1">
        <v>3875</v>
      </c>
      <c r="O71" s="1">
        <v>76</v>
      </c>
      <c r="P71" s="1">
        <v>15198</v>
      </c>
      <c r="Q71" s="1">
        <f t="shared" si="1"/>
        <v>268603</v>
      </c>
      <c r="R71" s="27">
        <v>1203</v>
      </c>
      <c r="S71" s="27">
        <v>3276</v>
      </c>
      <c r="T71" s="1">
        <v>392027</v>
      </c>
      <c r="U71" s="1">
        <v>1898876</v>
      </c>
      <c r="V71" s="1">
        <v>13536079</v>
      </c>
    </row>
    <row r="72" spans="2:22" x14ac:dyDescent="0.2">
      <c r="B72" s="15">
        <v>39995</v>
      </c>
      <c r="C72" s="1">
        <v>4219</v>
      </c>
      <c r="D72" s="1">
        <v>2785</v>
      </c>
      <c r="E72" s="1">
        <v>320</v>
      </c>
      <c r="F72" s="1">
        <v>12623</v>
      </c>
      <c r="G72" s="1">
        <v>1883</v>
      </c>
      <c r="H72" s="1">
        <v>501</v>
      </c>
      <c r="I72" s="1">
        <v>508</v>
      </c>
      <c r="J72" s="1">
        <v>13603</v>
      </c>
      <c r="K72" s="1">
        <v>201607</v>
      </c>
      <c r="L72" s="1">
        <v>12668</v>
      </c>
      <c r="M72" s="1">
        <v>1154</v>
      </c>
      <c r="N72" s="1">
        <v>4164</v>
      </c>
      <c r="O72" s="1">
        <v>67</v>
      </c>
      <c r="P72" s="1">
        <v>15775</v>
      </c>
      <c r="Q72" s="1">
        <f t="shared" si="1"/>
        <v>271877</v>
      </c>
      <c r="R72" s="27">
        <v>1155</v>
      </c>
      <c r="S72" s="27">
        <v>3318</v>
      </c>
      <c r="T72" s="1">
        <v>399114</v>
      </c>
      <c r="U72" s="1">
        <v>1920149</v>
      </c>
      <c r="V72" s="1">
        <v>13610640</v>
      </c>
    </row>
    <row r="73" spans="2:22" x14ac:dyDescent="0.2">
      <c r="B73" s="15">
        <v>40026</v>
      </c>
      <c r="C73" s="1">
        <v>4252</v>
      </c>
      <c r="D73" s="1">
        <v>2738</v>
      </c>
      <c r="E73" s="1">
        <v>293</v>
      </c>
      <c r="F73" s="1">
        <v>12461</v>
      </c>
      <c r="G73" s="1">
        <v>1832</v>
      </c>
      <c r="H73" s="1">
        <v>495</v>
      </c>
      <c r="I73" s="1">
        <v>481</v>
      </c>
      <c r="J73" s="1">
        <v>13390</v>
      </c>
      <c r="K73" s="1">
        <v>200478</v>
      </c>
      <c r="L73" s="1">
        <v>12518</v>
      </c>
      <c r="M73" s="1">
        <v>1081</v>
      </c>
      <c r="N73" s="1">
        <v>4108</v>
      </c>
      <c r="O73" s="1">
        <v>67</v>
      </c>
      <c r="P73" s="1">
        <v>15681</v>
      </c>
      <c r="Q73" s="1">
        <f t="shared" si="1"/>
        <v>269875</v>
      </c>
      <c r="R73" s="27">
        <v>1139</v>
      </c>
      <c r="S73" s="27">
        <v>3268</v>
      </c>
      <c r="T73" s="1">
        <v>395088</v>
      </c>
      <c r="U73" s="1">
        <v>1898626</v>
      </c>
      <c r="V73" s="1">
        <v>13460176</v>
      </c>
    </row>
    <row r="74" spans="2:22" x14ac:dyDescent="0.2">
      <c r="B74" s="15">
        <v>40057</v>
      </c>
      <c r="C74" s="1">
        <v>5264</v>
      </c>
      <c r="D74" s="1">
        <v>2872</v>
      </c>
      <c r="E74" s="1">
        <v>306</v>
      </c>
      <c r="F74" s="1">
        <v>11536</v>
      </c>
      <c r="G74" s="1">
        <v>1913</v>
      </c>
      <c r="H74" s="1">
        <v>494</v>
      </c>
      <c r="I74" s="1">
        <v>506</v>
      </c>
      <c r="J74" s="1">
        <v>13537</v>
      </c>
      <c r="K74" s="1">
        <v>199686</v>
      </c>
      <c r="L74" s="1">
        <v>12413</v>
      </c>
      <c r="M74" s="1">
        <v>1132</v>
      </c>
      <c r="N74" s="1">
        <v>3742</v>
      </c>
      <c r="O74" s="1">
        <v>66</v>
      </c>
      <c r="P74" s="1">
        <v>14613</v>
      </c>
      <c r="Q74" s="1">
        <f t="shared" si="1"/>
        <v>268080</v>
      </c>
      <c r="R74" s="27">
        <v>1180</v>
      </c>
      <c r="S74" s="27">
        <v>3143</v>
      </c>
      <c r="T74" s="1">
        <v>389963</v>
      </c>
      <c r="U74" s="1">
        <v>1885233</v>
      </c>
      <c r="V74" s="1">
        <v>13418706</v>
      </c>
    </row>
    <row r="75" spans="2:22" x14ac:dyDescent="0.2">
      <c r="B75" s="15">
        <v>40087</v>
      </c>
      <c r="C75" s="1">
        <v>5449</v>
      </c>
      <c r="D75" s="1">
        <v>2876</v>
      </c>
      <c r="E75" s="1">
        <v>323</v>
      </c>
      <c r="F75" s="1">
        <v>10958</v>
      </c>
      <c r="G75" s="1">
        <v>1980</v>
      </c>
      <c r="H75" s="1">
        <v>497</v>
      </c>
      <c r="I75" s="1">
        <v>510</v>
      </c>
      <c r="J75" s="1">
        <v>13295</v>
      </c>
      <c r="K75" s="1">
        <v>201352</v>
      </c>
      <c r="L75" s="1">
        <v>12277</v>
      </c>
      <c r="M75" s="1">
        <v>1152</v>
      </c>
      <c r="N75" s="1">
        <v>3750</v>
      </c>
      <c r="O75" s="1">
        <v>66</v>
      </c>
      <c r="P75" s="1">
        <v>13896</v>
      </c>
      <c r="Q75" s="1">
        <f t="shared" si="1"/>
        <v>268381</v>
      </c>
      <c r="R75" s="27">
        <v>1286</v>
      </c>
      <c r="S75" s="27">
        <v>3203</v>
      </c>
      <c r="T75" s="1">
        <v>388939</v>
      </c>
      <c r="U75" s="1">
        <v>1908410</v>
      </c>
      <c r="V75" s="1">
        <v>13520747</v>
      </c>
    </row>
    <row r="76" spans="2:22" x14ac:dyDescent="0.2">
      <c r="B76" s="15">
        <v>40118</v>
      </c>
      <c r="C76" s="1">
        <v>5411</v>
      </c>
      <c r="D76" s="1">
        <v>2824</v>
      </c>
      <c r="E76" s="1">
        <v>324</v>
      </c>
      <c r="F76" s="1">
        <v>10331</v>
      </c>
      <c r="G76" s="1">
        <v>1944</v>
      </c>
      <c r="H76" s="1">
        <v>521</v>
      </c>
      <c r="I76" s="1">
        <v>497</v>
      </c>
      <c r="J76" s="1">
        <v>12846</v>
      </c>
      <c r="K76" s="1">
        <v>200784</v>
      </c>
      <c r="L76" s="1">
        <v>11603</v>
      </c>
      <c r="M76" s="1">
        <v>1149</v>
      </c>
      <c r="N76" s="1">
        <v>3751</v>
      </c>
      <c r="O76" s="1">
        <v>70</v>
      </c>
      <c r="P76" s="1">
        <v>12533</v>
      </c>
      <c r="Q76" s="1">
        <f t="shared" si="1"/>
        <v>264588</v>
      </c>
      <c r="R76" s="27">
        <v>1311</v>
      </c>
      <c r="S76" s="27">
        <v>3248</v>
      </c>
      <c r="T76" s="1">
        <v>382693</v>
      </c>
      <c r="U76" s="1">
        <v>1899715</v>
      </c>
      <c r="V76" s="1">
        <v>13433108</v>
      </c>
    </row>
    <row r="77" spans="2:22" x14ac:dyDescent="0.2">
      <c r="B77" s="15">
        <v>40148</v>
      </c>
      <c r="C77" s="1">
        <v>5239</v>
      </c>
      <c r="D77" s="1">
        <v>2623</v>
      </c>
      <c r="E77" s="1">
        <v>292</v>
      </c>
      <c r="F77" s="1">
        <v>9936</v>
      </c>
      <c r="G77" s="1">
        <v>1801</v>
      </c>
      <c r="H77" s="1">
        <v>434</v>
      </c>
      <c r="I77" s="1">
        <v>567</v>
      </c>
      <c r="J77" s="1">
        <v>12730</v>
      </c>
      <c r="K77" s="1">
        <v>199054</v>
      </c>
      <c r="L77" s="1">
        <v>11546</v>
      </c>
      <c r="M77" s="1">
        <v>1073</v>
      </c>
      <c r="N77" s="1">
        <v>3662</v>
      </c>
      <c r="O77" s="1">
        <v>63</v>
      </c>
      <c r="P77" s="1">
        <v>12484</v>
      </c>
      <c r="Q77" s="1">
        <f t="shared" si="1"/>
        <v>261504</v>
      </c>
      <c r="R77" s="27">
        <v>1212</v>
      </c>
      <c r="S77" s="27">
        <v>3002</v>
      </c>
      <c r="T77" s="1">
        <v>376524</v>
      </c>
      <c r="U77" s="1">
        <v>1857783</v>
      </c>
      <c r="V77" s="1">
        <v>13275386</v>
      </c>
    </row>
    <row r="78" spans="2:22" x14ac:dyDescent="0.2">
      <c r="B78" s="15">
        <v>40179</v>
      </c>
      <c r="C78" s="1">
        <v>5803</v>
      </c>
      <c r="D78" s="1">
        <v>2660</v>
      </c>
      <c r="E78" s="1">
        <v>297</v>
      </c>
      <c r="F78" s="1">
        <v>10013</v>
      </c>
      <c r="G78" s="1">
        <v>1890</v>
      </c>
      <c r="H78" s="1">
        <v>495</v>
      </c>
      <c r="I78" s="1">
        <v>574</v>
      </c>
      <c r="J78" s="1">
        <v>11684</v>
      </c>
      <c r="K78" s="1">
        <v>196653</v>
      </c>
      <c r="L78" s="1">
        <v>11306</v>
      </c>
      <c r="M78" s="1">
        <v>1082</v>
      </c>
      <c r="N78" s="1">
        <v>3643</v>
      </c>
      <c r="O78" s="1">
        <v>71</v>
      </c>
      <c r="P78" s="1">
        <v>12265</v>
      </c>
      <c r="Q78" s="1">
        <f t="shared" si="1"/>
        <v>258436</v>
      </c>
      <c r="R78" s="27">
        <v>1258</v>
      </c>
      <c r="S78" s="27">
        <v>3011</v>
      </c>
      <c r="T78" s="1">
        <v>372476</v>
      </c>
      <c r="U78" s="1">
        <v>1856668</v>
      </c>
      <c r="V78" s="1">
        <v>13194784</v>
      </c>
    </row>
    <row r="79" spans="2:22" x14ac:dyDescent="0.2">
      <c r="B79" s="15">
        <v>40210</v>
      </c>
      <c r="C79" s="1">
        <v>5821</v>
      </c>
      <c r="D79" s="1">
        <v>2691</v>
      </c>
      <c r="E79" s="1">
        <v>230</v>
      </c>
      <c r="F79" s="1">
        <v>10259</v>
      </c>
      <c r="G79" s="1">
        <v>1838</v>
      </c>
      <c r="H79" s="1">
        <v>476</v>
      </c>
      <c r="I79" s="1">
        <v>590</v>
      </c>
      <c r="J79" s="1">
        <v>11780</v>
      </c>
      <c r="K79" s="1">
        <v>195851</v>
      </c>
      <c r="L79" s="1">
        <v>11163</v>
      </c>
      <c r="M79" s="1">
        <v>1040</v>
      </c>
      <c r="N79" s="1">
        <v>3666</v>
      </c>
      <c r="O79" s="1">
        <v>36</v>
      </c>
      <c r="P79" s="1">
        <v>12765</v>
      </c>
      <c r="Q79" s="1">
        <f t="shared" si="1"/>
        <v>258206</v>
      </c>
      <c r="R79" s="27">
        <v>1269</v>
      </c>
      <c r="S79" s="27">
        <v>3064</v>
      </c>
      <c r="T79" s="1">
        <v>372870</v>
      </c>
      <c r="U79" s="1">
        <v>1853238</v>
      </c>
      <c r="V79" s="1">
        <v>13212943</v>
      </c>
    </row>
    <row r="80" spans="2:22" x14ac:dyDescent="0.2">
      <c r="B80" s="15">
        <v>40238</v>
      </c>
      <c r="C80" s="1">
        <v>5807</v>
      </c>
      <c r="D80" s="1">
        <v>2661</v>
      </c>
      <c r="E80" s="1">
        <v>231</v>
      </c>
      <c r="F80" s="1">
        <v>10700</v>
      </c>
      <c r="G80" s="1">
        <v>1831</v>
      </c>
      <c r="H80" s="1">
        <v>483</v>
      </c>
      <c r="I80" s="1">
        <v>536</v>
      </c>
      <c r="J80" s="1">
        <v>12019</v>
      </c>
      <c r="K80" s="1">
        <v>195420</v>
      </c>
      <c r="L80" s="1">
        <v>11139</v>
      </c>
      <c r="M80" s="1">
        <v>1054</v>
      </c>
      <c r="N80" s="1">
        <v>3736</v>
      </c>
      <c r="O80" s="1">
        <v>35</v>
      </c>
      <c r="P80" s="1">
        <v>13228</v>
      </c>
      <c r="Q80" s="1">
        <f t="shared" si="1"/>
        <v>258880</v>
      </c>
      <c r="R80" s="27">
        <v>1233</v>
      </c>
      <c r="S80" s="27">
        <v>2986</v>
      </c>
      <c r="T80" s="1">
        <v>375685</v>
      </c>
      <c r="U80" s="1">
        <v>1852629</v>
      </c>
      <c r="V80" s="1">
        <v>13152919</v>
      </c>
    </row>
    <row r="81" spans="2:22" x14ac:dyDescent="0.2">
      <c r="B81" s="15">
        <v>40269</v>
      </c>
      <c r="C81" s="1">
        <v>5996</v>
      </c>
      <c r="D81" s="1">
        <v>2772</v>
      </c>
      <c r="E81" s="1">
        <v>244</v>
      </c>
      <c r="F81" s="1">
        <v>10992</v>
      </c>
      <c r="G81" s="1">
        <v>1951</v>
      </c>
      <c r="H81" s="1">
        <v>470</v>
      </c>
      <c r="I81" s="1">
        <v>531</v>
      </c>
      <c r="J81" s="1">
        <v>12291</v>
      </c>
      <c r="K81" s="1">
        <v>197991</v>
      </c>
      <c r="L81" s="1">
        <v>11439</v>
      </c>
      <c r="M81" s="1">
        <v>1088</v>
      </c>
      <c r="N81" s="1">
        <v>3747</v>
      </c>
      <c r="O81" s="1">
        <v>35</v>
      </c>
      <c r="P81" s="1">
        <v>13807</v>
      </c>
      <c r="Q81" s="1">
        <f t="shared" si="1"/>
        <v>263354</v>
      </c>
      <c r="R81" s="27">
        <v>1214</v>
      </c>
      <c r="S81" s="27">
        <v>3172</v>
      </c>
      <c r="T81" s="1">
        <v>382514</v>
      </c>
      <c r="U81" s="1">
        <v>1886144</v>
      </c>
      <c r="V81" s="1">
        <v>13283255</v>
      </c>
    </row>
    <row r="82" spans="2:22" x14ac:dyDescent="0.2">
      <c r="B82" s="15">
        <v>40299</v>
      </c>
      <c r="C82" s="1">
        <v>6044</v>
      </c>
      <c r="D82" s="1">
        <v>2768</v>
      </c>
      <c r="E82" s="1">
        <v>249</v>
      </c>
      <c r="F82" s="1">
        <v>11522</v>
      </c>
      <c r="G82" s="1">
        <v>1906</v>
      </c>
      <c r="H82" s="1">
        <v>560</v>
      </c>
      <c r="I82" s="1">
        <v>558</v>
      </c>
      <c r="J82" s="1">
        <v>12455</v>
      </c>
      <c r="K82" s="1">
        <v>198797</v>
      </c>
      <c r="L82" s="1">
        <v>11532</v>
      </c>
      <c r="M82" s="1">
        <v>1082</v>
      </c>
      <c r="N82" s="1">
        <v>3804</v>
      </c>
      <c r="O82" s="1">
        <v>35</v>
      </c>
      <c r="P82" s="1">
        <v>14356</v>
      </c>
      <c r="Q82" s="1">
        <f t="shared" si="1"/>
        <v>265668</v>
      </c>
      <c r="R82" s="27">
        <v>1247</v>
      </c>
      <c r="S82" s="27">
        <v>3067</v>
      </c>
      <c r="T82" s="1">
        <v>387017</v>
      </c>
      <c r="U82" s="1">
        <v>1895676</v>
      </c>
      <c r="V82" s="1">
        <v>13371507</v>
      </c>
    </row>
    <row r="83" spans="2:22" x14ac:dyDescent="0.2">
      <c r="B83" s="15">
        <v>40330</v>
      </c>
      <c r="C83" s="1">
        <v>4278</v>
      </c>
      <c r="D83" s="1">
        <v>2601</v>
      </c>
      <c r="E83" s="1">
        <v>266</v>
      </c>
      <c r="F83" s="1">
        <v>11901</v>
      </c>
      <c r="G83" s="1">
        <v>1860</v>
      </c>
      <c r="H83" s="1">
        <v>634</v>
      </c>
      <c r="I83" s="1">
        <v>568</v>
      </c>
      <c r="J83" s="1">
        <v>12679</v>
      </c>
      <c r="K83" s="1">
        <v>195972</v>
      </c>
      <c r="L83" s="1">
        <v>11832</v>
      </c>
      <c r="M83" s="1">
        <v>1128</v>
      </c>
      <c r="N83" s="1">
        <v>3832</v>
      </c>
      <c r="O83" s="1">
        <v>30</v>
      </c>
      <c r="P83" s="1">
        <v>14731</v>
      </c>
      <c r="Q83" s="1">
        <f t="shared" si="1"/>
        <v>262312</v>
      </c>
      <c r="R83" s="27">
        <v>1126</v>
      </c>
      <c r="S83" s="27">
        <v>3018</v>
      </c>
      <c r="T83" s="1">
        <v>386748</v>
      </c>
      <c r="U83" s="1">
        <v>1868753</v>
      </c>
      <c r="V83" s="1">
        <v>13280710</v>
      </c>
    </row>
    <row r="84" spans="2:22" x14ac:dyDescent="0.2">
      <c r="B84" s="15">
        <v>40360</v>
      </c>
      <c r="C84" s="1">
        <v>4293</v>
      </c>
      <c r="D84" s="1">
        <v>2576</v>
      </c>
      <c r="E84" s="1">
        <v>260</v>
      </c>
      <c r="F84" s="1">
        <v>12613</v>
      </c>
      <c r="G84" s="1">
        <v>1830</v>
      </c>
      <c r="H84" s="1">
        <v>627</v>
      </c>
      <c r="I84" s="1">
        <v>594</v>
      </c>
      <c r="J84" s="1">
        <v>13394</v>
      </c>
      <c r="K84" s="1">
        <v>200641</v>
      </c>
      <c r="L84" s="1">
        <v>12124</v>
      </c>
      <c r="M84" s="1">
        <v>1112</v>
      </c>
      <c r="N84" s="1">
        <v>4099</v>
      </c>
      <c r="O84" s="1">
        <v>34</v>
      </c>
      <c r="P84" s="1">
        <v>15661</v>
      </c>
      <c r="Q84" s="1">
        <f t="shared" si="1"/>
        <v>269858</v>
      </c>
      <c r="R84" s="27">
        <v>1116</v>
      </c>
      <c r="S84" s="27">
        <v>2958</v>
      </c>
      <c r="T84" s="1">
        <v>399024</v>
      </c>
      <c r="U84" s="1">
        <v>1909788</v>
      </c>
      <c r="V84" s="1">
        <v>13517792</v>
      </c>
    </row>
    <row r="85" spans="2:22" x14ac:dyDescent="0.2">
      <c r="B85" s="15">
        <v>40391</v>
      </c>
      <c r="C85" s="1">
        <v>4150</v>
      </c>
      <c r="D85" s="1">
        <v>2551</v>
      </c>
      <c r="E85" s="1">
        <v>241</v>
      </c>
      <c r="F85" s="1">
        <v>12441</v>
      </c>
      <c r="G85" s="1">
        <v>1758</v>
      </c>
      <c r="H85" s="1">
        <v>630</v>
      </c>
      <c r="I85" s="1">
        <v>557</v>
      </c>
      <c r="J85" s="1">
        <v>13181</v>
      </c>
      <c r="K85" s="1">
        <v>196802</v>
      </c>
      <c r="L85" s="1">
        <v>11907</v>
      </c>
      <c r="M85" s="1">
        <v>1060</v>
      </c>
      <c r="N85" s="1">
        <v>3755</v>
      </c>
      <c r="O85" s="1">
        <v>35</v>
      </c>
      <c r="P85" s="1">
        <v>15281</v>
      </c>
      <c r="Q85" s="1">
        <f t="shared" si="1"/>
        <v>264349</v>
      </c>
      <c r="R85" s="27">
        <v>1086</v>
      </c>
      <c r="S85" s="27">
        <v>2764</v>
      </c>
      <c r="T85" s="1">
        <v>390544</v>
      </c>
      <c r="U85" s="1">
        <v>1868197</v>
      </c>
      <c r="V85" s="1">
        <v>13250072</v>
      </c>
    </row>
    <row r="86" spans="2:22" x14ac:dyDescent="0.2">
      <c r="B86" s="15">
        <v>40422</v>
      </c>
      <c r="C86" s="1">
        <v>5467</v>
      </c>
      <c r="D86" s="1">
        <v>2615</v>
      </c>
      <c r="E86" s="1">
        <v>265</v>
      </c>
      <c r="F86" s="1">
        <v>11605</v>
      </c>
      <c r="G86" s="1">
        <v>1834</v>
      </c>
      <c r="H86" s="1">
        <v>644</v>
      </c>
      <c r="I86" s="1">
        <v>603</v>
      </c>
      <c r="J86" s="1">
        <v>12629</v>
      </c>
      <c r="K86" s="1">
        <v>196248</v>
      </c>
      <c r="L86" s="1">
        <v>11569</v>
      </c>
      <c r="M86" s="1">
        <v>1080</v>
      </c>
      <c r="N86" s="1">
        <v>3588</v>
      </c>
      <c r="O86" s="1">
        <v>43</v>
      </c>
      <c r="P86" s="1">
        <v>14236</v>
      </c>
      <c r="Q86" s="1">
        <f t="shared" si="1"/>
        <v>262426</v>
      </c>
      <c r="R86" s="27">
        <v>1229</v>
      </c>
      <c r="S86" s="27">
        <v>2820</v>
      </c>
      <c r="T86" s="1">
        <v>385441</v>
      </c>
      <c r="U86" s="1">
        <v>1858855</v>
      </c>
      <c r="V86" s="1">
        <v>13247345</v>
      </c>
    </row>
    <row r="87" spans="2:22" x14ac:dyDescent="0.2">
      <c r="B87" s="15">
        <v>40452</v>
      </c>
      <c r="C87" s="1">
        <v>5638</v>
      </c>
      <c r="D87" s="1">
        <v>2635</v>
      </c>
      <c r="E87" s="1">
        <v>304</v>
      </c>
      <c r="F87" s="1">
        <v>11082</v>
      </c>
      <c r="G87" s="1">
        <v>1862</v>
      </c>
      <c r="H87" s="1">
        <v>665</v>
      </c>
      <c r="I87" s="1">
        <v>604</v>
      </c>
      <c r="J87" s="1">
        <v>12412</v>
      </c>
      <c r="K87" s="1">
        <v>198457</v>
      </c>
      <c r="L87" s="1">
        <v>11502</v>
      </c>
      <c r="M87" s="1">
        <v>1098</v>
      </c>
      <c r="N87" s="1">
        <v>3646</v>
      </c>
      <c r="O87" s="1">
        <v>32</v>
      </c>
      <c r="P87" s="1">
        <v>13404</v>
      </c>
      <c r="Q87" s="1">
        <f t="shared" si="1"/>
        <v>263341</v>
      </c>
      <c r="R87" s="27">
        <v>1265</v>
      </c>
      <c r="S87" s="27">
        <v>2939</v>
      </c>
      <c r="T87" s="1">
        <v>385697</v>
      </c>
      <c r="U87" s="1">
        <v>1883569</v>
      </c>
      <c r="V87" s="1">
        <v>13344176</v>
      </c>
    </row>
    <row r="88" spans="2:22" x14ac:dyDescent="0.2">
      <c r="B88" s="15">
        <v>40483</v>
      </c>
      <c r="C88" s="1">
        <v>5639</v>
      </c>
      <c r="D88" s="1">
        <v>2626</v>
      </c>
      <c r="E88" s="1">
        <v>276</v>
      </c>
      <c r="F88" s="1">
        <v>10103</v>
      </c>
      <c r="G88" s="1">
        <v>1853</v>
      </c>
      <c r="H88" s="1">
        <v>622</v>
      </c>
      <c r="I88" s="1">
        <v>581</v>
      </c>
      <c r="J88" s="1">
        <v>11959</v>
      </c>
      <c r="K88" s="1">
        <v>196657</v>
      </c>
      <c r="L88" s="1">
        <v>10876</v>
      </c>
      <c r="M88" s="1">
        <v>1048</v>
      </c>
      <c r="N88" s="1">
        <v>3652</v>
      </c>
      <c r="O88" s="1">
        <v>34</v>
      </c>
      <c r="P88" s="1">
        <v>11900</v>
      </c>
      <c r="Q88" s="1">
        <f t="shared" si="1"/>
        <v>257826</v>
      </c>
      <c r="R88" s="27">
        <v>1339</v>
      </c>
      <c r="S88" s="27">
        <v>2984</v>
      </c>
      <c r="T88" s="1">
        <v>376890</v>
      </c>
      <c r="U88" s="1">
        <v>1868500</v>
      </c>
      <c r="V88" s="1">
        <v>13252939</v>
      </c>
    </row>
    <row r="89" spans="2:22" x14ac:dyDescent="0.2">
      <c r="B89" s="15">
        <v>40513</v>
      </c>
      <c r="C89" s="1">
        <v>5455</v>
      </c>
      <c r="D89" s="1">
        <v>2382</v>
      </c>
      <c r="E89" s="1">
        <v>238</v>
      </c>
      <c r="F89" s="1">
        <v>9882</v>
      </c>
      <c r="G89" s="1">
        <v>1729</v>
      </c>
      <c r="H89" s="1">
        <v>603</v>
      </c>
      <c r="I89" s="1">
        <v>565</v>
      </c>
      <c r="J89" s="1">
        <v>11763</v>
      </c>
      <c r="K89" s="1">
        <v>197283</v>
      </c>
      <c r="L89" s="1">
        <v>10664</v>
      </c>
      <c r="M89" s="1">
        <v>995</v>
      </c>
      <c r="N89" s="1">
        <v>3651</v>
      </c>
      <c r="O89" s="1">
        <v>30</v>
      </c>
      <c r="P89" s="1">
        <v>11806</v>
      </c>
      <c r="Q89" s="1">
        <f t="shared" si="1"/>
        <v>257046</v>
      </c>
      <c r="R89" s="27">
        <v>1319</v>
      </c>
      <c r="S89" s="27">
        <v>2864</v>
      </c>
      <c r="T89" s="1">
        <v>374048</v>
      </c>
      <c r="U89" s="1">
        <v>1853965</v>
      </c>
      <c r="V89" s="1">
        <v>13161364</v>
      </c>
    </row>
    <row r="90" spans="2:22" x14ac:dyDescent="0.2">
      <c r="B90" s="15">
        <v>40544</v>
      </c>
      <c r="C90" s="1">
        <v>5415</v>
      </c>
      <c r="D90" s="1">
        <v>2331</v>
      </c>
      <c r="E90" s="1">
        <v>236</v>
      </c>
      <c r="F90" s="1">
        <v>9609</v>
      </c>
      <c r="G90" s="1">
        <v>1789</v>
      </c>
      <c r="H90" s="1">
        <v>568</v>
      </c>
      <c r="I90" s="1">
        <v>559</v>
      </c>
      <c r="J90" s="1">
        <v>11519</v>
      </c>
      <c r="K90" s="1">
        <v>192910</v>
      </c>
      <c r="L90" s="1">
        <v>10483</v>
      </c>
      <c r="M90" s="1">
        <v>1018</v>
      </c>
      <c r="N90" s="1">
        <v>3507</v>
      </c>
      <c r="O90" s="1">
        <v>37</v>
      </c>
      <c r="P90" s="1">
        <v>11574</v>
      </c>
      <c r="Q90" s="1">
        <f t="shared" si="1"/>
        <v>251555</v>
      </c>
      <c r="R90" s="1">
        <v>1368</v>
      </c>
      <c r="S90" s="1">
        <v>2970</v>
      </c>
      <c r="T90" s="1">
        <v>366220</v>
      </c>
      <c r="U90" s="1">
        <v>1831360</v>
      </c>
      <c r="V90" s="1">
        <v>12993439</v>
      </c>
    </row>
    <row r="91" spans="2:22" x14ac:dyDescent="0.2">
      <c r="B91" s="15">
        <v>40575</v>
      </c>
      <c r="C91" s="1">
        <v>5409</v>
      </c>
      <c r="D91" s="1">
        <v>2345</v>
      </c>
      <c r="E91" s="1">
        <v>234</v>
      </c>
      <c r="F91" s="1">
        <v>9968</v>
      </c>
      <c r="G91" s="1">
        <v>1832</v>
      </c>
      <c r="H91" s="1">
        <v>588</v>
      </c>
      <c r="I91" s="1">
        <v>548</v>
      </c>
      <c r="J91" s="1">
        <v>11550</v>
      </c>
      <c r="K91" s="1">
        <v>193310</v>
      </c>
      <c r="L91" s="1">
        <v>10785</v>
      </c>
      <c r="M91" s="1">
        <v>978</v>
      </c>
      <c r="N91" s="1">
        <v>3537</v>
      </c>
      <c r="O91" s="1">
        <v>35</v>
      </c>
      <c r="P91" s="1">
        <v>12254</v>
      </c>
      <c r="Q91" s="1">
        <f t="shared" si="1"/>
        <v>253373</v>
      </c>
      <c r="R91" s="1">
        <v>1300</v>
      </c>
      <c r="S91" s="1">
        <v>2990</v>
      </c>
      <c r="T91" s="1">
        <v>369339</v>
      </c>
      <c r="U91" s="1">
        <v>1844391</v>
      </c>
      <c r="V91" s="1">
        <v>13036287</v>
      </c>
    </row>
    <row r="92" spans="2:22" x14ac:dyDescent="0.2">
      <c r="B92" s="15">
        <v>40603</v>
      </c>
      <c r="C92" s="1">
        <v>5341</v>
      </c>
      <c r="D92" s="1">
        <v>2313</v>
      </c>
      <c r="E92" s="1">
        <v>244</v>
      </c>
      <c r="F92" s="1">
        <v>10328</v>
      </c>
      <c r="G92" s="1">
        <v>1815</v>
      </c>
      <c r="H92" s="1">
        <v>563</v>
      </c>
      <c r="I92" s="1">
        <v>579</v>
      </c>
      <c r="J92" s="1">
        <v>11731</v>
      </c>
      <c r="K92" s="1">
        <v>193710</v>
      </c>
      <c r="L92" s="1">
        <v>10805</v>
      </c>
      <c r="M92" s="1">
        <v>1008</v>
      </c>
      <c r="N92" s="1">
        <v>3506</v>
      </c>
      <c r="O92" s="1">
        <v>38</v>
      </c>
      <c r="P92" s="1">
        <v>12575</v>
      </c>
      <c r="Q92" s="1">
        <f t="shared" si="1"/>
        <v>254556</v>
      </c>
      <c r="R92" s="1">
        <v>1302</v>
      </c>
      <c r="S92" s="1">
        <v>2978</v>
      </c>
      <c r="T92" s="1">
        <v>371754</v>
      </c>
      <c r="U92" s="1">
        <v>1850908</v>
      </c>
      <c r="V92" s="1">
        <v>13062408</v>
      </c>
    </row>
    <row r="93" spans="2:22" x14ac:dyDescent="0.2">
      <c r="B93" s="15">
        <v>40634</v>
      </c>
      <c r="C93" s="1">
        <v>5519</v>
      </c>
      <c r="D93" s="1">
        <v>2330</v>
      </c>
      <c r="E93" s="1">
        <v>239</v>
      </c>
      <c r="F93" s="1">
        <v>11062</v>
      </c>
      <c r="G93" s="1">
        <v>1817</v>
      </c>
      <c r="H93" s="1">
        <v>540</v>
      </c>
      <c r="I93" s="1">
        <v>575</v>
      </c>
      <c r="J93" s="1">
        <v>12105</v>
      </c>
      <c r="K93" s="1">
        <v>195493</v>
      </c>
      <c r="L93" s="1">
        <v>11277</v>
      </c>
      <c r="M93" s="1">
        <v>1009</v>
      </c>
      <c r="N93" s="1">
        <v>3656</v>
      </c>
      <c r="O93" s="1">
        <v>34</v>
      </c>
      <c r="P93" s="1">
        <v>13514</v>
      </c>
      <c r="Q93" s="1">
        <f t="shared" si="1"/>
        <v>259170</v>
      </c>
      <c r="R93" s="1">
        <v>1363</v>
      </c>
      <c r="S93" s="1">
        <v>3029</v>
      </c>
      <c r="T93" s="1">
        <v>381154</v>
      </c>
      <c r="U93" s="1">
        <v>1876114</v>
      </c>
      <c r="V93" s="1">
        <v>13211983</v>
      </c>
    </row>
    <row r="94" spans="2:22" x14ac:dyDescent="0.2">
      <c r="B94" s="15">
        <v>40664</v>
      </c>
      <c r="C94" s="1">
        <v>5599</v>
      </c>
      <c r="D94" s="1">
        <v>2334</v>
      </c>
      <c r="E94" s="1">
        <v>233</v>
      </c>
      <c r="F94" s="1">
        <v>11354</v>
      </c>
      <c r="G94" s="1">
        <v>1800</v>
      </c>
      <c r="H94" s="1">
        <v>551</v>
      </c>
      <c r="I94" s="1">
        <v>567</v>
      </c>
      <c r="J94" s="1">
        <v>12365</v>
      </c>
      <c r="K94" s="1">
        <v>195186</v>
      </c>
      <c r="L94" s="1">
        <v>11338</v>
      </c>
      <c r="M94" s="1">
        <v>1062</v>
      </c>
      <c r="N94" s="1">
        <v>3683</v>
      </c>
      <c r="O94" s="1">
        <v>36</v>
      </c>
      <c r="P94" s="1">
        <v>13927</v>
      </c>
      <c r="Q94" s="1">
        <f t="shared" ref="Q94:Q125" si="2">SUM(C94:P94)</f>
        <v>260035</v>
      </c>
      <c r="R94" s="1">
        <v>1345</v>
      </c>
      <c r="S94" s="1">
        <v>3116</v>
      </c>
      <c r="T94" s="1">
        <v>383637</v>
      </c>
      <c r="U94" s="1">
        <v>1873138</v>
      </c>
      <c r="V94" s="1">
        <v>13191063</v>
      </c>
    </row>
    <row r="95" spans="2:22" x14ac:dyDescent="0.2">
      <c r="B95" s="15">
        <v>40695</v>
      </c>
      <c r="C95" s="1">
        <v>3842</v>
      </c>
      <c r="D95" s="1">
        <v>2272</v>
      </c>
      <c r="E95" s="1">
        <v>180</v>
      </c>
      <c r="F95" s="1">
        <v>11882</v>
      </c>
      <c r="G95" s="1">
        <v>1787</v>
      </c>
      <c r="H95" s="1">
        <v>581</v>
      </c>
      <c r="I95" s="1">
        <v>616</v>
      </c>
      <c r="J95" s="1">
        <v>12649</v>
      </c>
      <c r="K95" s="1">
        <v>191973</v>
      </c>
      <c r="L95" s="1">
        <v>11648</v>
      </c>
      <c r="M95" s="1">
        <v>1032</v>
      </c>
      <c r="N95" s="1">
        <v>3785</v>
      </c>
      <c r="O95" s="1">
        <v>23</v>
      </c>
      <c r="P95" s="1">
        <v>14536</v>
      </c>
      <c r="Q95" s="1">
        <f t="shared" si="2"/>
        <v>256806</v>
      </c>
      <c r="R95" s="1">
        <v>1072</v>
      </c>
      <c r="S95" s="1">
        <v>2871</v>
      </c>
      <c r="T95" s="1">
        <v>382773</v>
      </c>
      <c r="U95" s="1">
        <v>1837021</v>
      </c>
      <c r="V95" s="1">
        <v>13086863</v>
      </c>
    </row>
    <row r="96" spans="2:22" x14ac:dyDescent="0.2">
      <c r="B96" s="15">
        <v>40725</v>
      </c>
      <c r="C96" s="1">
        <v>3796</v>
      </c>
      <c r="D96" s="1">
        <v>2282</v>
      </c>
      <c r="E96" s="1">
        <v>194</v>
      </c>
      <c r="F96" s="1">
        <v>12678</v>
      </c>
      <c r="G96" s="1">
        <v>1786</v>
      </c>
      <c r="H96" s="1">
        <v>627</v>
      </c>
      <c r="I96" s="1">
        <v>641</v>
      </c>
      <c r="J96" s="1">
        <v>13432</v>
      </c>
      <c r="K96" s="1">
        <v>197037</v>
      </c>
      <c r="L96" s="1">
        <v>11932</v>
      </c>
      <c r="M96" s="1">
        <v>1069</v>
      </c>
      <c r="N96" s="1">
        <v>3957</v>
      </c>
      <c r="O96" s="1">
        <v>25</v>
      </c>
      <c r="P96" s="1">
        <v>15424</v>
      </c>
      <c r="Q96" s="1">
        <f t="shared" si="2"/>
        <v>264880</v>
      </c>
      <c r="R96" s="1">
        <v>1136</v>
      </c>
      <c r="S96" s="1">
        <v>2891</v>
      </c>
      <c r="T96" s="1">
        <v>396414</v>
      </c>
      <c r="U96" s="1">
        <v>1886084</v>
      </c>
      <c r="V96" s="1">
        <v>13339513</v>
      </c>
    </row>
    <row r="97" spans="2:22" x14ac:dyDescent="0.2">
      <c r="B97" s="15">
        <v>40756</v>
      </c>
      <c r="C97" s="1">
        <v>3707</v>
      </c>
      <c r="D97" s="1">
        <v>2227</v>
      </c>
      <c r="E97" s="1">
        <v>189</v>
      </c>
      <c r="F97" s="1">
        <v>12345</v>
      </c>
      <c r="G97" s="1">
        <v>1722</v>
      </c>
      <c r="H97" s="1">
        <v>623</v>
      </c>
      <c r="I97" s="1">
        <v>619</v>
      </c>
      <c r="J97" s="1">
        <v>12995</v>
      </c>
      <c r="K97" s="1">
        <v>192913</v>
      </c>
      <c r="L97" s="1">
        <v>11648</v>
      </c>
      <c r="M97" s="1">
        <v>985</v>
      </c>
      <c r="N97" s="1">
        <v>3878</v>
      </c>
      <c r="O97" s="1">
        <v>28</v>
      </c>
      <c r="P97" s="1">
        <v>15224</v>
      </c>
      <c r="Q97" s="1">
        <f t="shared" si="2"/>
        <v>259103</v>
      </c>
      <c r="R97" s="1">
        <v>1105</v>
      </c>
      <c r="S97" s="1">
        <v>2845</v>
      </c>
      <c r="T97" s="1">
        <v>386677</v>
      </c>
      <c r="U97" s="1">
        <v>1841420</v>
      </c>
      <c r="V97" s="1">
        <v>13046126</v>
      </c>
    </row>
    <row r="98" spans="2:22" x14ac:dyDescent="0.2">
      <c r="B98" s="15">
        <v>40787</v>
      </c>
      <c r="C98" s="1">
        <v>5311</v>
      </c>
      <c r="D98" s="1">
        <v>2278</v>
      </c>
      <c r="E98" s="1">
        <v>203</v>
      </c>
      <c r="F98" s="1">
        <v>11465</v>
      </c>
      <c r="G98" s="1">
        <v>1804</v>
      </c>
      <c r="H98" s="1">
        <v>589</v>
      </c>
      <c r="I98" s="1">
        <v>635</v>
      </c>
      <c r="J98" s="1">
        <v>12459</v>
      </c>
      <c r="K98" s="1">
        <v>193649</v>
      </c>
      <c r="L98" s="1">
        <v>11229</v>
      </c>
      <c r="M98" s="1">
        <v>959</v>
      </c>
      <c r="N98" s="1">
        <v>3575</v>
      </c>
      <c r="O98" s="1">
        <v>28</v>
      </c>
      <c r="P98" s="1">
        <v>14028</v>
      </c>
      <c r="Q98" s="1">
        <f t="shared" si="2"/>
        <v>258212</v>
      </c>
      <c r="R98" s="1">
        <v>1266</v>
      </c>
      <c r="S98" s="1">
        <v>2885</v>
      </c>
      <c r="T98" s="1">
        <v>380269</v>
      </c>
      <c r="U98" s="1">
        <v>1828272</v>
      </c>
      <c r="V98" s="1">
        <v>12976012</v>
      </c>
    </row>
    <row r="99" spans="2:22" x14ac:dyDescent="0.2">
      <c r="B99" s="15">
        <v>40817</v>
      </c>
      <c r="C99" s="1">
        <v>5448</v>
      </c>
      <c r="D99" s="1">
        <v>2278</v>
      </c>
      <c r="E99" s="1">
        <v>210</v>
      </c>
      <c r="F99" s="1">
        <v>10602</v>
      </c>
      <c r="G99" s="1">
        <v>1757</v>
      </c>
      <c r="H99" s="1">
        <v>587</v>
      </c>
      <c r="I99" s="1">
        <v>627</v>
      </c>
      <c r="J99" s="1">
        <v>11862</v>
      </c>
      <c r="K99" s="1">
        <v>193709</v>
      </c>
      <c r="L99" s="1">
        <v>10776</v>
      </c>
      <c r="M99" s="1">
        <v>943</v>
      </c>
      <c r="N99" s="1">
        <v>3517</v>
      </c>
      <c r="O99" s="1">
        <v>28</v>
      </c>
      <c r="P99" s="1">
        <v>12699</v>
      </c>
      <c r="Q99" s="1">
        <f t="shared" si="2"/>
        <v>255043</v>
      </c>
      <c r="R99" s="1">
        <v>1256</v>
      </c>
      <c r="S99" s="1">
        <v>2810</v>
      </c>
      <c r="T99" s="1">
        <v>373953</v>
      </c>
      <c r="U99" s="1">
        <v>1826565</v>
      </c>
      <c r="V99" s="1">
        <v>12948899</v>
      </c>
    </row>
    <row r="100" spans="2:22" x14ac:dyDescent="0.2">
      <c r="B100" s="15">
        <v>40848</v>
      </c>
      <c r="C100" s="1">
        <v>5502</v>
      </c>
      <c r="D100" s="1">
        <v>2252</v>
      </c>
      <c r="E100" s="1">
        <v>221</v>
      </c>
      <c r="F100" s="1">
        <v>10002</v>
      </c>
      <c r="G100" s="1">
        <v>1744</v>
      </c>
      <c r="H100" s="1">
        <v>533</v>
      </c>
      <c r="I100" s="1">
        <v>618</v>
      </c>
      <c r="J100" s="1">
        <v>11587</v>
      </c>
      <c r="K100" s="1">
        <v>193946</v>
      </c>
      <c r="L100" s="1">
        <v>10380</v>
      </c>
      <c r="M100" s="1">
        <v>865</v>
      </c>
      <c r="N100" s="1">
        <v>3511</v>
      </c>
      <c r="O100" s="1">
        <v>30</v>
      </c>
      <c r="P100" s="1">
        <v>11749</v>
      </c>
      <c r="Q100" s="1">
        <f t="shared" si="2"/>
        <v>252940</v>
      </c>
      <c r="R100" s="1">
        <v>1210</v>
      </c>
      <c r="S100" s="1">
        <v>2725</v>
      </c>
      <c r="T100" s="1">
        <v>368293</v>
      </c>
      <c r="U100" s="1">
        <v>1822410</v>
      </c>
      <c r="V100" s="1">
        <v>12928080</v>
      </c>
    </row>
    <row r="101" spans="2:22" x14ac:dyDescent="0.2">
      <c r="B101" s="15">
        <v>40878</v>
      </c>
      <c r="C101" s="1">
        <v>5355</v>
      </c>
      <c r="D101" s="1">
        <v>2134</v>
      </c>
      <c r="E101" s="1">
        <v>183</v>
      </c>
      <c r="F101" s="1">
        <v>9756</v>
      </c>
      <c r="G101" s="1">
        <v>1682</v>
      </c>
      <c r="H101" s="1">
        <v>468</v>
      </c>
      <c r="I101" s="1">
        <v>503</v>
      </c>
      <c r="J101" s="1">
        <v>11456</v>
      </c>
      <c r="K101" s="1">
        <v>193995</v>
      </c>
      <c r="L101" s="1">
        <v>10119</v>
      </c>
      <c r="M101" s="1">
        <v>833</v>
      </c>
      <c r="N101" s="1">
        <v>3488</v>
      </c>
      <c r="O101" s="1">
        <v>23</v>
      </c>
      <c r="P101" s="1">
        <v>11604</v>
      </c>
      <c r="Q101" s="1">
        <f t="shared" si="2"/>
        <v>251599</v>
      </c>
      <c r="R101" s="1">
        <v>932</v>
      </c>
      <c r="S101" s="1">
        <v>2559</v>
      </c>
      <c r="T101" s="1">
        <v>364734</v>
      </c>
      <c r="U101" s="1">
        <v>1804452</v>
      </c>
      <c r="V101" s="1">
        <v>12816948</v>
      </c>
    </row>
    <row r="102" spans="2:22" x14ac:dyDescent="0.2">
      <c r="B102" s="15">
        <v>40909</v>
      </c>
      <c r="C102" s="1">
        <v>5329</v>
      </c>
      <c r="D102" s="1">
        <v>2192</v>
      </c>
      <c r="E102" s="1">
        <v>167</v>
      </c>
      <c r="F102" s="1">
        <v>9355</v>
      </c>
      <c r="G102" s="1">
        <v>1679</v>
      </c>
      <c r="H102" s="1">
        <v>452</v>
      </c>
      <c r="I102" s="1">
        <v>472</v>
      </c>
      <c r="J102" s="1">
        <v>11148</v>
      </c>
      <c r="K102" s="1">
        <v>188799</v>
      </c>
      <c r="L102" s="1">
        <v>9896</v>
      </c>
      <c r="M102" s="1">
        <v>840</v>
      </c>
      <c r="N102" s="1">
        <v>3437</v>
      </c>
      <c r="O102" s="1">
        <v>28</v>
      </c>
      <c r="P102" s="1">
        <v>11429</v>
      </c>
      <c r="Q102" s="1">
        <f t="shared" si="2"/>
        <v>245223</v>
      </c>
      <c r="R102" s="1">
        <v>933</v>
      </c>
      <c r="S102" s="1">
        <v>2592</v>
      </c>
      <c r="T102" s="1">
        <v>356301</v>
      </c>
      <c r="U102" s="1">
        <v>1774376</v>
      </c>
      <c r="V102" s="1">
        <v>12611880</v>
      </c>
    </row>
    <row r="103" spans="2:22" x14ac:dyDescent="0.2">
      <c r="B103" s="15">
        <v>40940</v>
      </c>
      <c r="C103" s="1">
        <v>5374</v>
      </c>
      <c r="D103" s="1">
        <v>2224</v>
      </c>
      <c r="E103" s="1">
        <v>168</v>
      </c>
      <c r="F103" s="1">
        <v>9772</v>
      </c>
      <c r="G103" s="1">
        <v>1736</v>
      </c>
      <c r="H103" s="1">
        <v>431</v>
      </c>
      <c r="I103" s="1">
        <v>472</v>
      </c>
      <c r="J103" s="1">
        <v>11224</v>
      </c>
      <c r="K103" s="1">
        <v>187717</v>
      </c>
      <c r="L103" s="1">
        <v>10008</v>
      </c>
      <c r="M103" s="1">
        <v>841</v>
      </c>
      <c r="N103" s="1">
        <v>3382</v>
      </c>
      <c r="O103" s="1">
        <v>24</v>
      </c>
      <c r="P103" s="1">
        <v>11929</v>
      </c>
      <c r="Q103" s="1">
        <f t="shared" si="2"/>
        <v>245302</v>
      </c>
      <c r="R103" s="1">
        <v>943</v>
      </c>
      <c r="S103" s="1">
        <v>2685</v>
      </c>
      <c r="T103" s="1">
        <v>356975</v>
      </c>
      <c r="U103" s="1">
        <v>1769943</v>
      </c>
      <c r="V103" s="1">
        <v>12585026</v>
      </c>
    </row>
    <row r="104" spans="2:22" x14ac:dyDescent="0.2">
      <c r="B104" s="15">
        <v>40969</v>
      </c>
      <c r="C104" s="1">
        <v>5435</v>
      </c>
      <c r="D104" s="1">
        <v>2256</v>
      </c>
      <c r="E104" s="1">
        <v>155</v>
      </c>
      <c r="F104" s="1">
        <v>10516</v>
      </c>
      <c r="G104" s="1">
        <v>1738</v>
      </c>
      <c r="H104" s="1">
        <v>438</v>
      </c>
      <c r="I104" s="1">
        <v>483</v>
      </c>
      <c r="J104" s="1">
        <v>11615</v>
      </c>
      <c r="K104" s="1">
        <v>189157</v>
      </c>
      <c r="L104" s="1">
        <v>10308</v>
      </c>
      <c r="M104" s="1">
        <v>832</v>
      </c>
      <c r="N104" s="1">
        <v>3444</v>
      </c>
      <c r="O104" s="1">
        <v>30</v>
      </c>
      <c r="P104" s="1">
        <v>12583</v>
      </c>
      <c r="Q104" s="1">
        <f t="shared" si="2"/>
        <v>248990</v>
      </c>
      <c r="R104" s="1">
        <v>962</v>
      </c>
      <c r="S104" s="1">
        <v>2696</v>
      </c>
      <c r="T104" s="1">
        <v>363986</v>
      </c>
      <c r="U104" s="1">
        <v>1785230</v>
      </c>
      <c r="V104" s="1">
        <v>12640870</v>
      </c>
    </row>
    <row r="105" spans="2:22" x14ac:dyDescent="0.2">
      <c r="B105" s="15">
        <v>41000</v>
      </c>
      <c r="C105" s="1">
        <v>5464</v>
      </c>
      <c r="D105" s="1">
        <v>2321</v>
      </c>
      <c r="E105" s="1">
        <v>144</v>
      </c>
      <c r="F105" s="1">
        <v>10913</v>
      </c>
      <c r="G105" s="1">
        <v>1694</v>
      </c>
      <c r="H105" s="1">
        <v>436</v>
      </c>
      <c r="I105" s="1">
        <v>483</v>
      </c>
      <c r="J105" s="1">
        <v>11862</v>
      </c>
      <c r="K105" s="1">
        <v>188397</v>
      </c>
      <c r="L105" s="1">
        <v>10738</v>
      </c>
      <c r="M105" s="1">
        <v>821</v>
      </c>
      <c r="N105" s="1">
        <v>3451</v>
      </c>
      <c r="O105" s="1">
        <v>25</v>
      </c>
      <c r="P105" s="1">
        <v>13180</v>
      </c>
      <c r="Q105" s="1">
        <f t="shared" si="2"/>
        <v>249929</v>
      </c>
      <c r="R105" s="1">
        <v>993</v>
      </c>
      <c r="S105" s="1">
        <v>2628</v>
      </c>
      <c r="T105" s="1">
        <v>366688</v>
      </c>
      <c r="U105" s="1">
        <v>1784013</v>
      </c>
      <c r="V105" s="1">
        <v>12617488</v>
      </c>
    </row>
    <row r="106" spans="2:22" x14ac:dyDescent="0.2">
      <c r="B106" s="15">
        <v>41030</v>
      </c>
      <c r="C106" s="1">
        <v>5455</v>
      </c>
      <c r="D106" s="1">
        <v>2282</v>
      </c>
      <c r="E106" s="1">
        <v>147</v>
      </c>
      <c r="F106" s="1">
        <v>11237</v>
      </c>
      <c r="G106" s="1">
        <v>1718</v>
      </c>
      <c r="H106" s="1">
        <v>435</v>
      </c>
      <c r="I106" s="1">
        <v>476</v>
      </c>
      <c r="J106" s="1">
        <v>11988</v>
      </c>
      <c r="K106" s="1">
        <v>187587</v>
      </c>
      <c r="L106" s="1">
        <v>11156</v>
      </c>
      <c r="M106" s="1">
        <v>844</v>
      </c>
      <c r="N106" s="1">
        <v>3513</v>
      </c>
      <c r="O106" s="1">
        <v>23</v>
      </c>
      <c r="P106" s="1">
        <v>13668</v>
      </c>
      <c r="Q106" s="1">
        <f t="shared" si="2"/>
        <v>250529</v>
      </c>
      <c r="R106" s="1">
        <v>982</v>
      </c>
      <c r="S106" s="1">
        <v>2698</v>
      </c>
      <c r="T106" s="1">
        <v>368941</v>
      </c>
      <c r="U106" s="1">
        <v>1780174</v>
      </c>
      <c r="V106" s="1">
        <v>12632394</v>
      </c>
    </row>
    <row r="107" spans="2:22" x14ac:dyDescent="0.2">
      <c r="B107" s="15">
        <v>41061</v>
      </c>
      <c r="C107" s="1">
        <v>3775</v>
      </c>
      <c r="D107" s="1">
        <v>2304</v>
      </c>
      <c r="E107" s="1">
        <v>148</v>
      </c>
      <c r="F107" s="1">
        <v>12040</v>
      </c>
      <c r="G107" s="1">
        <v>1648</v>
      </c>
      <c r="H107" s="1">
        <v>429</v>
      </c>
      <c r="I107" s="1">
        <v>473</v>
      </c>
      <c r="J107" s="1">
        <v>12546</v>
      </c>
      <c r="K107" s="1">
        <v>185321</v>
      </c>
      <c r="L107" s="1">
        <v>11536</v>
      </c>
      <c r="M107" s="1">
        <v>857</v>
      </c>
      <c r="N107" s="1">
        <v>3746</v>
      </c>
      <c r="O107" s="1">
        <v>24</v>
      </c>
      <c r="P107" s="1">
        <v>14683</v>
      </c>
      <c r="Q107" s="1">
        <f t="shared" si="2"/>
        <v>249530</v>
      </c>
      <c r="R107" s="1">
        <v>987</v>
      </c>
      <c r="S107" s="1">
        <v>2643</v>
      </c>
      <c r="T107" s="1">
        <v>372780</v>
      </c>
      <c r="U107" s="1">
        <v>1771430</v>
      </c>
      <c r="V107" s="1">
        <v>12668892</v>
      </c>
    </row>
    <row r="108" spans="2:22" x14ac:dyDescent="0.2">
      <c r="B108" s="15">
        <v>41091</v>
      </c>
      <c r="C108" s="1">
        <v>3597</v>
      </c>
      <c r="D108" s="1">
        <v>2226</v>
      </c>
      <c r="E108" s="1">
        <v>131</v>
      </c>
      <c r="F108" s="1">
        <v>12469</v>
      </c>
      <c r="G108" s="1">
        <v>1590</v>
      </c>
      <c r="H108" s="1">
        <v>435</v>
      </c>
      <c r="I108" s="1">
        <v>473</v>
      </c>
      <c r="J108" s="1">
        <v>13029</v>
      </c>
      <c r="K108" s="1">
        <v>184055</v>
      </c>
      <c r="L108" s="1">
        <v>11669</v>
      </c>
      <c r="M108" s="1">
        <v>817</v>
      </c>
      <c r="N108" s="1">
        <v>3903</v>
      </c>
      <c r="O108" s="1">
        <v>23</v>
      </c>
      <c r="P108" s="1">
        <v>15107</v>
      </c>
      <c r="Q108" s="1">
        <f t="shared" si="2"/>
        <v>249524</v>
      </c>
      <c r="R108" s="1">
        <v>942</v>
      </c>
      <c r="S108" s="1">
        <v>2578</v>
      </c>
      <c r="T108" s="1">
        <v>375233</v>
      </c>
      <c r="U108" s="1">
        <v>1764906</v>
      </c>
      <c r="V108" s="1">
        <v>12587505</v>
      </c>
    </row>
    <row r="109" spans="2:22" x14ac:dyDescent="0.2">
      <c r="B109" s="15">
        <v>41122</v>
      </c>
      <c r="C109" s="1">
        <v>3562</v>
      </c>
      <c r="D109" s="1">
        <v>2153</v>
      </c>
      <c r="E109" s="1">
        <v>127</v>
      </c>
      <c r="F109" s="1">
        <v>12198</v>
      </c>
      <c r="G109" s="1">
        <v>1508</v>
      </c>
      <c r="H109" s="1">
        <v>418</v>
      </c>
      <c r="I109" s="1">
        <v>447</v>
      </c>
      <c r="J109" s="1">
        <v>12815</v>
      </c>
      <c r="K109" s="1">
        <v>181979</v>
      </c>
      <c r="L109" s="1">
        <v>11562</v>
      </c>
      <c r="M109" s="1">
        <v>771</v>
      </c>
      <c r="N109" s="1">
        <v>3790</v>
      </c>
      <c r="O109" s="1">
        <v>25</v>
      </c>
      <c r="P109" s="1">
        <v>14865</v>
      </c>
      <c r="Q109" s="1">
        <f t="shared" si="2"/>
        <v>246220</v>
      </c>
      <c r="R109" s="1">
        <v>938</v>
      </c>
      <c r="S109" s="1">
        <v>2575</v>
      </c>
      <c r="T109" s="1">
        <v>369255</v>
      </c>
      <c r="U109" s="1">
        <v>1736315</v>
      </c>
      <c r="V109" s="1">
        <v>12400550</v>
      </c>
    </row>
    <row r="110" spans="2:22" x14ac:dyDescent="0.2">
      <c r="B110" s="15">
        <v>41153</v>
      </c>
      <c r="C110" s="1">
        <v>5128</v>
      </c>
      <c r="D110" s="1">
        <v>2200</v>
      </c>
      <c r="E110" s="1">
        <v>145</v>
      </c>
      <c r="F110" s="1">
        <v>11661</v>
      </c>
      <c r="G110" s="1">
        <v>1617</v>
      </c>
      <c r="H110" s="1">
        <v>419</v>
      </c>
      <c r="I110" s="1">
        <v>466</v>
      </c>
      <c r="J110" s="1">
        <v>12384</v>
      </c>
      <c r="K110" s="1">
        <v>183670</v>
      </c>
      <c r="L110" s="1">
        <v>11481</v>
      </c>
      <c r="M110" s="1">
        <v>788</v>
      </c>
      <c r="N110" s="1">
        <v>3483</v>
      </c>
      <c r="O110" s="1">
        <v>27</v>
      </c>
      <c r="P110" s="1">
        <v>14202</v>
      </c>
      <c r="Q110" s="1">
        <f t="shared" si="2"/>
        <v>247671</v>
      </c>
      <c r="R110" s="1">
        <v>947</v>
      </c>
      <c r="S110" s="1">
        <v>2535</v>
      </c>
      <c r="T110" s="1">
        <v>367352</v>
      </c>
      <c r="U110" s="1">
        <v>1732340</v>
      </c>
      <c r="V110" s="1">
        <v>12479389</v>
      </c>
    </row>
    <row r="111" spans="2:22" x14ac:dyDescent="0.2">
      <c r="B111" s="15">
        <v>41183</v>
      </c>
      <c r="C111" s="1">
        <v>5256</v>
      </c>
      <c r="D111" s="1">
        <v>2150</v>
      </c>
      <c r="E111" s="1">
        <v>144</v>
      </c>
      <c r="F111" s="1">
        <v>10315</v>
      </c>
      <c r="G111" s="1">
        <v>1642</v>
      </c>
      <c r="H111" s="1">
        <v>414</v>
      </c>
      <c r="I111" s="1">
        <v>458</v>
      </c>
      <c r="J111" s="1">
        <v>11506</v>
      </c>
      <c r="K111" s="1">
        <v>180600</v>
      </c>
      <c r="L111" s="1">
        <v>10908</v>
      </c>
      <c r="M111" s="1">
        <v>770</v>
      </c>
      <c r="N111" s="1">
        <v>3408</v>
      </c>
      <c r="O111" s="1">
        <v>25</v>
      </c>
      <c r="P111" s="1">
        <v>12208</v>
      </c>
      <c r="Q111" s="1">
        <f t="shared" si="2"/>
        <v>239804</v>
      </c>
      <c r="R111" s="65">
        <v>922</v>
      </c>
      <c r="S111" s="1">
        <v>2449</v>
      </c>
      <c r="T111" s="1">
        <v>352988</v>
      </c>
      <c r="U111" s="1">
        <v>1701249</v>
      </c>
      <c r="V111" s="1">
        <v>12263884</v>
      </c>
    </row>
    <row r="112" spans="2:22" x14ac:dyDescent="0.2">
      <c r="B112" s="15">
        <v>41214</v>
      </c>
      <c r="C112" s="1">
        <v>4668</v>
      </c>
      <c r="D112" s="1">
        <v>2112</v>
      </c>
      <c r="E112" s="1">
        <v>167</v>
      </c>
      <c r="F112" s="1">
        <v>9802</v>
      </c>
      <c r="G112" s="1">
        <v>1647</v>
      </c>
      <c r="H112" s="1">
        <v>402</v>
      </c>
      <c r="I112" s="1">
        <v>462</v>
      </c>
      <c r="J112" s="1">
        <v>11084</v>
      </c>
      <c r="K112" s="1">
        <v>180810</v>
      </c>
      <c r="L112" s="1">
        <v>10564</v>
      </c>
      <c r="M112" s="1">
        <v>751</v>
      </c>
      <c r="N112" s="1">
        <v>3379</v>
      </c>
      <c r="O112" s="1">
        <v>25</v>
      </c>
      <c r="P112" s="1">
        <v>11192</v>
      </c>
      <c r="Q112" s="1">
        <f t="shared" si="2"/>
        <v>237065</v>
      </c>
      <c r="R112" s="65">
        <v>924</v>
      </c>
      <c r="S112" s="1">
        <v>2482</v>
      </c>
      <c r="T112" s="1">
        <v>339088</v>
      </c>
      <c r="U112" s="1">
        <v>1655767</v>
      </c>
      <c r="V112" s="1">
        <v>12079332</v>
      </c>
    </row>
    <row r="113" spans="2:23" x14ac:dyDescent="0.2">
      <c r="B113" s="15">
        <v>41244</v>
      </c>
      <c r="C113" s="1">
        <v>4623</v>
      </c>
      <c r="D113" s="1">
        <v>2084</v>
      </c>
      <c r="E113" s="1">
        <v>137</v>
      </c>
      <c r="F113" s="1">
        <v>9755</v>
      </c>
      <c r="G113" s="1">
        <v>1574</v>
      </c>
      <c r="H113" s="1">
        <v>425</v>
      </c>
      <c r="I113" s="1">
        <v>407</v>
      </c>
      <c r="J113" s="1">
        <v>11089</v>
      </c>
      <c r="K113" s="1">
        <v>181261</v>
      </c>
      <c r="L113" s="1">
        <v>10308</v>
      </c>
      <c r="M113" s="1">
        <v>734</v>
      </c>
      <c r="N113" s="1">
        <v>3369</v>
      </c>
      <c r="O113" s="1">
        <v>30</v>
      </c>
      <c r="P113" s="1">
        <v>11157</v>
      </c>
      <c r="Q113" s="1">
        <f t="shared" si="2"/>
        <v>236953</v>
      </c>
      <c r="R113" s="65">
        <v>895</v>
      </c>
      <c r="S113" s="1">
        <v>2392</v>
      </c>
      <c r="T113" s="1">
        <v>337513</v>
      </c>
      <c r="U113" s="1">
        <v>1646611</v>
      </c>
      <c r="V113" s="1">
        <v>12017519</v>
      </c>
      <c r="W113" s="65"/>
    </row>
    <row r="114" spans="2:23" x14ac:dyDescent="0.2">
      <c r="B114" s="15">
        <v>41275</v>
      </c>
      <c r="C114" s="1">
        <v>4453</v>
      </c>
      <c r="D114" s="1">
        <v>2030</v>
      </c>
      <c r="E114" s="1">
        <v>133</v>
      </c>
      <c r="F114" s="1">
        <v>9176</v>
      </c>
      <c r="G114" s="1">
        <v>1587</v>
      </c>
      <c r="H114" s="1">
        <v>380</v>
      </c>
      <c r="I114" s="1">
        <v>393</v>
      </c>
      <c r="J114" s="1">
        <v>10665</v>
      </c>
      <c r="K114" s="1">
        <v>177397</v>
      </c>
      <c r="L114" s="1">
        <v>10090</v>
      </c>
      <c r="M114" s="1">
        <v>749</v>
      </c>
      <c r="N114" s="1">
        <v>3296</v>
      </c>
      <c r="O114" s="1">
        <v>36</v>
      </c>
      <c r="P114" s="1">
        <v>11092</v>
      </c>
      <c r="Q114" s="1">
        <f t="shared" si="2"/>
        <v>231477</v>
      </c>
      <c r="R114" s="1">
        <v>859</v>
      </c>
      <c r="S114" s="1">
        <v>2411</v>
      </c>
      <c r="T114" s="1">
        <v>329701</v>
      </c>
      <c r="U114" s="1">
        <v>1622646</v>
      </c>
      <c r="V114" s="1">
        <v>11833483</v>
      </c>
      <c r="W114" s="65"/>
    </row>
    <row r="115" spans="2:23" x14ac:dyDescent="0.2">
      <c r="B115" s="15">
        <v>41306</v>
      </c>
      <c r="C115" s="1">
        <v>4420</v>
      </c>
      <c r="D115" s="1">
        <v>2062</v>
      </c>
      <c r="E115" s="1">
        <v>114</v>
      </c>
      <c r="F115" s="1">
        <v>9592</v>
      </c>
      <c r="G115" s="1">
        <v>1591</v>
      </c>
      <c r="H115" s="1">
        <v>379</v>
      </c>
      <c r="I115" s="1">
        <v>386</v>
      </c>
      <c r="J115" s="1">
        <v>10865</v>
      </c>
      <c r="K115" s="1">
        <v>177158</v>
      </c>
      <c r="L115" s="1">
        <v>10240</v>
      </c>
      <c r="M115" s="1">
        <v>750</v>
      </c>
      <c r="N115" s="1">
        <v>3333</v>
      </c>
      <c r="O115" s="1">
        <v>24</v>
      </c>
      <c r="P115" s="1">
        <v>11493</v>
      </c>
      <c r="Q115" s="1">
        <f t="shared" si="2"/>
        <v>232407</v>
      </c>
      <c r="R115" s="1">
        <v>857</v>
      </c>
      <c r="S115" s="1">
        <v>2436</v>
      </c>
      <c r="T115" s="1">
        <v>331440</v>
      </c>
      <c r="U115" s="1">
        <v>1629105</v>
      </c>
      <c r="V115" s="1">
        <v>11848382</v>
      </c>
      <c r="W115" s="65"/>
    </row>
    <row r="116" spans="2:23" x14ac:dyDescent="0.2">
      <c r="B116" s="15">
        <v>41334</v>
      </c>
      <c r="C116" s="1">
        <v>4544</v>
      </c>
      <c r="D116" s="1">
        <v>2082</v>
      </c>
      <c r="E116" s="1">
        <v>117</v>
      </c>
      <c r="F116" s="1">
        <v>10319</v>
      </c>
      <c r="G116" s="1">
        <v>1565</v>
      </c>
      <c r="H116" s="1">
        <v>388</v>
      </c>
      <c r="I116" s="1">
        <v>409</v>
      </c>
      <c r="J116" s="1">
        <v>11352</v>
      </c>
      <c r="K116" s="1">
        <v>178288</v>
      </c>
      <c r="L116" s="1">
        <v>10464</v>
      </c>
      <c r="M116" s="1">
        <v>750</v>
      </c>
      <c r="N116" s="1">
        <v>3436</v>
      </c>
      <c r="O116" s="1">
        <v>25</v>
      </c>
      <c r="P116" s="1">
        <v>12240</v>
      </c>
      <c r="Q116" s="1">
        <f t="shared" si="2"/>
        <v>235979</v>
      </c>
      <c r="R116" s="1">
        <v>844</v>
      </c>
      <c r="S116" s="1">
        <v>2417</v>
      </c>
      <c r="T116" s="1">
        <v>337922</v>
      </c>
      <c r="U116" s="1">
        <v>1638192</v>
      </c>
      <c r="V116" s="1">
        <v>11905356</v>
      </c>
      <c r="W116" s="65"/>
    </row>
    <row r="117" spans="2:23" x14ac:dyDescent="0.2">
      <c r="B117" s="15">
        <v>41365</v>
      </c>
      <c r="C117" s="1">
        <v>4639</v>
      </c>
      <c r="D117" s="1">
        <v>2116</v>
      </c>
      <c r="E117" s="1">
        <v>118</v>
      </c>
      <c r="F117" s="1">
        <v>10574</v>
      </c>
      <c r="G117" s="1">
        <v>1632</v>
      </c>
      <c r="H117" s="1">
        <v>389</v>
      </c>
      <c r="I117" s="1">
        <v>402</v>
      </c>
      <c r="J117" s="1">
        <v>11604</v>
      </c>
      <c r="K117" s="1">
        <v>179310</v>
      </c>
      <c r="L117" s="1">
        <v>10565</v>
      </c>
      <c r="M117" s="1">
        <v>778</v>
      </c>
      <c r="N117" s="1">
        <v>3512</v>
      </c>
      <c r="O117" s="1">
        <v>30</v>
      </c>
      <c r="P117" s="1">
        <v>12703</v>
      </c>
      <c r="Q117" s="1">
        <f t="shared" si="2"/>
        <v>238372</v>
      </c>
      <c r="R117" s="1">
        <v>879</v>
      </c>
      <c r="S117" s="1">
        <v>2481</v>
      </c>
      <c r="T117" s="1">
        <v>341990</v>
      </c>
      <c r="U117" s="1">
        <v>1646476</v>
      </c>
      <c r="V117" s="1">
        <v>11920802</v>
      </c>
      <c r="W117" s="65"/>
    </row>
    <row r="118" spans="2:23" x14ac:dyDescent="0.2">
      <c r="B118" s="15">
        <v>41395</v>
      </c>
      <c r="C118" s="1">
        <v>4674</v>
      </c>
      <c r="D118" s="1">
        <v>2152</v>
      </c>
      <c r="E118" s="1">
        <v>119</v>
      </c>
      <c r="F118" s="1">
        <v>11100</v>
      </c>
      <c r="G118" s="1">
        <v>1620</v>
      </c>
      <c r="H118" s="1">
        <v>415</v>
      </c>
      <c r="I118" s="1">
        <v>415</v>
      </c>
      <c r="J118" s="1">
        <v>11871</v>
      </c>
      <c r="K118" s="1">
        <v>180580</v>
      </c>
      <c r="L118" s="1">
        <v>11093</v>
      </c>
      <c r="M118" s="1">
        <v>806</v>
      </c>
      <c r="N118" s="1">
        <v>3540</v>
      </c>
      <c r="O118" s="1">
        <v>21</v>
      </c>
      <c r="P118" s="1">
        <v>13335</v>
      </c>
      <c r="Q118" s="1">
        <f t="shared" si="2"/>
        <v>241741</v>
      </c>
      <c r="R118" s="1">
        <v>895</v>
      </c>
      <c r="S118" s="1">
        <v>2482</v>
      </c>
      <c r="T118" s="1">
        <v>348432</v>
      </c>
      <c r="U118" s="1">
        <v>1661295</v>
      </c>
      <c r="V118" s="1">
        <v>12002489</v>
      </c>
      <c r="W118" s="65"/>
    </row>
    <row r="119" spans="2:23" x14ac:dyDescent="0.2">
      <c r="B119" s="15">
        <v>41426</v>
      </c>
      <c r="C119" s="1">
        <v>3726</v>
      </c>
      <c r="D119" s="1">
        <v>2138</v>
      </c>
      <c r="E119" s="1">
        <v>109</v>
      </c>
      <c r="F119" s="1">
        <v>11854</v>
      </c>
      <c r="G119" s="1">
        <v>1553</v>
      </c>
      <c r="H119" s="1">
        <v>448</v>
      </c>
      <c r="I119" s="1">
        <v>412</v>
      </c>
      <c r="J119" s="1">
        <v>12538</v>
      </c>
      <c r="K119" s="1">
        <v>178446</v>
      </c>
      <c r="L119" s="1">
        <v>11444</v>
      </c>
      <c r="M119" s="1">
        <v>792</v>
      </c>
      <c r="N119" s="1">
        <v>3801</v>
      </c>
      <c r="O119" s="1">
        <v>21</v>
      </c>
      <c r="P119" s="1">
        <v>14144</v>
      </c>
      <c r="Q119" s="1">
        <f t="shared" si="2"/>
        <v>241426</v>
      </c>
      <c r="R119" s="1">
        <v>897</v>
      </c>
      <c r="S119" s="1">
        <v>2528</v>
      </c>
      <c r="T119" s="1">
        <v>352231</v>
      </c>
      <c r="U119" s="1">
        <v>1660355</v>
      </c>
      <c r="V119" s="1">
        <v>12082406</v>
      </c>
      <c r="W119" s="65"/>
    </row>
    <row r="120" spans="2:23" x14ac:dyDescent="0.2">
      <c r="B120" s="15">
        <v>41456</v>
      </c>
      <c r="C120" s="1">
        <v>3708</v>
      </c>
      <c r="D120" s="1">
        <v>2103</v>
      </c>
      <c r="E120" s="1">
        <v>103</v>
      </c>
      <c r="F120" s="1">
        <v>12236</v>
      </c>
      <c r="G120" s="1">
        <v>1498</v>
      </c>
      <c r="H120" s="1">
        <v>449</v>
      </c>
      <c r="I120" s="1">
        <v>416</v>
      </c>
      <c r="J120" s="1">
        <v>13009</v>
      </c>
      <c r="K120" s="1">
        <v>178538</v>
      </c>
      <c r="L120" s="1">
        <v>11624</v>
      </c>
      <c r="M120" s="1">
        <v>772</v>
      </c>
      <c r="N120" s="1">
        <v>3973</v>
      </c>
      <c r="O120" s="1">
        <v>23</v>
      </c>
      <c r="P120" s="1">
        <v>14536</v>
      </c>
      <c r="Q120" s="1">
        <f t="shared" si="2"/>
        <v>242988</v>
      </c>
      <c r="R120" s="1">
        <v>906</v>
      </c>
      <c r="S120" s="1">
        <v>2427</v>
      </c>
      <c r="T120" s="1">
        <v>356948</v>
      </c>
      <c r="U120" s="1">
        <v>1665735</v>
      </c>
      <c r="V120" s="1">
        <v>12047523</v>
      </c>
      <c r="W120" s="1"/>
    </row>
    <row r="121" spans="2:23" x14ac:dyDescent="0.2">
      <c r="B121" s="15">
        <v>41487</v>
      </c>
      <c r="C121" s="1">
        <v>3717</v>
      </c>
      <c r="D121" s="1">
        <v>2095</v>
      </c>
      <c r="E121" s="1">
        <v>111</v>
      </c>
      <c r="F121" s="1">
        <v>12454</v>
      </c>
      <c r="G121" s="1">
        <v>1531</v>
      </c>
      <c r="H121" s="1">
        <v>449</v>
      </c>
      <c r="I121" s="1">
        <v>408</v>
      </c>
      <c r="J121" s="1">
        <v>13088</v>
      </c>
      <c r="K121" s="1">
        <v>179976</v>
      </c>
      <c r="L121" s="1">
        <v>11713</v>
      </c>
      <c r="M121" s="1">
        <v>732</v>
      </c>
      <c r="N121" s="1">
        <v>3987</v>
      </c>
      <c r="O121" s="1">
        <v>22</v>
      </c>
      <c r="P121" s="1">
        <v>14793</v>
      </c>
      <c r="Q121" s="1">
        <f t="shared" si="2"/>
        <v>245076</v>
      </c>
      <c r="R121" s="1">
        <v>926</v>
      </c>
      <c r="S121" s="1">
        <v>2388</v>
      </c>
      <c r="T121" s="1">
        <v>359752</v>
      </c>
      <c r="U121" s="1">
        <v>1671634</v>
      </c>
      <c r="V121" s="1">
        <v>12057342</v>
      </c>
      <c r="W121" s="1"/>
    </row>
    <row r="122" spans="2:23" x14ac:dyDescent="0.2">
      <c r="B122" s="15">
        <v>41518</v>
      </c>
      <c r="C122" s="1">
        <v>4722</v>
      </c>
      <c r="D122" s="1">
        <v>2126</v>
      </c>
      <c r="E122" s="1">
        <v>115</v>
      </c>
      <c r="F122" s="1">
        <v>11357</v>
      </c>
      <c r="G122" s="1">
        <v>1636</v>
      </c>
      <c r="H122" s="1">
        <v>435</v>
      </c>
      <c r="I122" s="1">
        <v>402</v>
      </c>
      <c r="J122" s="1">
        <v>12312</v>
      </c>
      <c r="K122" s="1">
        <v>180365</v>
      </c>
      <c r="L122" s="1">
        <v>11430</v>
      </c>
      <c r="M122" s="1">
        <v>798</v>
      </c>
      <c r="N122" s="1">
        <v>3591</v>
      </c>
      <c r="O122" s="1">
        <v>29</v>
      </c>
      <c r="P122" s="1">
        <v>13530</v>
      </c>
      <c r="Q122" s="1">
        <f t="shared" si="2"/>
        <v>242848</v>
      </c>
      <c r="R122" s="1">
        <v>933</v>
      </c>
      <c r="S122" s="1">
        <v>2476</v>
      </c>
      <c r="T122" s="1">
        <v>351246</v>
      </c>
      <c r="U122" s="1">
        <v>1651216</v>
      </c>
      <c r="V122" s="1">
        <v>11963680</v>
      </c>
      <c r="W122" s="1"/>
    </row>
    <row r="123" spans="2:23" x14ac:dyDescent="0.2">
      <c r="B123" s="15">
        <v>41548</v>
      </c>
      <c r="C123" s="1">
        <v>4945</v>
      </c>
      <c r="D123" s="1">
        <v>2155</v>
      </c>
      <c r="E123" s="1">
        <v>139</v>
      </c>
      <c r="F123" s="1">
        <v>10422</v>
      </c>
      <c r="G123" s="1">
        <v>1644</v>
      </c>
      <c r="H123" s="1">
        <v>440</v>
      </c>
      <c r="I123" s="1">
        <v>410</v>
      </c>
      <c r="J123" s="1">
        <v>11671</v>
      </c>
      <c r="K123" s="1">
        <v>180121</v>
      </c>
      <c r="L123" s="1">
        <v>10866</v>
      </c>
      <c r="M123" s="1">
        <v>827</v>
      </c>
      <c r="N123" s="1">
        <v>3592</v>
      </c>
      <c r="O123" s="1">
        <v>25</v>
      </c>
      <c r="P123" s="1">
        <v>12318</v>
      </c>
      <c r="Q123" s="1">
        <f t="shared" si="2"/>
        <v>239575</v>
      </c>
      <c r="R123" s="1">
        <v>955</v>
      </c>
      <c r="S123" s="1">
        <v>2627</v>
      </c>
      <c r="T123" s="1">
        <v>345259</v>
      </c>
      <c r="U123" s="1">
        <v>1656483</v>
      </c>
      <c r="V123" s="1">
        <v>11944279</v>
      </c>
      <c r="W123" s="1"/>
    </row>
    <row r="124" spans="2:23" x14ac:dyDescent="0.2">
      <c r="B124" s="15">
        <v>41579</v>
      </c>
      <c r="C124" s="1">
        <v>5035</v>
      </c>
      <c r="D124" s="1">
        <v>2138</v>
      </c>
      <c r="E124" s="1">
        <v>140</v>
      </c>
      <c r="F124" s="1">
        <v>10109</v>
      </c>
      <c r="G124" s="1">
        <v>1697</v>
      </c>
      <c r="H124" s="1">
        <v>454</v>
      </c>
      <c r="I124" s="1">
        <v>407</v>
      </c>
      <c r="J124" s="1">
        <v>11668</v>
      </c>
      <c r="K124" s="1">
        <v>182872</v>
      </c>
      <c r="L124" s="1">
        <v>10603</v>
      </c>
      <c r="M124" s="1">
        <v>836</v>
      </c>
      <c r="N124" s="1">
        <v>3645</v>
      </c>
      <c r="O124" s="1">
        <v>28</v>
      </c>
      <c r="P124" s="1">
        <v>11542</v>
      </c>
      <c r="Q124" s="1">
        <f t="shared" si="2"/>
        <v>241174</v>
      </c>
      <c r="R124" s="1">
        <v>971</v>
      </c>
      <c r="S124" s="1">
        <v>2604</v>
      </c>
      <c r="T124" s="1">
        <v>345580</v>
      </c>
      <c r="U124" s="1">
        <v>1676169</v>
      </c>
      <c r="V124" s="1">
        <v>12030657</v>
      </c>
      <c r="W124" s="1"/>
    </row>
    <row r="125" spans="2:23" x14ac:dyDescent="0.2">
      <c r="B125" s="15">
        <v>41609</v>
      </c>
      <c r="C125" s="1">
        <v>4876</v>
      </c>
      <c r="D125" s="1">
        <v>2067</v>
      </c>
      <c r="E125" s="1">
        <v>126</v>
      </c>
      <c r="F125" s="1">
        <v>9870</v>
      </c>
      <c r="G125" s="1">
        <v>1590</v>
      </c>
      <c r="H125" s="1">
        <v>422</v>
      </c>
      <c r="I125" s="1">
        <v>371</v>
      </c>
      <c r="J125" s="1">
        <v>11317</v>
      </c>
      <c r="K125" s="1">
        <v>182440</v>
      </c>
      <c r="L125" s="1">
        <v>10572</v>
      </c>
      <c r="M125" s="1">
        <v>721</v>
      </c>
      <c r="N125" s="1">
        <v>3597</v>
      </c>
      <c r="O125" s="1">
        <v>22</v>
      </c>
      <c r="P125" s="1">
        <v>11188</v>
      </c>
      <c r="Q125" s="1">
        <f t="shared" si="2"/>
        <v>239179</v>
      </c>
      <c r="R125" s="1">
        <v>924</v>
      </c>
      <c r="S125" s="1">
        <v>2423</v>
      </c>
      <c r="T125" s="1">
        <v>340672</v>
      </c>
      <c r="U125" s="1">
        <v>1657252</v>
      </c>
      <c r="V125" s="1">
        <v>11926982</v>
      </c>
      <c r="W125" s="1"/>
    </row>
    <row r="126" spans="2:23" x14ac:dyDescent="0.2">
      <c r="B126" s="15">
        <v>41640</v>
      </c>
      <c r="C126" s="1">
        <v>4821</v>
      </c>
      <c r="D126" s="1">
        <v>2031</v>
      </c>
      <c r="E126" s="1">
        <v>143</v>
      </c>
      <c r="F126" s="1">
        <v>9651</v>
      </c>
      <c r="G126" s="1">
        <v>1643</v>
      </c>
      <c r="H126" s="1">
        <v>423</v>
      </c>
      <c r="I126" s="1">
        <v>374</v>
      </c>
      <c r="J126" s="1">
        <v>10877</v>
      </c>
      <c r="K126" s="1">
        <v>177812</v>
      </c>
      <c r="L126" s="1">
        <v>10378</v>
      </c>
      <c r="M126" s="1">
        <v>780</v>
      </c>
      <c r="N126" s="1">
        <v>3455</v>
      </c>
      <c r="O126" s="1">
        <v>26</v>
      </c>
      <c r="P126" s="1">
        <v>11111</v>
      </c>
      <c r="Q126" s="1">
        <f t="shared" ref="Q126:Q157" si="3">SUM(C126:P126)</f>
        <v>233525</v>
      </c>
      <c r="R126" s="1">
        <v>918</v>
      </c>
      <c r="S126" s="1">
        <v>2474</v>
      </c>
      <c r="T126" s="1">
        <v>333247</v>
      </c>
      <c r="U126" s="1">
        <v>1630751</v>
      </c>
      <c r="V126" s="1">
        <v>11799789</v>
      </c>
      <c r="W126" s="1"/>
    </row>
    <row r="127" spans="2:23" x14ac:dyDescent="0.2">
      <c r="B127" s="15">
        <v>41671</v>
      </c>
      <c r="C127" s="1">
        <v>4890</v>
      </c>
      <c r="D127" s="1">
        <v>2082</v>
      </c>
      <c r="E127" s="1">
        <v>155</v>
      </c>
      <c r="F127" s="1">
        <v>9803</v>
      </c>
      <c r="G127" s="1">
        <v>1692</v>
      </c>
      <c r="H127" s="1">
        <v>422</v>
      </c>
      <c r="I127" s="1">
        <v>403</v>
      </c>
      <c r="J127" s="1">
        <v>11246</v>
      </c>
      <c r="K127" s="1">
        <v>178059</v>
      </c>
      <c r="L127" s="1">
        <v>10609</v>
      </c>
      <c r="M127" s="1">
        <v>807</v>
      </c>
      <c r="N127" s="1">
        <v>3498</v>
      </c>
      <c r="O127" s="1">
        <v>22</v>
      </c>
      <c r="P127" s="1">
        <v>11765</v>
      </c>
      <c r="Q127" s="1">
        <f t="shared" si="3"/>
        <v>235453</v>
      </c>
      <c r="R127" s="1">
        <v>904</v>
      </c>
      <c r="S127" s="1">
        <v>2544</v>
      </c>
      <c r="T127" s="1">
        <v>336837</v>
      </c>
      <c r="U127" s="1">
        <v>1641681</v>
      </c>
      <c r="V127" s="1">
        <v>11863103</v>
      </c>
      <c r="W127" s="65"/>
    </row>
    <row r="128" spans="2:23" x14ac:dyDescent="0.2">
      <c r="B128" s="15">
        <v>41699</v>
      </c>
      <c r="C128" s="1">
        <v>4958</v>
      </c>
      <c r="D128" s="1">
        <v>2153</v>
      </c>
      <c r="E128" s="1">
        <v>160</v>
      </c>
      <c r="F128" s="1">
        <v>10407</v>
      </c>
      <c r="G128" s="1">
        <v>1702</v>
      </c>
      <c r="H128" s="1">
        <v>429</v>
      </c>
      <c r="I128" s="1">
        <v>433</v>
      </c>
      <c r="J128" s="1">
        <v>11564</v>
      </c>
      <c r="K128" s="1">
        <v>179871</v>
      </c>
      <c r="L128" s="1">
        <v>11048</v>
      </c>
      <c r="M128" s="1">
        <v>835</v>
      </c>
      <c r="N128" s="1">
        <v>3549</v>
      </c>
      <c r="O128" s="1">
        <v>30</v>
      </c>
      <c r="P128" s="1">
        <v>12237</v>
      </c>
      <c r="Q128" s="1">
        <f t="shared" si="3"/>
        <v>239376</v>
      </c>
      <c r="R128" s="1">
        <v>922</v>
      </c>
      <c r="S128" s="1">
        <v>2625</v>
      </c>
      <c r="T128" s="1">
        <v>344099</v>
      </c>
      <c r="U128" s="1">
        <v>1658647</v>
      </c>
      <c r="V128" s="1">
        <v>11964575</v>
      </c>
      <c r="W128" s="65"/>
    </row>
    <row r="129" spans="2:22" x14ac:dyDescent="0.2">
      <c r="B129" s="15">
        <v>41730</v>
      </c>
      <c r="C129" s="1">
        <v>5031</v>
      </c>
      <c r="D129" s="1">
        <v>2175</v>
      </c>
      <c r="E129" s="1">
        <v>149</v>
      </c>
      <c r="F129" s="1">
        <v>11202</v>
      </c>
      <c r="G129" s="1">
        <v>1705</v>
      </c>
      <c r="H129" s="1">
        <v>443</v>
      </c>
      <c r="I129" s="1">
        <v>442</v>
      </c>
      <c r="J129" s="1">
        <v>12159</v>
      </c>
      <c r="K129" s="1">
        <v>182000</v>
      </c>
      <c r="L129" s="1">
        <v>11541</v>
      </c>
      <c r="M129" s="1">
        <v>842</v>
      </c>
      <c r="N129" s="1">
        <v>3694</v>
      </c>
      <c r="O129" s="1">
        <v>26</v>
      </c>
      <c r="P129" s="1">
        <v>13280</v>
      </c>
      <c r="Q129" s="1">
        <f t="shared" si="3"/>
        <v>244689</v>
      </c>
      <c r="R129" s="1">
        <v>973</v>
      </c>
      <c r="S129" s="1">
        <v>2660</v>
      </c>
      <c r="T129" s="1">
        <v>353561</v>
      </c>
      <c r="U129" s="1">
        <v>1680736</v>
      </c>
      <c r="V129" s="1">
        <v>12074542</v>
      </c>
    </row>
    <row r="130" spans="2:22" x14ac:dyDescent="0.2">
      <c r="B130" s="15">
        <v>41760</v>
      </c>
      <c r="C130" s="1">
        <v>5095</v>
      </c>
      <c r="D130" s="1">
        <v>2239</v>
      </c>
      <c r="E130" s="1">
        <v>125</v>
      </c>
      <c r="F130" s="1">
        <v>11836</v>
      </c>
      <c r="G130" s="1">
        <v>1748</v>
      </c>
      <c r="H130" s="1">
        <v>435</v>
      </c>
      <c r="I130" s="1">
        <v>462</v>
      </c>
      <c r="J130" s="1">
        <v>12492</v>
      </c>
      <c r="K130" s="1">
        <v>184080</v>
      </c>
      <c r="L130" s="1">
        <v>12013</v>
      </c>
      <c r="M130" s="1">
        <v>872</v>
      </c>
      <c r="N130" s="1">
        <v>3798</v>
      </c>
      <c r="O130" s="1">
        <v>41</v>
      </c>
      <c r="P130" s="1">
        <v>14009</v>
      </c>
      <c r="Q130" s="1">
        <f t="shared" si="3"/>
        <v>249245</v>
      </c>
      <c r="R130" s="1">
        <v>983</v>
      </c>
      <c r="S130" s="1">
        <v>2747</v>
      </c>
      <c r="T130" s="1">
        <v>362518</v>
      </c>
      <c r="U130" s="1">
        <v>1705032</v>
      </c>
      <c r="V130" s="1">
        <v>12270935</v>
      </c>
    </row>
    <row r="131" spans="2:22" x14ac:dyDescent="0.2">
      <c r="B131" s="15">
        <v>41791</v>
      </c>
      <c r="C131" s="1">
        <v>3947</v>
      </c>
      <c r="D131" s="1">
        <v>2267</v>
      </c>
      <c r="E131" s="1">
        <v>117</v>
      </c>
      <c r="F131" s="1">
        <v>12323</v>
      </c>
      <c r="G131" s="1">
        <v>1636</v>
      </c>
      <c r="H131" s="1">
        <v>445</v>
      </c>
      <c r="I131" s="1">
        <v>429</v>
      </c>
      <c r="J131" s="1">
        <v>12898</v>
      </c>
      <c r="K131" s="1">
        <v>181369</v>
      </c>
      <c r="L131" s="1">
        <v>12327</v>
      </c>
      <c r="M131" s="1">
        <v>857</v>
      </c>
      <c r="N131" s="1">
        <v>4018</v>
      </c>
      <c r="O131" s="1">
        <v>36</v>
      </c>
      <c r="P131" s="1">
        <v>14873</v>
      </c>
      <c r="Q131" s="1">
        <f t="shared" si="3"/>
        <v>247542</v>
      </c>
      <c r="R131" s="1">
        <v>1002</v>
      </c>
      <c r="S131" s="1">
        <v>2617</v>
      </c>
      <c r="T131" s="1">
        <v>363384</v>
      </c>
      <c r="U131" s="1">
        <v>1682618</v>
      </c>
      <c r="V131" s="1">
        <v>12219074</v>
      </c>
    </row>
    <row r="132" spans="2:22" x14ac:dyDescent="0.2">
      <c r="B132" s="15">
        <v>41821</v>
      </c>
      <c r="C132" s="1">
        <v>3978</v>
      </c>
      <c r="D132" s="1">
        <v>2274</v>
      </c>
      <c r="E132" s="1">
        <v>110</v>
      </c>
      <c r="F132" s="1">
        <v>12649</v>
      </c>
      <c r="G132" s="1">
        <v>1674</v>
      </c>
      <c r="H132" s="1">
        <v>453</v>
      </c>
      <c r="I132" s="1">
        <v>447</v>
      </c>
      <c r="J132" s="1">
        <v>13509</v>
      </c>
      <c r="K132" s="1">
        <v>184010</v>
      </c>
      <c r="L132" s="1">
        <v>12655</v>
      </c>
      <c r="M132" s="1">
        <v>824</v>
      </c>
      <c r="N132" s="1">
        <v>4154</v>
      </c>
      <c r="O132" s="1">
        <v>29</v>
      </c>
      <c r="P132" s="1">
        <v>15464</v>
      </c>
      <c r="Q132" s="1">
        <f t="shared" si="3"/>
        <v>252230</v>
      </c>
      <c r="R132" s="1">
        <v>1040</v>
      </c>
      <c r="S132" s="1">
        <v>2609</v>
      </c>
      <c r="T132" s="1">
        <v>372273</v>
      </c>
      <c r="U132" s="1">
        <v>1704699</v>
      </c>
      <c r="V132" s="1">
        <v>12294764</v>
      </c>
    </row>
    <row r="133" spans="2:22" x14ac:dyDescent="0.2">
      <c r="B133" s="15">
        <v>41852</v>
      </c>
      <c r="C133" s="1">
        <v>3911</v>
      </c>
      <c r="D133" s="1">
        <v>2234</v>
      </c>
      <c r="E133" s="1">
        <v>117</v>
      </c>
      <c r="F133" s="1">
        <v>12813</v>
      </c>
      <c r="G133" s="1">
        <v>1592</v>
      </c>
      <c r="H133" s="1">
        <v>436</v>
      </c>
      <c r="I133" s="1">
        <v>500</v>
      </c>
      <c r="J133" s="1">
        <v>13612</v>
      </c>
      <c r="K133" s="1">
        <v>184968</v>
      </c>
      <c r="L133" s="1">
        <v>12677</v>
      </c>
      <c r="M133" s="1">
        <v>853</v>
      </c>
      <c r="N133" s="1">
        <v>4155</v>
      </c>
      <c r="O133" s="1">
        <v>26</v>
      </c>
      <c r="P133" s="1">
        <v>15674</v>
      </c>
      <c r="Q133" s="1">
        <f t="shared" si="3"/>
        <v>253568</v>
      </c>
      <c r="R133" s="1">
        <v>1060</v>
      </c>
      <c r="S133" s="1">
        <v>2548</v>
      </c>
      <c r="T133" s="1">
        <v>373905</v>
      </c>
      <c r="U133" s="1">
        <v>1712277</v>
      </c>
      <c r="V133" s="1">
        <v>12307068</v>
      </c>
    </row>
    <row r="134" spans="2:22" x14ac:dyDescent="0.2">
      <c r="B134" s="15">
        <v>41883</v>
      </c>
      <c r="C134" s="1">
        <v>4851</v>
      </c>
      <c r="D134" s="1">
        <v>2300</v>
      </c>
      <c r="E134" s="1">
        <v>122</v>
      </c>
      <c r="F134" s="1">
        <v>11749</v>
      </c>
      <c r="G134" s="1">
        <v>1686</v>
      </c>
      <c r="H134" s="1">
        <v>432</v>
      </c>
      <c r="I134" s="1">
        <v>496</v>
      </c>
      <c r="J134" s="1">
        <v>12584</v>
      </c>
      <c r="K134" s="1">
        <v>184278</v>
      </c>
      <c r="L134" s="1">
        <v>12187</v>
      </c>
      <c r="M134" s="1">
        <v>880</v>
      </c>
      <c r="N134" s="1">
        <v>3682</v>
      </c>
      <c r="O134" s="1">
        <v>30</v>
      </c>
      <c r="P134" s="1">
        <v>14278</v>
      </c>
      <c r="Q134" s="1">
        <f t="shared" si="3"/>
        <v>249555</v>
      </c>
      <c r="R134" s="1">
        <v>1038</v>
      </c>
      <c r="S134" s="1">
        <v>2555</v>
      </c>
      <c r="T134" s="1">
        <v>363111</v>
      </c>
      <c r="U134" s="1">
        <v>1680018</v>
      </c>
      <c r="V134" s="1">
        <v>12209323</v>
      </c>
    </row>
    <row r="135" spans="2:22" x14ac:dyDescent="0.2">
      <c r="B135" s="15">
        <v>41913</v>
      </c>
      <c r="C135" s="1">
        <v>5030</v>
      </c>
      <c r="D135" s="1">
        <v>2301</v>
      </c>
      <c r="E135" s="1">
        <v>153</v>
      </c>
      <c r="F135" s="1">
        <v>11035</v>
      </c>
      <c r="G135" s="1">
        <v>1684</v>
      </c>
      <c r="H135" s="1">
        <v>441</v>
      </c>
      <c r="I135" s="1">
        <v>498</v>
      </c>
      <c r="J135" s="1">
        <v>12086</v>
      </c>
      <c r="K135" s="1">
        <v>185178</v>
      </c>
      <c r="L135" s="1">
        <v>11772</v>
      </c>
      <c r="M135" s="1">
        <v>849</v>
      </c>
      <c r="N135" s="1">
        <v>3767</v>
      </c>
      <c r="O135" s="1">
        <v>25</v>
      </c>
      <c r="P135" s="1">
        <v>12933</v>
      </c>
      <c r="Q135" s="1">
        <f t="shared" si="3"/>
        <v>247752</v>
      </c>
      <c r="R135" s="1">
        <v>1071</v>
      </c>
      <c r="S135" s="1">
        <v>2637</v>
      </c>
      <c r="T135" s="1">
        <v>357632</v>
      </c>
      <c r="U135" s="1">
        <v>1692674</v>
      </c>
      <c r="V135" s="1">
        <v>12237232</v>
      </c>
    </row>
    <row r="136" spans="2:22" x14ac:dyDescent="0.2">
      <c r="B136" s="15">
        <v>41944</v>
      </c>
      <c r="C136" s="1">
        <v>5229</v>
      </c>
      <c r="D136" s="1">
        <v>2418</v>
      </c>
      <c r="E136" s="1">
        <v>166</v>
      </c>
      <c r="F136" s="1">
        <v>10642</v>
      </c>
      <c r="G136" s="1">
        <v>1759</v>
      </c>
      <c r="H136" s="1">
        <v>452</v>
      </c>
      <c r="I136" s="1">
        <v>531</v>
      </c>
      <c r="J136" s="1">
        <v>12002</v>
      </c>
      <c r="K136" s="1">
        <v>187925</v>
      </c>
      <c r="L136" s="1">
        <v>11611</v>
      </c>
      <c r="M136" s="1">
        <v>944</v>
      </c>
      <c r="N136" s="1">
        <v>3915</v>
      </c>
      <c r="O136" s="1">
        <v>32</v>
      </c>
      <c r="P136" s="1">
        <v>12127</v>
      </c>
      <c r="Q136" s="1">
        <f t="shared" si="3"/>
        <v>249753</v>
      </c>
      <c r="R136" s="1">
        <v>1133</v>
      </c>
      <c r="S136" s="1">
        <v>2775</v>
      </c>
      <c r="T136" s="1">
        <v>359289</v>
      </c>
      <c r="U136" s="1">
        <v>1722716</v>
      </c>
      <c r="V136" s="1">
        <v>12339301</v>
      </c>
    </row>
    <row r="137" spans="2:22" x14ac:dyDescent="0.2">
      <c r="B137" s="15">
        <v>41974</v>
      </c>
      <c r="C137" s="1">
        <v>5200</v>
      </c>
      <c r="D137" s="1">
        <v>2457</v>
      </c>
      <c r="E137" s="1">
        <v>148</v>
      </c>
      <c r="F137" s="1">
        <v>10444</v>
      </c>
      <c r="G137" s="1">
        <v>1736</v>
      </c>
      <c r="H137" s="1">
        <v>439</v>
      </c>
      <c r="I137" s="1">
        <v>497</v>
      </c>
      <c r="J137" s="1">
        <v>11891</v>
      </c>
      <c r="K137" s="1">
        <v>188156</v>
      </c>
      <c r="L137" s="1">
        <v>11324</v>
      </c>
      <c r="M137" s="1">
        <v>925</v>
      </c>
      <c r="N137" s="1">
        <v>3960</v>
      </c>
      <c r="O137" s="1">
        <v>30</v>
      </c>
      <c r="P137" s="1">
        <v>11931</v>
      </c>
      <c r="Q137" s="1">
        <f t="shared" si="3"/>
        <v>249138</v>
      </c>
      <c r="R137" s="1">
        <v>1154</v>
      </c>
      <c r="S137" s="1">
        <v>2733</v>
      </c>
      <c r="T137" s="1">
        <v>356786</v>
      </c>
      <c r="U137" s="1">
        <v>1718545</v>
      </c>
      <c r="V137" s="1">
        <v>12262304</v>
      </c>
    </row>
    <row r="138" spans="2:22" x14ac:dyDescent="0.2">
      <c r="B138" s="15">
        <v>42005</v>
      </c>
      <c r="C138" s="1">
        <v>5245</v>
      </c>
      <c r="D138" s="1">
        <v>2442</v>
      </c>
      <c r="E138" s="1">
        <v>173</v>
      </c>
      <c r="F138" s="1">
        <v>10200</v>
      </c>
      <c r="G138" s="1">
        <v>1818</v>
      </c>
      <c r="H138" s="1">
        <v>472</v>
      </c>
      <c r="I138" s="1">
        <v>514</v>
      </c>
      <c r="J138" s="1">
        <v>11684</v>
      </c>
      <c r="K138" s="1">
        <v>186561</v>
      </c>
      <c r="L138" s="1">
        <v>11421</v>
      </c>
      <c r="M138" s="1">
        <v>965</v>
      </c>
      <c r="N138" s="1">
        <v>3892</v>
      </c>
      <c r="O138" s="1">
        <v>40</v>
      </c>
      <c r="P138" s="1">
        <v>11909</v>
      </c>
      <c r="Q138" s="1">
        <f t="shared" si="3"/>
        <v>247336</v>
      </c>
      <c r="R138" s="1">
        <v>1177</v>
      </c>
      <c r="S138" s="1">
        <v>2825</v>
      </c>
      <c r="T138" s="1">
        <v>354209</v>
      </c>
      <c r="U138" s="1">
        <v>1717841</v>
      </c>
      <c r="V138" s="1">
        <v>12248230</v>
      </c>
    </row>
    <row r="139" spans="2:22" x14ac:dyDescent="0.2">
      <c r="B139" s="15">
        <v>42036</v>
      </c>
      <c r="C139" s="1">
        <v>5308</v>
      </c>
      <c r="D139" s="1">
        <v>2480</v>
      </c>
      <c r="E139" s="1">
        <v>188</v>
      </c>
      <c r="F139" s="1">
        <v>10615</v>
      </c>
      <c r="G139" s="1">
        <v>1782</v>
      </c>
      <c r="H139" s="1">
        <v>477</v>
      </c>
      <c r="I139" s="1">
        <v>511</v>
      </c>
      <c r="J139" s="1">
        <v>12092</v>
      </c>
      <c r="K139" s="1">
        <v>188240</v>
      </c>
      <c r="L139" s="1">
        <v>11758</v>
      </c>
      <c r="M139" s="1">
        <v>990</v>
      </c>
      <c r="N139" s="1">
        <v>3948</v>
      </c>
      <c r="O139" s="1">
        <v>49</v>
      </c>
      <c r="P139" s="1">
        <v>12424</v>
      </c>
      <c r="Q139" s="1">
        <f t="shared" si="3"/>
        <v>250862</v>
      </c>
      <c r="R139" s="1">
        <v>1247</v>
      </c>
      <c r="S139" s="1">
        <v>2972</v>
      </c>
      <c r="T139" s="1">
        <v>360300</v>
      </c>
      <c r="U139" s="1">
        <v>1742222</v>
      </c>
      <c r="V139" s="1">
        <v>12351715</v>
      </c>
    </row>
    <row r="140" spans="2:22" x14ac:dyDescent="0.2">
      <c r="B140" s="15">
        <v>42064</v>
      </c>
      <c r="C140" s="1">
        <v>5273</v>
      </c>
      <c r="D140" s="1">
        <v>2477</v>
      </c>
      <c r="E140" s="1">
        <v>192</v>
      </c>
      <c r="F140" s="1">
        <v>11574</v>
      </c>
      <c r="G140" s="1">
        <v>1825</v>
      </c>
      <c r="H140" s="1">
        <v>484</v>
      </c>
      <c r="I140" s="1">
        <v>481</v>
      </c>
      <c r="J140" s="1">
        <v>12707</v>
      </c>
      <c r="K140" s="1">
        <v>191393</v>
      </c>
      <c r="L140" s="1">
        <v>11984</v>
      </c>
      <c r="M140" s="1">
        <v>975</v>
      </c>
      <c r="N140" s="1">
        <v>4071</v>
      </c>
      <c r="O140" s="1">
        <v>45</v>
      </c>
      <c r="P140" s="1">
        <v>13469</v>
      </c>
      <c r="Q140" s="1">
        <f t="shared" si="3"/>
        <v>256950</v>
      </c>
      <c r="R140" s="1">
        <v>1171</v>
      </c>
      <c r="S140" s="1">
        <v>2937</v>
      </c>
      <c r="T140" s="1">
        <v>371355</v>
      </c>
      <c r="U140" s="1">
        <v>1765201</v>
      </c>
      <c r="V140" s="1">
        <v>12444303</v>
      </c>
    </row>
    <row r="141" spans="2:22" x14ac:dyDescent="0.2">
      <c r="B141" s="15">
        <v>42095</v>
      </c>
      <c r="C141" s="1">
        <v>5274</v>
      </c>
      <c r="D141" s="1">
        <v>2519</v>
      </c>
      <c r="E141" s="1">
        <v>179</v>
      </c>
      <c r="F141" s="1">
        <v>12063</v>
      </c>
      <c r="G141" s="1">
        <v>1893</v>
      </c>
      <c r="H141" s="1">
        <v>467</v>
      </c>
      <c r="I141" s="1">
        <v>472</v>
      </c>
      <c r="J141" s="1">
        <v>12912</v>
      </c>
      <c r="K141" s="1">
        <v>192632</v>
      </c>
      <c r="L141" s="1">
        <v>12516</v>
      </c>
      <c r="M141" s="1">
        <v>1038</v>
      </c>
      <c r="N141" s="1">
        <v>4148</v>
      </c>
      <c r="O141" s="1">
        <v>31</v>
      </c>
      <c r="P141" s="1">
        <v>14170</v>
      </c>
      <c r="Q141" s="1">
        <f t="shared" si="3"/>
        <v>260314</v>
      </c>
      <c r="R141" s="1">
        <v>1210</v>
      </c>
      <c r="S141" s="1">
        <v>2927</v>
      </c>
      <c r="T141" s="1">
        <v>375806</v>
      </c>
      <c r="U141" s="1">
        <v>1761850</v>
      </c>
      <c r="V141" s="1">
        <v>12559511</v>
      </c>
    </row>
    <row r="142" spans="2:22" x14ac:dyDescent="0.2">
      <c r="B142" s="15">
        <v>42125</v>
      </c>
      <c r="C142" s="1">
        <v>5427</v>
      </c>
      <c r="D142" s="1">
        <v>2551</v>
      </c>
      <c r="E142" s="1">
        <v>211</v>
      </c>
      <c r="F142" s="1">
        <v>12818</v>
      </c>
      <c r="G142" s="1">
        <v>1836</v>
      </c>
      <c r="H142" s="1">
        <v>480</v>
      </c>
      <c r="I142" s="1">
        <v>491</v>
      </c>
      <c r="J142" s="1">
        <v>13205</v>
      </c>
      <c r="K142" s="1">
        <v>195103</v>
      </c>
      <c r="L142" s="1">
        <v>12953</v>
      </c>
      <c r="M142" s="1">
        <v>1006</v>
      </c>
      <c r="N142" s="1">
        <v>4292</v>
      </c>
      <c r="O142" s="1">
        <v>55</v>
      </c>
      <c r="P142" s="1">
        <v>14947</v>
      </c>
      <c r="Q142" s="1">
        <f t="shared" si="3"/>
        <v>265375</v>
      </c>
      <c r="R142" s="1">
        <v>1188</v>
      </c>
      <c r="S142" s="1">
        <v>3024</v>
      </c>
      <c r="T142" s="1">
        <v>385418</v>
      </c>
      <c r="U142" s="1">
        <v>1785553</v>
      </c>
      <c r="V142" s="1">
        <v>12786492</v>
      </c>
    </row>
    <row r="143" spans="2:22" x14ac:dyDescent="0.2">
      <c r="B143" s="15">
        <v>42156</v>
      </c>
      <c r="C143" s="1">
        <v>4171</v>
      </c>
      <c r="D143" s="1">
        <v>2476</v>
      </c>
      <c r="E143" s="1">
        <v>182</v>
      </c>
      <c r="F143" s="1">
        <v>13230</v>
      </c>
      <c r="G143" s="1">
        <v>1726</v>
      </c>
      <c r="H143" s="1">
        <v>474</v>
      </c>
      <c r="I143" s="1">
        <v>457</v>
      </c>
      <c r="J143" s="1">
        <v>13639</v>
      </c>
      <c r="K143" s="1">
        <v>189462</v>
      </c>
      <c r="L143" s="1">
        <v>13069</v>
      </c>
      <c r="M143" s="1">
        <v>970</v>
      </c>
      <c r="N143" s="1">
        <v>4395</v>
      </c>
      <c r="O143" s="1">
        <v>30</v>
      </c>
      <c r="P143" s="1">
        <v>15309</v>
      </c>
      <c r="Q143" s="1">
        <f t="shared" si="3"/>
        <v>259590</v>
      </c>
      <c r="R143" s="1">
        <v>1172</v>
      </c>
      <c r="S143" s="1">
        <v>2877</v>
      </c>
      <c r="T143" s="1">
        <v>380464</v>
      </c>
      <c r="U143" s="1">
        <v>1739723</v>
      </c>
      <c r="V143" s="1">
        <v>12662298</v>
      </c>
    </row>
    <row r="144" spans="2:22" x14ac:dyDescent="0.2">
      <c r="B144" s="15">
        <v>42186</v>
      </c>
      <c r="C144" s="1">
        <v>4185</v>
      </c>
      <c r="D144" s="1">
        <v>2385</v>
      </c>
      <c r="E144" s="1">
        <v>191</v>
      </c>
      <c r="F144" s="1">
        <v>13720</v>
      </c>
      <c r="G144" s="1">
        <v>1745</v>
      </c>
      <c r="H144" s="1">
        <v>487</v>
      </c>
      <c r="I144" s="1">
        <v>472</v>
      </c>
      <c r="J144" s="1">
        <v>14199</v>
      </c>
      <c r="K144" s="1">
        <v>193286</v>
      </c>
      <c r="L144" s="1">
        <v>13402</v>
      </c>
      <c r="M144" s="1">
        <v>938</v>
      </c>
      <c r="N144" s="1">
        <v>4565</v>
      </c>
      <c r="O144" s="1">
        <v>32</v>
      </c>
      <c r="P144" s="1">
        <v>15982</v>
      </c>
      <c r="Q144" s="1">
        <f t="shared" si="3"/>
        <v>265589</v>
      </c>
      <c r="R144" s="1">
        <v>1150</v>
      </c>
      <c r="S144" s="1">
        <v>2877</v>
      </c>
      <c r="T144" s="1">
        <v>391619</v>
      </c>
      <c r="U144" s="1">
        <v>1771375</v>
      </c>
      <c r="V144" s="1">
        <v>12752007</v>
      </c>
    </row>
    <row r="145" spans="2:25" x14ac:dyDescent="0.2">
      <c r="B145" s="15">
        <v>42217</v>
      </c>
      <c r="C145" s="1">
        <v>4219</v>
      </c>
      <c r="D145" s="1">
        <v>2312</v>
      </c>
      <c r="E145" s="1">
        <v>181</v>
      </c>
      <c r="F145" s="1">
        <v>13687</v>
      </c>
      <c r="G145" s="1">
        <v>1679</v>
      </c>
      <c r="H145" s="1">
        <v>472</v>
      </c>
      <c r="I145" s="1">
        <v>374</v>
      </c>
      <c r="J145" s="1">
        <v>14086</v>
      </c>
      <c r="K145" s="1">
        <v>192004</v>
      </c>
      <c r="L145" s="1">
        <v>13233</v>
      </c>
      <c r="M145" s="1">
        <v>837</v>
      </c>
      <c r="N145" s="1">
        <v>4428</v>
      </c>
      <c r="O145" s="1">
        <v>26</v>
      </c>
      <c r="P145" s="1">
        <v>15764</v>
      </c>
      <c r="Q145" s="1">
        <f t="shared" si="3"/>
        <v>263302</v>
      </c>
      <c r="R145" s="1">
        <v>1126</v>
      </c>
      <c r="S145" s="1">
        <v>2781</v>
      </c>
      <c r="T145" s="1">
        <v>387064</v>
      </c>
      <c r="U145" s="1">
        <v>1752525</v>
      </c>
      <c r="V145" s="1">
        <v>12621363</v>
      </c>
      <c r="W145" s="65"/>
      <c r="X145" s="65"/>
      <c r="Y145" s="65"/>
    </row>
    <row r="146" spans="2:25" x14ac:dyDescent="0.2">
      <c r="B146" s="15">
        <v>42248</v>
      </c>
      <c r="C146" s="1">
        <v>5085</v>
      </c>
      <c r="D146" s="1">
        <v>2394</v>
      </c>
      <c r="E146" s="1">
        <v>226</v>
      </c>
      <c r="F146" s="1">
        <v>12594</v>
      </c>
      <c r="G146" s="1">
        <v>1839</v>
      </c>
      <c r="H146" s="1">
        <v>481</v>
      </c>
      <c r="I146" s="1">
        <v>383</v>
      </c>
      <c r="J146" s="1">
        <v>13448</v>
      </c>
      <c r="K146" s="1">
        <v>193821</v>
      </c>
      <c r="L146" s="1">
        <v>12600</v>
      </c>
      <c r="M146" s="1">
        <v>853</v>
      </c>
      <c r="N146" s="1">
        <v>4092</v>
      </c>
      <c r="O146" s="1">
        <v>32</v>
      </c>
      <c r="P146" s="1">
        <v>14448</v>
      </c>
      <c r="Q146" s="1">
        <f t="shared" si="3"/>
        <v>262296</v>
      </c>
      <c r="R146" s="1">
        <v>1142</v>
      </c>
      <c r="S146" s="1">
        <v>2775</v>
      </c>
      <c r="T146" s="1">
        <v>379688</v>
      </c>
      <c r="U146" s="1">
        <v>1737476</v>
      </c>
      <c r="V146" s="1">
        <v>12663034</v>
      </c>
      <c r="W146" s="65"/>
      <c r="X146" s="65"/>
      <c r="Y146" s="65"/>
    </row>
    <row r="147" spans="2:25" x14ac:dyDescent="0.2">
      <c r="B147" s="15">
        <v>42278</v>
      </c>
      <c r="C147" s="1">
        <v>5200</v>
      </c>
      <c r="D147" s="1">
        <v>2386</v>
      </c>
      <c r="E147" s="1">
        <v>236</v>
      </c>
      <c r="F147" s="1">
        <v>12278</v>
      </c>
      <c r="G147" s="1">
        <v>1871</v>
      </c>
      <c r="H147" s="1">
        <v>482</v>
      </c>
      <c r="I147" s="1">
        <v>386</v>
      </c>
      <c r="J147" s="1">
        <v>13242</v>
      </c>
      <c r="K147" s="1">
        <v>195944</v>
      </c>
      <c r="L147" s="1">
        <v>12417</v>
      </c>
      <c r="M147" s="1">
        <v>827</v>
      </c>
      <c r="N147" s="1">
        <v>4221</v>
      </c>
      <c r="O147" s="1">
        <v>26</v>
      </c>
      <c r="P147" s="1">
        <v>13540</v>
      </c>
      <c r="Q147" s="1">
        <f t="shared" si="3"/>
        <v>263056</v>
      </c>
      <c r="R147" s="1">
        <v>1180</v>
      </c>
      <c r="S147" s="1">
        <v>2832</v>
      </c>
      <c r="T147" s="1">
        <v>378776</v>
      </c>
      <c r="U147" s="1">
        <v>1759799</v>
      </c>
      <c r="V147" s="1">
        <v>12800498</v>
      </c>
      <c r="W147" s="65"/>
      <c r="X147" s="65"/>
      <c r="Y147" s="65"/>
    </row>
    <row r="148" spans="2:25" x14ac:dyDescent="0.2">
      <c r="B148" s="15">
        <v>42309</v>
      </c>
      <c r="C148" s="1">
        <v>5287</v>
      </c>
      <c r="D148" s="1">
        <v>2413</v>
      </c>
      <c r="E148" s="1">
        <v>242</v>
      </c>
      <c r="F148" s="1">
        <v>11073</v>
      </c>
      <c r="G148" s="1">
        <v>1966</v>
      </c>
      <c r="H148" s="1">
        <v>501</v>
      </c>
      <c r="I148" s="1">
        <v>394</v>
      </c>
      <c r="J148" s="1">
        <v>12865</v>
      </c>
      <c r="K148" s="1">
        <v>196037</v>
      </c>
      <c r="L148" s="1">
        <v>11896</v>
      </c>
      <c r="M148" s="1">
        <v>877</v>
      </c>
      <c r="N148" s="1">
        <v>4217</v>
      </c>
      <c r="O148" s="1">
        <v>49</v>
      </c>
      <c r="P148" s="1">
        <v>11800</v>
      </c>
      <c r="Q148" s="1">
        <f t="shared" si="3"/>
        <v>259617</v>
      </c>
      <c r="R148" s="1">
        <v>1198</v>
      </c>
      <c r="S148" s="1">
        <v>2841</v>
      </c>
      <c r="T148" s="1">
        <v>371351</v>
      </c>
      <c r="U148" s="1">
        <v>1764266</v>
      </c>
      <c r="V148" s="1">
        <v>12766393</v>
      </c>
      <c r="W148" s="65"/>
      <c r="X148" s="65"/>
      <c r="Y148" s="65"/>
    </row>
    <row r="149" spans="2:25" x14ac:dyDescent="0.2">
      <c r="B149" s="15">
        <v>42339</v>
      </c>
      <c r="C149" s="1">
        <v>5257</v>
      </c>
      <c r="D149" s="1">
        <v>2355</v>
      </c>
      <c r="E149" s="1">
        <v>214</v>
      </c>
      <c r="F149" s="1">
        <v>11135</v>
      </c>
      <c r="G149" s="1">
        <v>1970</v>
      </c>
      <c r="H149" s="1">
        <v>499</v>
      </c>
      <c r="I149" s="1">
        <v>387</v>
      </c>
      <c r="J149" s="1">
        <v>12789</v>
      </c>
      <c r="K149" s="1">
        <v>198082</v>
      </c>
      <c r="L149" s="1">
        <v>11828</v>
      </c>
      <c r="M149" s="1">
        <v>852</v>
      </c>
      <c r="N149" s="1">
        <v>4196</v>
      </c>
      <c r="O149" s="1">
        <v>25</v>
      </c>
      <c r="P149" s="1">
        <v>11982</v>
      </c>
      <c r="Q149" s="1">
        <f t="shared" si="3"/>
        <v>261571</v>
      </c>
      <c r="R149" s="1">
        <v>1179</v>
      </c>
      <c r="S149" s="1">
        <v>2888</v>
      </c>
      <c r="T149" s="1">
        <v>372335</v>
      </c>
      <c r="U149" s="1">
        <v>1762750</v>
      </c>
      <c r="V149" s="1">
        <v>12730510</v>
      </c>
      <c r="W149" s="65"/>
      <c r="X149" s="65"/>
      <c r="Y149" s="65"/>
    </row>
    <row r="150" spans="2:25" x14ac:dyDescent="0.2">
      <c r="B150" s="15">
        <v>42370</v>
      </c>
      <c r="C150" s="1">
        <v>5319</v>
      </c>
      <c r="D150" s="1">
        <v>2364</v>
      </c>
      <c r="E150" s="1">
        <v>241</v>
      </c>
      <c r="F150" s="1">
        <v>10943</v>
      </c>
      <c r="G150" s="1">
        <v>1988</v>
      </c>
      <c r="H150" s="1">
        <v>504</v>
      </c>
      <c r="I150" s="1">
        <v>381</v>
      </c>
      <c r="J150" s="1">
        <v>12544</v>
      </c>
      <c r="K150" s="1">
        <v>196039</v>
      </c>
      <c r="L150" s="1">
        <v>11705</v>
      </c>
      <c r="M150" s="1">
        <v>860</v>
      </c>
      <c r="N150" s="1">
        <v>4246</v>
      </c>
      <c r="O150" s="1">
        <v>38</v>
      </c>
      <c r="P150" s="1">
        <v>12042</v>
      </c>
      <c r="Q150" s="1">
        <f t="shared" si="3"/>
        <v>259214</v>
      </c>
      <c r="R150" s="1">
        <v>1153</v>
      </c>
      <c r="S150" s="1">
        <v>2989</v>
      </c>
      <c r="T150" s="1">
        <v>369068</v>
      </c>
      <c r="U150" s="1">
        <v>1755150</v>
      </c>
      <c r="V150" s="1">
        <v>12692520</v>
      </c>
      <c r="W150" s="65"/>
      <c r="X150" s="65"/>
      <c r="Y150" s="1"/>
    </row>
    <row r="151" spans="2:25" x14ac:dyDescent="0.2">
      <c r="B151" s="15">
        <v>42401</v>
      </c>
      <c r="C151" s="1">
        <v>5295</v>
      </c>
      <c r="D151" s="1">
        <v>2356</v>
      </c>
      <c r="E151" s="1">
        <v>236</v>
      </c>
      <c r="F151" s="1">
        <v>11465</v>
      </c>
      <c r="G151" s="1">
        <v>1975</v>
      </c>
      <c r="H151" s="1">
        <v>483</v>
      </c>
      <c r="I151" s="1">
        <v>389</v>
      </c>
      <c r="J151" s="1">
        <v>12888</v>
      </c>
      <c r="K151" s="1">
        <v>194429</v>
      </c>
      <c r="L151" s="1">
        <v>12112</v>
      </c>
      <c r="M151" s="1">
        <v>879</v>
      </c>
      <c r="N151" s="1">
        <v>4280</v>
      </c>
      <c r="O151" s="1">
        <v>31</v>
      </c>
      <c r="P151" s="1">
        <v>12873</v>
      </c>
      <c r="Q151" s="1">
        <f t="shared" si="3"/>
        <v>259691</v>
      </c>
      <c r="R151" s="1">
        <v>1175</v>
      </c>
      <c r="S151" s="1">
        <v>3043</v>
      </c>
      <c r="T151" s="1">
        <v>371529</v>
      </c>
      <c r="U151" s="1">
        <v>1763363</v>
      </c>
      <c r="V151" s="1">
        <v>12732396</v>
      </c>
      <c r="W151" s="65"/>
      <c r="X151" s="65"/>
      <c r="Y151" s="1"/>
    </row>
    <row r="152" spans="2:25" x14ac:dyDescent="0.2">
      <c r="B152" s="15">
        <v>42430</v>
      </c>
      <c r="C152" s="1">
        <v>5310</v>
      </c>
      <c r="D152" s="1">
        <v>2359</v>
      </c>
      <c r="E152" s="1">
        <v>240</v>
      </c>
      <c r="F152" s="1">
        <v>12050</v>
      </c>
      <c r="G152" s="1">
        <v>2027</v>
      </c>
      <c r="H152" s="1">
        <v>474</v>
      </c>
      <c r="I152" s="1">
        <v>395</v>
      </c>
      <c r="J152" s="1">
        <v>13257</v>
      </c>
      <c r="K152" s="1">
        <v>196884</v>
      </c>
      <c r="L152" s="1">
        <v>12671</v>
      </c>
      <c r="M152" s="1">
        <v>893</v>
      </c>
      <c r="N152" s="1">
        <v>4309</v>
      </c>
      <c r="O152" s="1">
        <v>33</v>
      </c>
      <c r="P152" s="1">
        <v>13647</v>
      </c>
      <c r="Q152" s="1">
        <f t="shared" si="3"/>
        <v>264549</v>
      </c>
      <c r="R152" s="1">
        <v>1155</v>
      </c>
      <c r="S152" s="1">
        <v>3031</v>
      </c>
      <c r="T152" s="1">
        <v>380851</v>
      </c>
      <c r="U152" s="1">
        <v>1778591</v>
      </c>
      <c r="V152" s="1">
        <v>12838180</v>
      </c>
      <c r="W152" s="65"/>
      <c r="X152" s="65"/>
      <c r="Y152" s="1"/>
    </row>
    <row r="153" spans="2:25" x14ac:dyDescent="0.2">
      <c r="B153" s="15">
        <v>42461</v>
      </c>
      <c r="C153" s="1">
        <v>5334</v>
      </c>
      <c r="D153" s="1">
        <v>2415</v>
      </c>
      <c r="E153" s="1">
        <v>232</v>
      </c>
      <c r="F153" s="1">
        <v>12703</v>
      </c>
      <c r="G153" s="1">
        <v>2061</v>
      </c>
      <c r="H153" s="1">
        <v>471</v>
      </c>
      <c r="I153" s="1">
        <v>397</v>
      </c>
      <c r="J153" s="1">
        <v>13970</v>
      </c>
      <c r="K153" s="1">
        <v>200845</v>
      </c>
      <c r="L153" s="1">
        <v>13203</v>
      </c>
      <c r="M153" s="1">
        <v>897</v>
      </c>
      <c r="N153" s="1">
        <v>4423</v>
      </c>
      <c r="O153" s="1">
        <v>32</v>
      </c>
      <c r="P153" s="1">
        <v>14515</v>
      </c>
      <c r="Q153" s="1">
        <f t="shared" si="3"/>
        <v>271498</v>
      </c>
      <c r="R153" s="1">
        <v>1200</v>
      </c>
      <c r="S153" s="1">
        <v>3123</v>
      </c>
      <c r="T153" s="1">
        <v>391879</v>
      </c>
      <c r="U153" s="1">
        <v>1814442</v>
      </c>
      <c r="V153" s="1">
        <v>13070666</v>
      </c>
      <c r="W153" s="65"/>
      <c r="X153" s="65"/>
      <c r="Y153" s="1"/>
    </row>
    <row r="154" spans="2:25" x14ac:dyDescent="0.2">
      <c r="B154" s="15">
        <v>42491</v>
      </c>
      <c r="C154" s="1">
        <v>5352</v>
      </c>
      <c r="D154" s="1">
        <v>2423</v>
      </c>
      <c r="E154" s="1">
        <v>223</v>
      </c>
      <c r="F154" s="1">
        <v>12989</v>
      </c>
      <c r="G154" s="1">
        <v>2074</v>
      </c>
      <c r="H154" s="1">
        <v>481</v>
      </c>
      <c r="I154" s="1">
        <v>389</v>
      </c>
      <c r="J154" s="1">
        <v>14018</v>
      </c>
      <c r="K154" s="1">
        <v>200430</v>
      </c>
      <c r="L154" s="1">
        <v>13528</v>
      </c>
      <c r="M154" s="1">
        <v>961</v>
      </c>
      <c r="N154" s="1">
        <v>4553</v>
      </c>
      <c r="O154" s="1">
        <v>31</v>
      </c>
      <c r="P154" s="1">
        <v>14997</v>
      </c>
      <c r="Q154" s="1">
        <f t="shared" si="3"/>
        <v>272449</v>
      </c>
      <c r="R154" s="1">
        <v>1183</v>
      </c>
      <c r="S154" s="1">
        <v>3116</v>
      </c>
      <c r="T154" s="1">
        <v>395244</v>
      </c>
      <c r="U154" s="1">
        <v>1811981</v>
      </c>
      <c r="V154" s="1">
        <v>13121365</v>
      </c>
      <c r="W154" s="65"/>
      <c r="X154" s="65"/>
      <c r="Y154" s="1"/>
    </row>
    <row r="155" spans="2:25" x14ac:dyDescent="0.2">
      <c r="B155" s="15">
        <v>42522</v>
      </c>
      <c r="C155" s="1">
        <v>4476</v>
      </c>
      <c r="D155" s="1">
        <v>2406</v>
      </c>
      <c r="E155" s="1">
        <v>220</v>
      </c>
      <c r="F155" s="1">
        <v>13705</v>
      </c>
      <c r="G155" s="1">
        <v>1999</v>
      </c>
      <c r="H155" s="1">
        <v>484</v>
      </c>
      <c r="I155" s="1">
        <v>392</v>
      </c>
      <c r="J155" s="1">
        <v>14649</v>
      </c>
      <c r="K155" s="1">
        <v>198284</v>
      </c>
      <c r="L155" s="1">
        <v>14053</v>
      </c>
      <c r="M155" s="1">
        <v>970</v>
      </c>
      <c r="N155" s="1">
        <v>4879</v>
      </c>
      <c r="O155" s="1">
        <v>28</v>
      </c>
      <c r="P155" s="1">
        <v>15957</v>
      </c>
      <c r="Q155" s="1">
        <f t="shared" si="3"/>
        <v>272502</v>
      </c>
      <c r="R155" s="1">
        <v>1200</v>
      </c>
      <c r="S155" s="1">
        <v>3098</v>
      </c>
      <c r="T155" s="1">
        <v>399668</v>
      </c>
      <c r="U155" s="1">
        <v>1802405</v>
      </c>
      <c r="V155" s="1">
        <v>13120330</v>
      </c>
      <c r="W155" s="65"/>
      <c r="X155" s="65"/>
      <c r="Y155" s="1"/>
    </row>
    <row r="156" spans="2:25" x14ac:dyDescent="0.2">
      <c r="B156" s="15">
        <v>42552</v>
      </c>
      <c r="C156" s="1">
        <v>4577</v>
      </c>
      <c r="D156" s="1">
        <v>2434</v>
      </c>
      <c r="E156" s="1">
        <v>215</v>
      </c>
      <c r="F156" s="1">
        <v>14602</v>
      </c>
      <c r="G156" s="1">
        <v>2005</v>
      </c>
      <c r="H156" s="1">
        <v>504</v>
      </c>
      <c r="I156" s="1">
        <v>396</v>
      </c>
      <c r="J156" s="1">
        <v>15426</v>
      </c>
      <c r="K156" s="1">
        <v>204217</v>
      </c>
      <c r="L156" s="1">
        <v>14552</v>
      </c>
      <c r="M156" s="1">
        <v>956</v>
      </c>
      <c r="N156" s="1">
        <v>5132</v>
      </c>
      <c r="O156" s="1">
        <v>32</v>
      </c>
      <c r="P156" s="1">
        <v>16827</v>
      </c>
      <c r="Q156" s="1">
        <f t="shared" si="3"/>
        <v>281875</v>
      </c>
      <c r="R156" s="1">
        <v>1206</v>
      </c>
      <c r="S156" s="1">
        <v>3032</v>
      </c>
      <c r="T156" s="1">
        <v>415811</v>
      </c>
      <c r="U156" s="1">
        <v>1860010</v>
      </c>
      <c r="V156" s="1">
        <v>13374705</v>
      </c>
      <c r="W156" s="65"/>
      <c r="X156" s="65"/>
      <c r="Y156" s="1"/>
    </row>
    <row r="157" spans="2:25" x14ac:dyDescent="0.2">
      <c r="B157" s="15">
        <v>42583</v>
      </c>
      <c r="C157" s="1">
        <v>4346</v>
      </c>
      <c r="D157" s="1">
        <v>2361</v>
      </c>
      <c r="E157" s="1">
        <v>200</v>
      </c>
      <c r="F157" s="1">
        <v>14066</v>
      </c>
      <c r="G157" s="1">
        <v>1867</v>
      </c>
      <c r="H157" s="1">
        <v>483</v>
      </c>
      <c r="I157" s="1">
        <v>385</v>
      </c>
      <c r="J157" s="1">
        <v>14980</v>
      </c>
      <c r="K157" s="1">
        <v>200124</v>
      </c>
      <c r="L157" s="1">
        <v>14274</v>
      </c>
      <c r="M157" s="1">
        <v>885</v>
      </c>
      <c r="N157" s="1">
        <v>4907</v>
      </c>
      <c r="O157" s="1">
        <v>27</v>
      </c>
      <c r="P157" s="1">
        <v>16486</v>
      </c>
      <c r="Q157" s="1">
        <f t="shared" si="3"/>
        <v>275391</v>
      </c>
      <c r="R157" s="1">
        <v>1145</v>
      </c>
      <c r="S157" s="1">
        <v>2899</v>
      </c>
      <c r="T157" s="1">
        <v>404975</v>
      </c>
      <c r="U157" s="1">
        <v>1812422</v>
      </c>
      <c r="V157" s="1">
        <v>13056355</v>
      </c>
      <c r="W157" s="65"/>
      <c r="X157" s="65"/>
      <c r="Y157" s="1"/>
    </row>
    <row r="158" spans="2:25" x14ac:dyDescent="0.2">
      <c r="B158" s="15">
        <v>42614</v>
      </c>
      <c r="C158" s="1">
        <v>5027</v>
      </c>
      <c r="D158" s="1">
        <v>2415</v>
      </c>
      <c r="E158" s="1">
        <v>229</v>
      </c>
      <c r="F158" s="1">
        <v>13197</v>
      </c>
      <c r="G158" s="1">
        <v>2011</v>
      </c>
      <c r="H158" s="1">
        <v>478</v>
      </c>
      <c r="I158" s="1">
        <v>399</v>
      </c>
      <c r="J158" s="1">
        <v>14330</v>
      </c>
      <c r="K158" s="1">
        <v>202585</v>
      </c>
      <c r="L158" s="1">
        <v>13855</v>
      </c>
      <c r="M158" s="1">
        <v>864</v>
      </c>
      <c r="N158" s="1">
        <v>4482</v>
      </c>
      <c r="O158" s="1">
        <v>32</v>
      </c>
      <c r="P158" s="1">
        <v>15385</v>
      </c>
      <c r="Q158" s="1">
        <f t="shared" ref="Q158:Q183" si="4">SUM(C158:P158)</f>
        <v>275289</v>
      </c>
      <c r="R158" s="1">
        <v>1187</v>
      </c>
      <c r="S158" s="1">
        <v>2995</v>
      </c>
      <c r="T158" s="1">
        <v>399477</v>
      </c>
      <c r="U158" s="1">
        <v>1807948</v>
      </c>
      <c r="V158" s="1">
        <v>13154403</v>
      </c>
      <c r="W158" s="65"/>
      <c r="X158" s="65"/>
      <c r="Y158" s="1"/>
    </row>
    <row r="159" spans="2:25" x14ac:dyDescent="0.2">
      <c r="B159" s="17">
        <v>42644</v>
      </c>
      <c r="C159" s="1">
        <v>5183</v>
      </c>
      <c r="D159" s="1">
        <v>2488</v>
      </c>
      <c r="E159" s="1">
        <v>248</v>
      </c>
      <c r="F159" s="1">
        <v>12553</v>
      </c>
      <c r="G159" s="1">
        <v>2036</v>
      </c>
      <c r="H159" s="1">
        <v>497</v>
      </c>
      <c r="I159" s="1">
        <v>398</v>
      </c>
      <c r="J159" s="1">
        <v>13910</v>
      </c>
      <c r="K159" s="1">
        <v>204472</v>
      </c>
      <c r="L159" s="1">
        <v>13436</v>
      </c>
      <c r="M159" s="1">
        <v>893</v>
      </c>
      <c r="N159" s="1">
        <v>4408</v>
      </c>
      <c r="O159" s="1">
        <v>28</v>
      </c>
      <c r="P159" s="1">
        <v>14048</v>
      </c>
      <c r="Q159" s="1">
        <f t="shared" si="4"/>
        <v>274598</v>
      </c>
      <c r="R159" s="1">
        <v>1231</v>
      </c>
      <c r="S159" s="1">
        <v>3011</v>
      </c>
      <c r="T159" s="1">
        <v>395612</v>
      </c>
      <c r="U159" s="1">
        <v>1820129</v>
      </c>
      <c r="V159" s="1">
        <v>13222986</v>
      </c>
      <c r="W159" s="65"/>
      <c r="X159" s="65"/>
      <c r="Y159" s="1"/>
    </row>
    <row r="160" spans="2:25" x14ac:dyDescent="0.2">
      <c r="B160" s="15">
        <v>42675</v>
      </c>
      <c r="C160" s="1">
        <v>5267</v>
      </c>
      <c r="D160" s="1">
        <v>2508</v>
      </c>
      <c r="E160" s="1">
        <v>254</v>
      </c>
      <c r="F160" s="1">
        <v>11709</v>
      </c>
      <c r="G160" s="1">
        <v>2170</v>
      </c>
      <c r="H160" s="1">
        <v>514</v>
      </c>
      <c r="I160" s="1">
        <v>405</v>
      </c>
      <c r="J160" s="1">
        <v>13506</v>
      </c>
      <c r="K160" s="1">
        <v>205670</v>
      </c>
      <c r="L160" s="1">
        <v>13050</v>
      </c>
      <c r="M160" s="1">
        <v>930</v>
      </c>
      <c r="N160" s="1">
        <v>4438</v>
      </c>
      <c r="O160" s="1">
        <v>29</v>
      </c>
      <c r="P160" s="1">
        <v>12542</v>
      </c>
      <c r="Q160" s="1">
        <f t="shared" si="4"/>
        <v>272992</v>
      </c>
      <c r="R160" s="1">
        <v>1249</v>
      </c>
      <c r="S160" s="1">
        <v>3081</v>
      </c>
      <c r="T160" s="1">
        <v>390795</v>
      </c>
      <c r="U160" s="1">
        <v>1831441</v>
      </c>
      <c r="V160" s="1">
        <v>13282529</v>
      </c>
      <c r="W160" s="65"/>
      <c r="X160" s="65"/>
      <c r="Y160" s="1"/>
    </row>
    <row r="161" spans="2:25" x14ac:dyDescent="0.2">
      <c r="B161" s="17">
        <v>42705</v>
      </c>
      <c r="C161" s="1">
        <v>5263</v>
      </c>
      <c r="D161" s="1">
        <v>2519</v>
      </c>
      <c r="E161" s="1">
        <v>221</v>
      </c>
      <c r="F161" s="1">
        <v>11647</v>
      </c>
      <c r="G161" s="1">
        <v>2188</v>
      </c>
      <c r="H161" s="1">
        <v>486</v>
      </c>
      <c r="I161" s="1">
        <v>419</v>
      </c>
      <c r="J161" s="1">
        <v>13484</v>
      </c>
      <c r="K161" s="1">
        <v>207053</v>
      </c>
      <c r="L161" s="1">
        <v>13011</v>
      </c>
      <c r="M161" s="1">
        <v>886</v>
      </c>
      <c r="N161" s="1">
        <v>4442</v>
      </c>
      <c r="O161" s="1">
        <v>24</v>
      </c>
      <c r="P161" s="1">
        <v>12567</v>
      </c>
      <c r="Q161" s="1">
        <f t="shared" si="4"/>
        <v>274210</v>
      </c>
      <c r="R161" s="1">
        <v>1274</v>
      </c>
      <c r="S161" s="1">
        <v>3017</v>
      </c>
      <c r="T161" s="1">
        <v>391115</v>
      </c>
      <c r="U161" s="1">
        <v>1833769</v>
      </c>
      <c r="V161" s="1">
        <v>13242454</v>
      </c>
      <c r="W161" s="65"/>
      <c r="X161" s="65"/>
      <c r="Y161" s="1"/>
    </row>
    <row r="162" spans="2:25" x14ac:dyDescent="0.2">
      <c r="B162" s="15">
        <v>42736</v>
      </c>
      <c r="C162" s="1">
        <v>5312</v>
      </c>
      <c r="D162" s="1">
        <v>2529</v>
      </c>
      <c r="E162" s="1">
        <v>243</v>
      </c>
      <c r="F162" s="1">
        <v>11349</v>
      </c>
      <c r="G162" s="1">
        <v>2136</v>
      </c>
      <c r="H162" s="1">
        <v>494</v>
      </c>
      <c r="I162" s="1">
        <v>435</v>
      </c>
      <c r="J162" s="1">
        <v>13126</v>
      </c>
      <c r="K162" s="1">
        <v>204453</v>
      </c>
      <c r="L162" s="1">
        <v>12798</v>
      </c>
      <c r="M162" s="1">
        <v>922</v>
      </c>
      <c r="N162" s="1">
        <v>4288</v>
      </c>
      <c r="O162" s="1">
        <v>37</v>
      </c>
      <c r="P162" s="1">
        <v>12386</v>
      </c>
      <c r="Q162" s="1">
        <f t="shared" si="4"/>
        <v>270508</v>
      </c>
      <c r="R162" s="1">
        <v>1303</v>
      </c>
      <c r="S162" s="1">
        <v>3128</v>
      </c>
      <c r="T162" s="1">
        <v>386155</v>
      </c>
      <c r="U162" s="1">
        <v>1819254</v>
      </c>
      <c r="V162" s="1">
        <v>13148485</v>
      </c>
      <c r="W162" s="65"/>
      <c r="X162" s="65"/>
      <c r="Y162" s="1"/>
    </row>
    <row r="163" spans="2:25" x14ac:dyDescent="0.2">
      <c r="B163" s="17">
        <v>42767</v>
      </c>
      <c r="C163" s="1">
        <v>5422</v>
      </c>
      <c r="D163" s="1">
        <v>2564</v>
      </c>
      <c r="E163" s="1">
        <v>281</v>
      </c>
      <c r="F163" s="1">
        <v>12213</v>
      </c>
      <c r="G163" s="1">
        <v>2209</v>
      </c>
      <c r="H163" s="1">
        <v>501</v>
      </c>
      <c r="I163" s="1">
        <v>442</v>
      </c>
      <c r="J163" s="1">
        <v>13585</v>
      </c>
      <c r="K163" s="1">
        <v>206275</v>
      </c>
      <c r="L163" s="1">
        <v>13181</v>
      </c>
      <c r="M163" s="1">
        <v>949</v>
      </c>
      <c r="N163" s="1">
        <v>4278</v>
      </c>
      <c r="O163" s="1">
        <v>30</v>
      </c>
      <c r="P163" s="1">
        <v>13317</v>
      </c>
      <c r="Q163" s="1">
        <f t="shared" si="4"/>
        <v>275247</v>
      </c>
      <c r="R163" s="1">
        <v>1385</v>
      </c>
      <c r="S163" s="1">
        <v>3254</v>
      </c>
      <c r="T163" s="1">
        <v>394578</v>
      </c>
      <c r="U163" s="1">
        <v>1845523</v>
      </c>
      <c r="V163" s="1">
        <v>13281638</v>
      </c>
      <c r="W163" s="65"/>
      <c r="X163" s="65"/>
      <c r="Y163" s="1"/>
    </row>
    <row r="164" spans="2:25" x14ac:dyDescent="0.2">
      <c r="B164" s="15">
        <v>42795</v>
      </c>
      <c r="C164" s="1">
        <v>5531</v>
      </c>
      <c r="D164" s="1">
        <v>2633</v>
      </c>
      <c r="E164" s="1">
        <v>278</v>
      </c>
      <c r="F164" s="1">
        <v>12608</v>
      </c>
      <c r="G164" s="1">
        <v>2226</v>
      </c>
      <c r="H164" s="1">
        <v>505</v>
      </c>
      <c r="I164" s="1">
        <v>431</v>
      </c>
      <c r="J164" s="1">
        <v>14145</v>
      </c>
      <c r="K164" s="1">
        <v>209603</v>
      </c>
      <c r="L164" s="1">
        <v>13616</v>
      </c>
      <c r="M164" s="1">
        <v>976</v>
      </c>
      <c r="N164" s="1">
        <v>4315</v>
      </c>
      <c r="O164" s="1">
        <v>33</v>
      </c>
      <c r="P164" s="1">
        <v>14283</v>
      </c>
      <c r="Q164" s="1">
        <f t="shared" si="4"/>
        <v>281183</v>
      </c>
      <c r="R164" s="1">
        <v>1366</v>
      </c>
      <c r="S164" s="1">
        <v>3346</v>
      </c>
      <c r="T164" s="1">
        <v>404904</v>
      </c>
      <c r="U164" s="1">
        <v>1872107</v>
      </c>
      <c r="V164" s="1">
        <v>13387750</v>
      </c>
      <c r="W164" s="65"/>
      <c r="X164" s="65"/>
      <c r="Y164" s="1"/>
    </row>
    <row r="165" spans="2:25" x14ac:dyDescent="0.2">
      <c r="B165" s="17">
        <v>42826</v>
      </c>
      <c r="C165" s="1">
        <v>5686</v>
      </c>
      <c r="D165" s="1">
        <v>2686</v>
      </c>
      <c r="E165" s="1">
        <v>303</v>
      </c>
      <c r="F165" s="1">
        <v>13778</v>
      </c>
      <c r="G165" s="1">
        <v>2269</v>
      </c>
      <c r="H165" s="1">
        <v>520</v>
      </c>
      <c r="I165" s="1">
        <v>440</v>
      </c>
      <c r="J165" s="1">
        <v>14968</v>
      </c>
      <c r="K165" s="1">
        <v>213495</v>
      </c>
      <c r="L165" s="1">
        <v>14251</v>
      </c>
      <c r="M165" s="1">
        <v>976</v>
      </c>
      <c r="N165" s="1">
        <v>4460</v>
      </c>
      <c r="O165" s="1">
        <v>25</v>
      </c>
      <c r="P165" s="1">
        <v>15620</v>
      </c>
      <c r="Q165" s="1">
        <f t="shared" si="4"/>
        <v>289477</v>
      </c>
      <c r="R165" s="1">
        <v>1389</v>
      </c>
      <c r="S165" s="1">
        <v>3462</v>
      </c>
      <c r="T165" s="1">
        <v>419657</v>
      </c>
      <c r="U165" s="1">
        <v>1921455</v>
      </c>
      <c r="V165" s="1">
        <v>13665424</v>
      </c>
      <c r="W165" s="65"/>
      <c r="X165" s="65"/>
      <c r="Y165" s="1"/>
    </row>
    <row r="166" spans="2:25" x14ac:dyDescent="0.2">
      <c r="B166" s="15">
        <v>42856</v>
      </c>
      <c r="C166" s="1">
        <v>5772</v>
      </c>
      <c r="D166" s="1">
        <v>2719</v>
      </c>
      <c r="E166" s="1">
        <v>301</v>
      </c>
      <c r="F166" s="1">
        <v>14018</v>
      </c>
      <c r="G166" s="1">
        <v>2315</v>
      </c>
      <c r="H166" s="1">
        <v>531</v>
      </c>
      <c r="I166" s="1">
        <v>431</v>
      </c>
      <c r="J166" s="1">
        <v>15616</v>
      </c>
      <c r="K166" s="1">
        <v>212846</v>
      </c>
      <c r="L166" s="1">
        <v>14728</v>
      </c>
      <c r="M166" s="1">
        <v>1035</v>
      </c>
      <c r="N166" s="1">
        <v>4568</v>
      </c>
      <c r="O166" s="1">
        <v>33</v>
      </c>
      <c r="P166" s="1">
        <v>16291</v>
      </c>
      <c r="Q166" s="1">
        <f t="shared" si="4"/>
        <v>291204</v>
      </c>
      <c r="R166" s="1">
        <v>1434</v>
      </c>
      <c r="S166" s="1">
        <v>3554</v>
      </c>
      <c r="T166" s="1">
        <v>423926</v>
      </c>
      <c r="U166" s="1">
        <v>1921747</v>
      </c>
      <c r="V166" s="1">
        <v>13723652</v>
      </c>
      <c r="W166" s="65"/>
      <c r="X166" s="65"/>
      <c r="Y166" s="1"/>
    </row>
    <row r="167" spans="2:25" x14ac:dyDescent="0.2">
      <c r="B167" s="17">
        <v>42887</v>
      </c>
      <c r="C167" s="1">
        <v>5046</v>
      </c>
      <c r="D167" s="1">
        <v>2719</v>
      </c>
      <c r="E167" s="1">
        <v>262</v>
      </c>
      <c r="F167" s="1">
        <v>14757</v>
      </c>
      <c r="G167" s="1">
        <v>2235</v>
      </c>
      <c r="H167" s="1">
        <v>547</v>
      </c>
      <c r="I167" s="1">
        <v>421</v>
      </c>
      <c r="J167" s="1">
        <v>16238</v>
      </c>
      <c r="K167" s="1">
        <v>210356</v>
      </c>
      <c r="L167" s="1">
        <v>15223</v>
      </c>
      <c r="M167" s="1">
        <v>1008</v>
      </c>
      <c r="N167" s="1">
        <v>4796</v>
      </c>
      <c r="O167" s="1">
        <v>34</v>
      </c>
      <c r="P167" s="1">
        <v>17414</v>
      </c>
      <c r="Q167" s="1">
        <f t="shared" si="4"/>
        <v>291056</v>
      </c>
      <c r="R167" s="1">
        <v>1432</v>
      </c>
      <c r="S167" s="1">
        <v>3565</v>
      </c>
      <c r="T167" s="1">
        <v>428750</v>
      </c>
      <c r="U167" s="1">
        <v>1913603</v>
      </c>
      <c r="V167" s="1">
        <v>13718561</v>
      </c>
      <c r="W167" s="65"/>
      <c r="X167" s="65"/>
      <c r="Y167" s="1"/>
    </row>
    <row r="168" spans="2:25" x14ac:dyDescent="0.2">
      <c r="B168" s="17">
        <v>42917</v>
      </c>
      <c r="C168" s="1">
        <v>5093</v>
      </c>
      <c r="D168" s="1">
        <v>2719</v>
      </c>
      <c r="E168" s="1">
        <v>272</v>
      </c>
      <c r="F168" s="1">
        <v>15108</v>
      </c>
      <c r="G168" s="1">
        <v>2236</v>
      </c>
      <c r="H168" s="1">
        <v>564</v>
      </c>
      <c r="I168" s="1">
        <v>421</v>
      </c>
      <c r="J168" s="1">
        <v>16789</v>
      </c>
      <c r="K168" s="1">
        <v>214691</v>
      </c>
      <c r="L168" s="1">
        <v>15629</v>
      </c>
      <c r="M168" s="1">
        <v>981</v>
      </c>
      <c r="N168" s="1">
        <v>4977</v>
      </c>
      <c r="O168" s="1">
        <v>33</v>
      </c>
      <c r="P168" s="1">
        <v>17858</v>
      </c>
      <c r="Q168" s="1">
        <f t="shared" si="4"/>
        <v>297371</v>
      </c>
      <c r="R168" s="1">
        <v>1443</v>
      </c>
      <c r="S168" s="1">
        <v>3470</v>
      </c>
      <c r="T168" s="1">
        <v>439130</v>
      </c>
      <c r="U168" s="1">
        <v>1943984</v>
      </c>
      <c r="V168" s="1">
        <v>13834741</v>
      </c>
      <c r="W168" s="65"/>
      <c r="X168" s="65"/>
      <c r="Y168" s="1"/>
    </row>
    <row r="169" spans="2:25" x14ac:dyDescent="0.2">
      <c r="B169" s="17">
        <v>42948</v>
      </c>
      <c r="C169" s="1">
        <v>4977</v>
      </c>
      <c r="D169" s="1">
        <v>2647</v>
      </c>
      <c r="E169" s="1">
        <v>265</v>
      </c>
      <c r="F169" s="1">
        <v>14886</v>
      </c>
      <c r="G169" s="1">
        <v>2159</v>
      </c>
      <c r="H169" s="1">
        <v>536</v>
      </c>
      <c r="I169" s="1">
        <v>408</v>
      </c>
      <c r="J169" s="1">
        <v>16401</v>
      </c>
      <c r="K169" s="1">
        <v>211475</v>
      </c>
      <c r="L169" s="1">
        <v>15342</v>
      </c>
      <c r="M169" s="1">
        <v>942</v>
      </c>
      <c r="N169" s="1">
        <v>4732</v>
      </c>
      <c r="O169" s="1">
        <v>33</v>
      </c>
      <c r="P169" s="1">
        <v>17444</v>
      </c>
      <c r="Q169" s="1">
        <f t="shared" si="4"/>
        <v>292247</v>
      </c>
      <c r="R169" s="1">
        <v>1408</v>
      </c>
      <c r="S169" s="1">
        <v>3325</v>
      </c>
      <c r="T169" s="1">
        <v>431136</v>
      </c>
      <c r="U169" s="1">
        <v>1904578</v>
      </c>
      <c r="V169" s="1">
        <v>13622135</v>
      </c>
      <c r="W169" s="65"/>
      <c r="X169" s="65"/>
      <c r="Y169" s="1"/>
    </row>
    <row r="170" spans="2:25" x14ac:dyDescent="0.2">
      <c r="B170" s="17">
        <v>42979</v>
      </c>
      <c r="C170" s="1">
        <v>6041</v>
      </c>
      <c r="D170" s="1">
        <v>2733</v>
      </c>
      <c r="E170" s="1">
        <v>271</v>
      </c>
      <c r="F170" s="1">
        <v>14386</v>
      </c>
      <c r="G170" s="1">
        <v>2326</v>
      </c>
      <c r="H170" s="1">
        <v>534</v>
      </c>
      <c r="I170" s="1">
        <v>428</v>
      </c>
      <c r="J170" s="1">
        <v>16248</v>
      </c>
      <c r="K170" s="1">
        <v>218477</v>
      </c>
      <c r="L170" s="1">
        <v>15066</v>
      </c>
      <c r="M170" s="1">
        <v>979</v>
      </c>
      <c r="N170" s="1">
        <v>4412</v>
      </c>
      <c r="O170" s="1">
        <v>36</v>
      </c>
      <c r="P170" s="1">
        <v>17120</v>
      </c>
      <c r="Q170" s="1">
        <f t="shared" si="4"/>
        <v>299057</v>
      </c>
      <c r="R170" s="1">
        <v>1489</v>
      </c>
      <c r="S170" s="1">
        <v>3519</v>
      </c>
      <c r="T170" s="1">
        <v>435287</v>
      </c>
      <c r="U170" s="1">
        <v>1941936</v>
      </c>
      <c r="V170" s="1">
        <v>13941312</v>
      </c>
      <c r="W170" s="65"/>
      <c r="X170" s="65"/>
      <c r="Y170" s="1"/>
    </row>
    <row r="171" spans="2:25" x14ac:dyDescent="0.2">
      <c r="B171" s="17">
        <v>43009</v>
      </c>
      <c r="C171" s="1">
        <v>6051</v>
      </c>
      <c r="D171" s="1">
        <v>2758</v>
      </c>
      <c r="E171" s="1">
        <v>290</v>
      </c>
      <c r="F171" s="1">
        <v>12967</v>
      </c>
      <c r="G171" s="1">
        <v>2335</v>
      </c>
      <c r="H171" s="1">
        <v>529</v>
      </c>
      <c r="I171" s="1">
        <v>417</v>
      </c>
      <c r="J171" s="1">
        <v>15568</v>
      </c>
      <c r="K171" s="1">
        <v>218038</v>
      </c>
      <c r="L171" s="1">
        <v>14181</v>
      </c>
      <c r="M171" s="1">
        <v>999</v>
      </c>
      <c r="N171" s="1">
        <v>4445</v>
      </c>
      <c r="O171" s="1">
        <v>33</v>
      </c>
      <c r="P171" s="1">
        <v>14767</v>
      </c>
      <c r="Q171" s="1">
        <f t="shared" si="4"/>
        <v>293378</v>
      </c>
      <c r="R171" s="1">
        <v>1483</v>
      </c>
      <c r="S171" s="1">
        <v>3551</v>
      </c>
      <c r="T171" s="1">
        <v>422682</v>
      </c>
      <c r="U171" s="1">
        <v>1926476</v>
      </c>
      <c r="V171" s="1">
        <v>13834749</v>
      </c>
      <c r="W171" s="65"/>
      <c r="X171" s="65"/>
      <c r="Y171" s="65"/>
    </row>
    <row r="172" spans="2:25" x14ac:dyDescent="0.2">
      <c r="B172" s="17">
        <v>43040</v>
      </c>
      <c r="C172" s="1">
        <v>6079</v>
      </c>
      <c r="D172" s="1">
        <v>2790</v>
      </c>
      <c r="E172" s="1">
        <v>285</v>
      </c>
      <c r="F172" s="1">
        <v>12351</v>
      </c>
      <c r="G172" s="1">
        <v>2421</v>
      </c>
      <c r="H172" s="1">
        <v>527</v>
      </c>
      <c r="I172" s="1">
        <v>431</v>
      </c>
      <c r="J172" s="1">
        <v>15014</v>
      </c>
      <c r="K172" s="1">
        <v>219710</v>
      </c>
      <c r="L172" s="1">
        <v>13827</v>
      </c>
      <c r="M172" s="1">
        <v>1038</v>
      </c>
      <c r="N172" s="1">
        <v>4520</v>
      </c>
      <c r="O172" s="1">
        <v>35</v>
      </c>
      <c r="P172" s="1">
        <v>13285</v>
      </c>
      <c r="Q172" s="1">
        <f t="shared" si="4"/>
        <v>292313</v>
      </c>
      <c r="R172" s="1">
        <v>1455</v>
      </c>
      <c r="S172" s="1">
        <v>3650</v>
      </c>
      <c r="T172" s="1">
        <v>417961</v>
      </c>
      <c r="U172" s="1">
        <v>1940918</v>
      </c>
      <c r="V172" s="1">
        <v>13904315</v>
      </c>
      <c r="W172" s="65"/>
      <c r="X172" s="65"/>
      <c r="Y172" s="65"/>
    </row>
    <row r="173" spans="2:25" x14ac:dyDescent="0.2">
      <c r="B173" s="17">
        <v>43070</v>
      </c>
      <c r="C173" s="1">
        <v>5736</v>
      </c>
      <c r="D173" s="1">
        <v>2760</v>
      </c>
      <c r="E173" s="1">
        <v>236</v>
      </c>
      <c r="F173" s="1">
        <v>12220</v>
      </c>
      <c r="G173" s="1">
        <v>2401</v>
      </c>
      <c r="H173" s="1">
        <v>526</v>
      </c>
      <c r="I173" s="1">
        <v>434</v>
      </c>
      <c r="J173" s="1">
        <v>14809</v>
      </c>
      <c r="K173" s="1">
        <v>221191</v>
      </c>
      <c r="L173" s="1">
        <v>13788</v>
      </c>
      <c r="M173" s="1">
        <v>1018</v>
      </c>
      <c r="N173" s="1">
        <v>4461</v>
      </c>
      <c r="O173" s="1">
        <v>30</v>
      </c>
      <c r="P173" s="1">
        <v>12899</v>
      </c>
      <c r="Q173" s="1">
        <f t="shared" si="4"/>
        <v>292509</v>
      </c>
      <c r="R173" s="1">
        <v>1425</v>
      </c>
      <c r="S173" s="1">
        <v>3549</v>
      </c>
      <c r="T173" s="1">
        <v>416937</v>
      </c>
      <c r="U173" s="1">
        <v>1941074</v>
      </c>
      <c r="V173" s="1">
        <v>13850570</v>
      </c>
      <c r="W173" s="65"/>
      <c r="X173" s="65"/>
      <c r="Y173" s="65"/>
    </row>
    <row r="174" spans="2:25" x14ac:dyDescent="0.2">
      <c r="B174" s="17">
        <v>43101</v>
      </c>
      <c r="C174" s="1">
        <v>6078</v>
      </c>
      <c r="D174" s="1">
        <v>2768</v>
      </c>
      <c r="E174" s="1">
        <v>293</v>
      </c>
      <c r="F174" s="1">
        <v>11732</v>
      </c>
      <c r="G174" s="1">
        <v>2399</v>
      </c>
      <c r="H174" s="1">
        <v>506</v>
      </c>
      <c r="I174" s="1">
        <v>431</v>
      </c>
      <c r="J174" s="1">
        <v>14468</v>
      </c>
      <c r="K174" s="1">
        <v>218078</v>
      </c>
      <c r="L174" s="1">
        <v>13445</v>
      </c>
      <c r="M174" s="1">
        <v>1010</v>
      </c>
      <c r="N174" s="1">
        <v>4384</v>
      </c>
      <c r="O174" s="1">
        <v>35</v>
      </c>
      <c r="P174" s="1">
        <v>12819</v>
      </c>
      <c r="Q174" s="1">
        <f t="shared" si="4"/>
        <v>288446</v>
      </c>
      <c r="R174" s="1">
        <v>1433</v>
      </c>
      <c r="S174" s="1">
        <v>3620</v>
      </c>
      <c r="T174" s="1">
        <v>410593</v>
      </c>
      <c r="U174" s="1">
        <v>1918556</v>
      </c>
      <c r="V174" s="1">
        <v>13750200</v>
      </c>
      <c r="W174" s="65"/>
      <c r="X174" s="65"/>
      <c r="Y174" s="65"/>
    </row>
    <row r="175" spans="2:25" x14ac:dyDescent="0.2">
      <c r="B175" s="17">
        <v>43132</v>
      </c>
      <c r="C175" s="1">
        <v>6125</v>
      </c>
      <c r="D175" s="1">
        <v>2805</v>
      </c>
      <c r="E175" s="1">
        <v>276</v>
      </c>
      <c r="F175" s="1">
        <v>12627</v>
      </c>
      <c r="G175" s="1">
        <v>2483</v>
      </c>
      <c r="H175" s="1">
        <v>511</v>
      </c>
      <c r="I175" s="1">
        <v>426</v>
      </c>
      <c r="J175" s="1">
        <v>14758</v>
      </c>
      <c r="K175" s="1">
        <v>219510</v>
      </c>
      <c r="L175" s="1">
        <v>13868</v>
      </c>
      <c r="M175" s="1">
        <v>1018</v>
      </c>
      <c r="N175" s="1">
        <v>4435</v>
      </c>
      <c r="O175" s="1">
        <v>30</v>
      </c>
      <c r="P175" s="1">
        <v>13895</v>
      </c>
      <c r="Q175" s="1">
        <f t="shared" si="4"/>
        <v>292767</v>
      </c>
      <c r="R175" s="1">
        <v>1445</v>
      </c>
      <c r="S175" s="1">
        <v>3643</v>
      </c>
      <c r="T175" s="1">
        <v>417815</v>
      </c>
      <c r="U175" s="1">
        <v>1941589</v>
      </c>
      <c r="V175" s="1">
        <v>13863988</v>
      </c>
      <c r="W175" s="65"/>
      <c r="X175" s="65"/>
      <c r="Y175" s="65"/>
    </row>
    <row r="176" spans="2:25" x14ac:dyDescent="0.2">
      <c r="B176" s="17">
        <v>43160</v>
      </c>
      <c r="C176" s="1">
        <v>6182</v>
      </c>
      <c r="D176" s="1">
        <v>2849</v>
      </c>
      <c r="E176" s="1">
        <v>255</v>
      </c>
      <c r="F176" s="1">
        <v>13519</v>
      </c>
      <c r="G176" s="1">
        <v>2481</v>
      </c>
      <c r="H176" s="1">
        <v>521</v>
      </c>
      <c r="I176" s="1">
        <v>445</v>
      </c>
      <c r="J176" s="1">
        <v>15482</v>
      </c>
      <c r="K176" s="1">
        <v>223118</v>
      </c>
      <c r="L176" s="1">
        <v>14461</v>
      </c>
      <c r="M176" s="1">
        <v>1010</v>
      </c>
      <c r="N176" s="1">
        <v>4519</v>
      </c>
      <c r="O176" s="1">
        <v>33</v>
      </c>
      <c r="P176" s="1">
        <v>15411</v>
      </c>
      <c r="Q176" s="1">
        <f t="shared" si="4"/>
        <v>300286</v>
      </c>
      <c r="R176" s="1">
        <v>1466</v>
      </c>
      <c r="S176" s="1">
        <v>3668</v>
      </c>
      <c r="T176" s="1">
        <v>430999</v>
      </c>
      <c r="U176" s="1">
        <v>1970387</v>
      </c>
      <c r="V176" s="1">
        <v>14049667</v>
      </c>
      <c r="W176" s="65"/>
      <c r="X176" s="65"/>
      <c r="Y176" s="65"/>
    </row>
    <row r="177" spans="2:22" x14ac:dyDescent="0.2">
      <c r="B177" s="17">
        <v>43191</v>
      </c>
      <c r="C177" s="1">
        <v>6359</v>
      </c>
      <c r="D177" s="1">
        <v>2823</v>
      </c>
      <c r="E177" s="1">
        <v>290</v>
      </c>
      <c r="F177" s="1">
        <v>14083</v>
      </c>
      <c r="G177" s="1">
        <v>2486</v>
      </c>
      <c r="H177" s="1">
        <v>529</v>
      </c>
      <c r="I177" s="1">
        <v>436</v>
      </c>
      <c r="J177" s="1">
        <v>16198</v>
      </c>
      <c r="K177" s="1">
        <v>223448</v>
      </c>
      <c r="L177" s="1">
        <v>14836</v>
      </c>
      <c r="M177" s="1">
        <v>1074</v>
      </c>
      <c r="N177" s="1">
        <v>4629</v>
      </c>
      <c r="O177" s="1">
        <v>34</v>
      </c>
      <c r="P177" s="1">
        <v>16206</v>
      </c>
      <c r="Q177" s="1">
        <f t="shared" si="4"/>
        <v>303431</v>
      </c>
      <c r="R177" s="1">
        <v>1515</v>
      </c>
      <c r="S177" s="1">
        <v>3813</v>
      </c>
      <c r="T177" s="1">
        <v>437362</v>
      </c>
      <c r="U177" s="1">
        <v>1991768</v>
      </c>
      <c r="V177" s="1">
        <v>14139083</v>
      </c>
    </row>
    <row r="178" spans="2:22" s="65" customFormat="1" x14ac:dyDescent="0.2">
      <c r="B178" s="17">
        <v>43221</v>
      </c>
      <c r="C178" s="1">
        <v>6430</v>
      </c>
      <c r="D178" s="1">
        <v>2857</v>
      </c>
      <c r="E178" s="1">
        <v>301</v>
      </c>
      <c r="F178" s="1">
        <v>14580</v>
      </c>
      <c r="G178" s="1">
        <v>2514</v>
      </c>
      <c r="H178" s="1">
        <v>531</v>
      </c>
      <c r="I178" s="1">
        <v>443</v>
      </c>
      <c r="J178" s="1">
        <v>16575</v>
      </c>
      <c r="K178" s="1">
        <v>226765</v>
      </c>
      <c r="L178" s="1">
        <v>15313</v>
      </c>
      <c r="M178" s="1">
        <v>1118</v>
      </c>
      <c r="N178" s="1">
        <v>4687</v>
      </c>
      <c r="O178" s="1">
        <v>36</v>
      </c>
      <c r="P178" s="1">
        <v>16804</v>
      </c>
      <c r="Q178" s="1">
        <f t="shared" si="4"/>
        <v>308954</v>
      </c>
      <c r="R178" s="1">
        <v>1522</v>
      </c>
      <c r="S178" s="1">
        <v>3857</v>
      </c>
      <c r="T178" s="1">
        <v>446720</v>
      </c>
      <c r="U178" s="1">
        <v>2007894</v>
      </c>
      <c r="V178" s="1">
        <v>14286921</v>
      </c>
    </row>
    <row r="179" spans="2:22" s="65" customFormat="1" x14ac:dyDescent="0.2">
      <c r="B179" s="17">
        <v>43252</v>
      </c>
      <c r="C179" s="1">
        <v>5532</v>
      </c>
      <c r="D179" s="1">
        <v>2880</v>
      </c>
      <c r="E179" s="1">
        <v>313</v>
      </c>
      <c r="F179" s="1">
        <v>15481</v>
      </c>
      <c r="G179" s="1">
        <v>2854</v>
      </c>
      <c r="H179" s="1">
        <v>556</v>
      </c>
      <c r="I179" s="1">
        <v>458</v>
      </c>
      <c r="J179" s="1">
        <v>17409</v>
      </c>
      <c r="K179" s="1">
        <v>227528</v>
      </c>
      <c r="L179" s="1">
        <v>15992</v>
      </c>
      <c r="M179" s="1">
        <v>1108</v>
      </c>
      <c r="N179" s="1">
        <v>4970</v>
      </c>
      <c r="O179" s="1">
        <v>39</v>
      </c>
      <c r="P179" s="1">
        <v>17875</v>
      </c>
      <c r="Q179" s="1">
        <f t="shared" si="4"/>
        <v>312995</v>
      </c>
      <c r="R179" s="1">
        <v>1599</v>
      </c>
      <c r="S179" s="1">
        <v>3932</v>
      </c>
      <c r="T179" s="1">
        <v>457580</v>
      </c>
      <c r="U179" s="1">
        <v>2027043</v>
      </c>
      <c r="V179" s="1">
        <v>14444678</v>
      </c>
    </row>
    <row r="180" spans="2:22" s="65" customFormat="1" x14ac:dyDescent="0.2">
      <c r="B180" s="17">
        <v>43282</v>
      </c>
      <c r="C180" s="1">
        <v>5371</v>
      </c>
      <c r="D180" s="1">
        <v>2833</v>
      </c>
      <c r="E180" s="1">
        <v>295</v>
      </c>
      <c r="F180" s="1">
        <v>15480</v>
      </c>
      <c r="G180" s="1">
        <v>2755</v>
      </c>
      <c r="H180" s="1">
        <v>565</v>
      </c>
      <c r="I180" s="1">
        <v>441</v>
      </c>
      <c r="J180" s="1">
        <v>17539</v>
      </c>
      <c r="K180" s="1">
        <v>224551</v>
      </c>
      <c r="L180" s="1">
        <v>16055</v>
      </c>
      <c r="M180" s="1">
        <v>1119</v>
      </c>
      <c r="N180" s="1">
        <v>5023</v>
      </c>
      <c r="O180" s="1">
        <v>42</v>
      </c>
      <c r="P180" s="1">
        <v>18090</v>
      </c>
      <c r="Q180" s="1">
        <f t="shared" si="4"/>
        <v>310159</v>
      </c>
      <c r="R180" s="1">
        <v>1525</v>
      </c>
      <c r="S180" s="1">
        <v>3859</v>
      </c>
      <c r="T180" s="1">
        <v>457545</v>
      </c>
      <c r="U180" s="1">
        <v>2020839</v>
      </c>
      <c r="V180" s="1">
        <v>14352507</v>
      </c>
    </row>
    <row r="181" spans="2:22" s="65" customFormat="1" x14ac:dyDescent="0.2">
      <c r="B181" s="17">
        <v>43313</v>
      </c>
      <c r="C181" s="1">
        <v>5226</v>
      </c>
      <c r="D181" s="1">
        <v>2736</v>
      </c>
      <c r="E181" s="1">
        <v>293</v>
      </c>
      <c r="F181" s="1">
        <v>15094</v>
      </c>
      <c r="G181" s="1">
        <v>2646</v>
      </c>
      <c r="H181" s="1">
        <v>538</v>
      </c>
      <c r="I181" s="1">
        <v>425</v>
      </c>
      <c r="J181" s="1">
        <v>17277</v>
      </c>
      <c r="K181" s="1">
        <v>223862</v>
      </c>
      <c r="L181" s="1">
        <v>15793</v>
      </c>
      <c r="M181" s="1">
        <v>1059</v>
      </c>
      <c r="N181" s="1">
        <v>4892</v>
      </c>
      <c r="O181" s="1">
        <v>35</v>
      </c>
      <c r="P181" s="1">
        <v>17613</v>
      </c>
      <c r="Q181" s="1">
        <f t="shared" si="4"/>
        <v>307489</v>
      </c>
      <c r="R181" s="1">
        <v>1503</v>
      </c>
      <c r="S181" s="1">
        <v>3677</v>
      </c>
      <c r="T181" s="1">
        <v>452242</v>
      </c>
      <c r="U181" s="1">
        <v>1994458</v>
      </c>
      <c r="V181" s="1">
        <v>14113357</v>
      </c>
    </row>
    <row r="182" spans="2:22" s="65" customFormat="1" x14ac:dyDescent="0.2">
      <c r="B182" s="17">
        <v>43344</v>
      </c>
      <c r="C182" s="1">
        <v>6338</v>
      </c>
      <c r="D182" s="1">
        <v>2840</v>
      </c>
      <c r="E182" s="1">
        <v>316</v>
      </c>
      <c r="F182" s="1">
        <v>14810</v>
      </c>
      <c r="G182" s="1">
        <v>2826</v>
      </c>
      <c r="H182" s="65">
        <v>589</v>
      </c>
      <c r="I182" s="65">
        <v>437</v>
      </c>
      <c r="J182" s="65">
        <v>17026</v>
      </c>
      <c r="K182" s="65">
        <v>230804</v>
      </c>
      <c r="L182" s="65">
        <v>15618</v>
      </c>
      <c r="M182" s="65">
        <v>1088</v>
      </c>
      <c r="N182" s="65">
        <v>4671</v>
      </c>
      <c r="O182" s="65">
        <v>37</v>
      </c>
      <c r="P182" s="1">
        <v>17103</v>
      </c>
      <c r="Q182" s="1">
        <f t="shared" si="4"/>
        <v>314503</v>
      </c>
      <c r="R182" s="1">
        <v>1539</v>
      </c>
      <c r="S182" s="1">
        <v>3858</v>
      </c>
      <c r="T182" s="1">
        <v>456855</v>
      </c>
      <c r="U182" s="1">
        <v>2029662</v>
      </c>
      <c r="V182" s="1">
        <v>14464674</v>
      </c>
    </row>
    <row r="183" spans="2:22" x14ac:dyDescent="0.2">
      <c r="B183" s="17">
        <v>43374</v>
      </c>
      <c r="C183" s="1">
        <v>6372</v>
      </c>
      <c r="D183" s="1">
        <v>2839</v>
      </c>
      <c r="E183" s="1">
        <v>290</v>
      </c>
      <c r="F183" s="1">
        <v>13236</v>
      </c>
      <c r="G183" s="1">
        <v>2759</v>
      </c>
      <c r="H183" s="1">
        <v>583</v>
      </c>
      <c r="I183" s="1">
        <v>426</v>
      </c>
      <c r="J183" s="1">
        <v>15857</v>
      </c>
      <c r="K183" s="1">
        <v>228880</v>
      </c>
      <c r="L183" s="1">
        <v>14902</v>
      </c>
      <c r="M183" s="1">
        <v>1082</v>
      </c>
      <c r="N183" s="1">
        <v>4673</v>
      </c>
      <c r="O183" s="1">
        <v>35</v>
      </c>
      <c r="P183" s="1">
        <v>14980</v>
      </c>
      <c r="Q183" s="1">
        <f t="shared" si="4"/>
        <v>306914</v>
      </c>
      <c r="R183" s="1">
        <v>1519</v>
      </c>
      <c r="S183" s="1">
        <v>3866</v>
      </c>
      <c r="T183" s="1">
        <v>441660</v>
      </c>
      <c r="U183" s="1">
        <v>2001932</v>
      </c>
      <c r="V183" s="1">
        <v>14326576</v>
      </c>
    </row>
    <row r="184" spans="2:22" s="65" customFormat="1" x14ac:dyDescent="0.2">
      <c r="B184" s="17">
        <v>43405</v>
      </c>
      <c r="C184" s="1">
        <v>6463</v>
      </c>
      <c r="D184" s="1">
        <v>2890</v>
      </c>
      <c r="E184" s="1">
        <v>280</v>
      </c>
      <c r="F184" s="1">
        <v>12150</v>
      </c>
      <c r="G184" s="1">
        <v>2488</v>
      </c>
      <c r="H184" s="1">
        <v>594</v>
      </c>
      <c r="I184" s="1">
        <v>427</v>
      </c>
      <c r="J184" s="1">
        <v>15358</v>
      </c>
      <c r="K184" s="1">
        <v>230824</v>
      </c>
      <c r="L184" s="1">
        <v>14542</v>
      </c>
      <c r="M184" s="1">
        <v>1130</v>
      </c>
      <c r="N184" s="1">
        <v>4688</v>
      </c>
      <c r="O184" s="1">
        <v>43</v>
      </c>
      <c r="P184" s="1">
        <v>13363</v>
      </c>
      <c r="Q184" s="1">
        <v>305240</v>
      </c>
      <c r="R184" s="1">
        <v>1553</v>
      </c>
      <c r="S184" s="1">
        <v>3937</v>
      </c>
      <c r="T184" s="1">
        <v>436884</v>
      </c>
      <c r="U184" s="1">
        <v>2016134</v>
      </c>
      <c r="V184" s="1">
        <v>14387220</v>
      </c>
    </row>
    <row r="185" spans="2:22" x14ac:dyDescent="0.2">
      <c r="B185" s="15">
        <v>43435</v>
      </c>
      <c r="C185" s="1">
        <v>6442</v>
      </c>
      <c r="D185" s="1">
        <v>2882</v>
      </c>
      <c r="E185" s="1">
        <v>283</v>
      </c>
      <c r="F185" s="1">
        <v>12095</v>
      </c>
      <c r="G185" s="1">
        <v>2976</v>
      </c>
      <c r="H185" s="1">
        <v>595</v>
      </c>
      <c r="I185" s="1">
        <v>425</v>
      </c>
      <c r="J185" s="1">
        <v>15246</v>
      </c>
      <c r="K185" s="1">
        <v>233187</v>
      </c>
      <c r="L185" s="1">
        <v>14422</v>
      </c>
      <c r="M185" s="1">
        <v>1114</v>
      </c>
      <c r="N185" s="1">
        <v>4724</v>
      </c>
      <c r="O185" s="1">
        <v>36</v>
      </c>
      <c r="P185" s="1">
        <v>13169</v>
      </c>
      <c r="Q185" s="1">
        <v>307596</v>
      </c>
      <c r="R185" s="1">
        <v>1547</v>
      </c>
      <c r="S185" s="1">
        <v>3819</v>
      </c>
      <c r="T185" s="1">
        <v>438924</v>
      </c>
      <c r="U185" s="1">
        <v>2021920</v>
      </c>
      <c r="V185" s="1">
        <v>14370362</v>
      </c>
    </row>
    <row r="186" spans="2:22" x14ac:dyDescent="0.2">
      <c r="B186" s="17">
        <v>43466</v>
      </c>
      <c r="C186" s="1">
        <v>6386</v>
      </c>
      <c r="D186" s="1">
        <v>2932</v>
      </c>
      <c r="E186" s="1">
        <v>305</v>
      </c>
      <c r="F186" s="1">
        <v>11806</v>
      </c>
      <c r="G186" s="1">
        <v>3028</v>
      </c>
      <c r="H186" s="1">
        <v>606</v>
      </c>
      <c r="I186" s="1">
        <v>452</v>
      </c>
      <c r="J186" s="1">
        <v>14775</v>
      </c>
      <c r="K186" s="1">
        <v>228368</v>
      </c>
      <c r="L186" s="1">
        <v>13945</v>
      </c>
      <c r="M186" s="1">
        <v>1110</v>
      </c>
      <c r="N186" s="1">
        <v>4653</v>
      </c>
      <c r="O186" s="1">
        <v>38</v>
      </c>
      <c r="P186" s="1">
        <v>12686</v>
      </c>
      <c r="Q186" s="1">
        <v>301090</v>
      </c>
      <c r="R186" s="1">
        <v>1565</v>
      </c>
      <c r="S186" s="1">
        <v>3869</v>
      </c>
      <c r="T186" s="1">
        <v>430501</v>
      </c>
      <c r="U186" s="1">
        <v>1995755</v>
      </c>
      <c r="V186" s="1">
        <v>14242168</v>
      </c>
    </row>
    <row r="187" spans="2:22" x14ac:dyDescent="0.2">
      <c r="B187" s="17">
        <v>43497</v>
      </c>
      <c r="C187" s="24">
        <v>6488</v>
      </c>
      <c r="D187" s="24">
        <v>3005</v>
      </c>
      <c r="E187" s="24">
        <v>326</v>
      </c>
      <c r="F187" s="24">
        <v>12471</v>
      </c>
      <c r="G187" s="24">
        <v>3044</v>
      </c>
      <c r="H187" s="24">
        <v>608</v>
      </c>
      <c r="I187" s="24">
        <v>445</v>
      </c>
      <c r="J187" s="24">
        <v>15328</v>
      </c>
      <c r="K187" s="24">
        <v>230409</v>
      </c>
      <c r="L187" s="24">
        <v>14441</v>
      </c>
      <c r="M187" s="24">
        <v>1100</v>
      </c>
      <c r="N187" s="24">
        <v>4768</v>
      </c>
      <c r="O187" s="24">
        <v>42</v>
      </c>
      <c r="P187" s="24">
        <v>14003</v>
      </c>
      <c r="Q187" s="24">
        <f t="shared" ref="Q187:Q195" si="5">SUM(C187:P187)</f>
        <v>306478</v>
      </c>
      <c r="R187" s="24">
        <v>1587</v>
      </c>
      <c r="S187" s="24">
        <v>3939</v>
      </c>
      <c r="T187" s="24">
        <v>439114</v>
      </c>
      <c r="U187" s="1">
        <v>2025246</v>
      </c>
      <c r="V187" s="24">
        <v>14369846</v>
      </c>
    </row>
    <row r="188" spans="2:22" x14ac:dyDescent="0.2">
      <c r="B188" s="17">
        <v>43525</v>
      </c>
      <c r="C188" s="24">
        <v>6707</v>
      </c>
      <c r="D188" s="24">
        <v>3006</v>
      </c>
      <c r="E188" s="24">
        <v>337</v>
      </c>
      <c r="F188" s="24">
        <v>13305</v>
      </c>
      <c r="G188" s="24">
        <v>3138</v>
      </c>
      <c r="H188" s="24">
        <v>643</v>
      </c>
      <c r="I188" s="24">
        <v>466</v>
      </c>
      <c r="J188" s="24">
        <v>15800</v>
      </c>
      <c r="K188" s="24">
        <v>234254</v>
      </c>
      <c r="L188" s="24">
        <v>14993</v>
      </c>
      <c r="M188" s="24">
        <v>1144</v>
      </c>
      <c r="N188" s="24">
        <v>4848</v>
      </c>
      <c r="O188" s="24">
        <v>45</v>
      </c>
      <c r="P188" s="24">
        <v>15315</v>
      </c>
      <c r="Q188" s="24">
        <f t="shared" si="5"/>
        <v>314001</v>
      </c>
      <c r="R188" s="24">
        <v>1696</v>
      </c>
      <c r="S188" s="24">
        <v>4009</v>
      </c>
      <c r="T188" s="24">
        <v>451866</v>
      </c>
      <c r="U188" s="1">
        <v>2067969</v>
      </c>
      <c r="V188" s="24">
        <v>14587707</v>
      </c>
    </row>
    <row r="189" spans="2:22" x14ac:dyDescent="0.2">
      <c r="B189" s="17">
        <v>43556</v>
      </c>
      <c r="C189" s="24">
        <v>6715</v>
      </c>
      <c r="D189" s="24">
        <v>3095</v>
      </c>
      <c r="E189" s="24">
        <v>315</v>
      </c>
      <c r="F189" s="24">
        <v>13848</v>
      </c>
      <c r="G189" s="24">
        <v>3167</v>
      </c>
      <c r="H189" s="24">
        <v>676</v>
      </c>
      <c r="I189" s="24">
        <v>451</v>
      </c>
      <c r="J189" s="24">
        <v>16664</v>
      </c>
      <c r="K189" s="24">
        <v>234806</v>
      </c>
      <c r="L189" s="24">
        <v>15464</v>
      </c>
      <c r="M189" s="24">
        <v>1251</v>
      </c>
      <c r="N189" s="24">
        <v>5037</v>
      </c>
      <c r="O189" s="24">
        <v>44</v>
      </c>
      <c r="P189" s="24">
        <v>16001</v>
      </c>
      <c r="Q189" s="24">
        <f t="shared" si="5"/>
        <v>317534</v>
      </c>
      <c r="R189" s="24">
        <v>1688</v>
      </c>
      <c r="S189" s="24">
        <v>3986</v>
      </c>
      <c r="T189" s="24">
        <v>460154</v>
      </c>
      <c r="U189" s="1">
        <v>2083869</v>
      </c>
      <c r="V189" s="24">
        <v>14659676</v>
      </c>
    </row>
    <row r="190" spans="2:22" x14ac:dyDescent="0.2">
      <c r="B190" s="17">
        <v>43586</v>
      </c>
      <c r="C190" s="24">
        <v>6802</v>
      </c>
      <c r="D190" s="24">
        <v>3125</v>
      </c>
      <c r="E190" s="24">
        <v>302</v>
      </c>
      <c r="F190" s="24">
        <v>14517</v>
      </c>
      <c r="G190" s="24">
        <v>3168</v>
      </c>
      <c r="H190" s="24">
        <v>681</v>
      </c>
      <c r="I190" s="24">
        <v>447</v>
      </c>
      <c r="J190" s="24">
        <v>16952</v>
      </c>
      <c r="K190" s="24">
        <v>236418</v>
      </c>
      <c r="L190" s="24">
        <v>15889</v>
      </c>
      <c r="M190" s="24">
        <v>1283</v>
      </c>
      <c r="N190" s="24">
        <v>5190</v>
      </c>
      <c r="O190" s="24">
        <v>44</v>
      </c>
      <c r="P190" s="24">
        <v>17074</v>
      </c>
      <c r="Q190" s="24">
        <f t="shared" si="5"/>
        <v>321892</v>
      </c>
      <c r="R190" s="24">
        <v>1721</v>
      </c>
      <c r="S190" s="24">
        <v>4055</v>
      </c>
      <c r="T190" s="24">
        <v>468690</v>
      </c>
      <c r="U190" s="1">
        <v>2103218</v>
      </c>
      <c r="V190" s="1">
        <v>14788780</v>
      </c>
    </row>
    <row r="191" spans="2:22" x14ac:dyDescent="0.2">
      <c r="B191" s="17">
        <v>43617</v>
      </c>
      <c r="C191" s="24">
        <v>5892</v>
      </c>
      <c r="D191" s="24">
        <v>3169</v>
      </c>
      <c r="E191" s="24">
        <v>312</v>
      </c>
      <c r="F191" s="24">
        <v>15744</v>
      </c>
      <c r="G191" s="24">
        <v>3159</v>
      </c>
      <c r="H191" s="24">
        <v>697</v>
      </c>
      <c r="I191" s="24">
        <v>472</v>
      </c>
      <c r="J191" s="24">
        <v>17784</v>
      </c>
      <c r="K191" s="24">
        <v>236664</v>
      </c>
      <c r="L191" s="24">
        <v>16674</v>
      </c>
      <c r="M191" s="24">
        <v>1264</v>
      </c>
      <c r="N191" s="24">
        <v>5435</v>
      </c>
      <c r="O191" s="24">
        <v>48</v>
      </c>
      <c r="P191" s="24">
        <v>18216</v>
      </c>
      <c r="Q191" s="24">
        <f t="shared" si="5"/>
        <v>325530</v>
      </c>
      <c r="R191" s="24">
        <v>1705</v>
      </c>
      <c r="S191" s="24">
        <v>4052</v>
      </c>
      <c r="T191" s="24">
        <v>478068</v>
      </c>
      <c r="U191" s="37">
        <v>2120047</v>
      </c>
      <c r="V191" s="37">
        <v>14948424</v>
      </c>
    </row>
    <row r="192" spans="2:22" x14ac:dyDescent="0.2">
      <c r="B192" s="17">
        <v>43647</v>
      </c>
      <c r="C192" s="37">
        <v>5780</v>
      </c>
      <c r="D192" s="37">
        <v>3117</v>
      </c>
      <c r="E192" s="37">
        <v>306</v>
      </c>
      <c r="F192" s="37">
        <v>16051</v>
      </c>
      <c r="G192" s="37">
        <v>3105</v>
      </c>
      <c r="H192" s="37">
        <v>697</v>
      </c>
      <c r="I192" s="37">
        <v>464</v>
      </c>
      <c r="J192" s="37">
        <v>18077</v>
      </c>
      <c r="K192" s="37">
        <v>236515</v>
      </c>
      <c r="L192" s="37">
        <v>16654</v>
      </c>
      <c r="M192" s="37">
        <v>1267</v>
      </c>
      <c r="N192" s="37">
        <v>5501</v>
      </c>
      <c r="O192" s="37">
        <v>46</v>
      </c>
      <c r="P192" s="37">
        <v>18440</v>
      </c>
      <c r="Q192" s="24">
        <f t="shared" si="5"/>
        <v>326020</v>
      </c>
      <c r="R192" s="37">
        <v>1668</v>
      </c>
      <c r="S192" s="37">
        <v>3973</v>
      </c>
      <c r="T192" s="37">
        <v>481312</v>
      </c>
      <c r="U192" s="37">
        <v>2124026</v>
      </c>
      <c r="V192" s="37">
        <v>14854112</v>
      </c>
    </row>
    <row r="193" spans="2:22" x14ac:dyDescent="0.2">
      <c r="B193" s="17">
        <v>43678</v>
      </c>
      <c r="C193" s="37">
        <v>5711</v>
      </c>
      <c r="D193" s="37">
        <v>3148</v>
      </c>
      <c r="E193" s="37">
        <v>312</v>
      </c>
      <c r="F193" s="37">
        <v>16106</v>
      </c>
      <c r="G193" s="37">
        <v>3011</v>
      </c>
      <c r="H193" s="37">
        <v>668</v>
      </c>
      <c r="I193" s="37">
        <v>465</v>
      </c>
      <c r="J193" s="37">
        <v>18054</v>
      </c>
      <c r="K193" s="37">
        <v>236224</v>
      </c>
      <c r="L193" s="37">
        <v>16515</v>
      </c>
      <c r="M193" s="37">
        <v>1198</v>
      </c>
      <c r="N193" s="37">
        <v>5390</v>
      </c>
      <c r="O193" s="37">
        <v>41</v>
      </c>
      <c r="P193" s="37">
        <v>18490</v>
      </c>
      <c r="Q193" s="24">
        <f t="shared" si="5"/>
        <v>325333</v>
      </c>
      <c r="R193" s="37">
        <v>1714</v>
      </c>
      <c r="S193" s="37">
        <v>3843</v>
      </c>
      <c r="T193" s="37">
        <v>479921</v>
      </c>
      <c r="U193" s="37">
        <v>2123687</v>
      </c>
      <c r="V193" s="37">
        <v>14823978</v>
      </c>
    </row>
    <row r="194" spans="2:22" x14ac:dyDescent="0.2">
      <c r="B194" s="17">
        <v>43709</v>
      </c>
      <c r="C194" s="37">
        <v>6728</v>
      </c>
      <c r="D194" s="37">
        <v>3223</v>
      </c>
      <c r="E194" s="37">
        <v>307</v>
      </c>
      <c r="F194" s="37">
        <v>14867</v>
      </c>
      <c r="G194" s="37">
        <v>3178</v>
      </c>
      <c r="H194" s="37">
        <v>683</v>
      </c>
      <c r="I194" s="37">
        <v>476</v>
      </c>
      <c r="J194" s="37">
        <v>17102</v>
      </c>
      <c r="K194" s="37">
        <v>236035</v>
      </c>
      <c r="L194" s="37">
        <v>15843</v>
      </c>
      <c r="M194" s="37">
        <v>1205</v>
      </c>
      <c r="N194" s="37">
        <v>5089</v>
      </c>
      <c r="O194" s="37">
        <v>34</v>
      </c>
      <c r="P194" s="37">
        <v>17443</v>
      </c>
      <c r="Q194" s="24">
        <f t="shared" si="5"/>
        <v>322213</v>
      </c>
      <c r="R194" s="37">
        <v>1729</v>
      </c>
      <c r="S194" s="37">
        <v>3914</v>
      </c>
      <c r="T194" s="37">
        <v>468757</v>
      </c>
      <c r="U194" s="37">
        <v>2092241</v>
      </c>
      <c r="V194" s="37">
        <v>14754205</v>
      </c>
    </row>
    <row r="195" spans="2:22" x14ac:dyDescent="0.2">
      <c r="B195" s="17">
        <v>43739</v>
      </c>
      <c r="C195" s="37">
        <v>6859</v>
      </c>
      <c r="D195" s="37">
        <v>3253</v>
      </c>
      <c r="E195" s="37">
        <v>305</v>
      </c>
      <c r="F195" s="37">
        <v>13513</v>
      </c>
      <c r="G195" s="37">
        <v>3219</v>
      </c>
      <c r="H195" s="37">
        <v>661</v>
      </c>
      <c r="I195" s="37">
        <v>478</v>
      </c>
      <c r="J195" s="37">
        <v>16134</v>
      </c>
      <c r="K195" s="37">
        <v>237128</v>
      </c>
      <c r="L195" s="37">
        <v>15335</v>
      </c>
      <c r="M195" s="37">
        <v>1207</v>
      </c>
      <c r="N195" s="37">
        <v>4964</v>
      </c>
      <c r="O195" s="37">
        <v>28</v>
      </c>
      <c r="P195" s="37">
        <v>15364</v>
      </c>
      <c r="Q195" s="37">
        <f t="shared" si="5"/>
        <v>318448</v>
      </c>
      <c r="R195" s="37">
        <v>1724</v>
      </c>
      <c r="S195" s="37">
        <v>4016</v>
      </c>
      <c r="T195" s="37">
        <v>460257</v>
      </c>
      <c r="U195" s="37">
        <v>2089641</v>
      </c>
      <c r="V195" s="37">
        <v>14744775</v>
      </c>
    </row>
    <row r="196" spans="2:22" x14ac:dyDescent="0.2">
      <c r="B196" s="17">
        <v>43770</v>
      </c>
      <c r="C196" s="37">
        <v>7046</v>
      </c>
      <c r="D196" s="37">
        <v>3313</v>
      </c>
      <c r="E196" s="37">
        <v>304</v>
      </c>
      <c r="F196" s="37">
        <v>12709</v>
      </c>
      <c r="G196" s="37">
        <v>3240</v>
      </c>
      <c r="H196" s="37">
        <v>655</v>
      </c>
      <c r="I196" s="37">
        <v>479</v>
      </c>
      <c r="J196" s="37">
        <v>15859</v>
      </c>
      <c r="K196" s="37">
        <v>241644</v>
      </c>
      <c r="L196" s="37">
        <v>15210</v>
      </c>
      <c r="M196" s="37">
        <v>1254</v>
      </c>
      <c r="N196" s="37">
        <v>5027</v>
      </c>
      <c r="O196" s="37">
        <v>36</v>
      </c>
      <c r="P196" s="37">
        <v>14546</v>
      </c>
      <c r="Q196" s="37">
        <v>321322</v>
      </c>
      <c r="R196" s="37">
        <v>1752</v>
      </c>
      <c r="S196" s="37">
        <v>4128</v>
      </c>
      <c r="T196" s="37">
        <v>461397</v>
      </c>
      <c r="U196" s="37">
        <v>2118799</v>
      </c>
      <c r="V196" s="37">
        <v>14932326</v>
      </c>
    </row>
    <row r="197" spans="2:22" x14ac:dyDescent="0.2">
      <c r="B197" s="17">
        <v>43800</v>
      </c>
      <c r="C197" s="37">
        <v>6724</v>
      </c>
      <c r="D197" s="37">
        <v>3173</v>
      </c>
      <c r="E197" s="37">
        <v>282</v>
      </c>
      <c r="F197" s="37">
        <v>12343</v>
      </c>
      <c r="G197" s="37">
        <v>3168</v>
      </c>
      <c r="H197" s="37">
        <v>635</v>
      </c>
      <c r="I197" s="37">
        <v>459</v>
      </c>
      <c r="J197" s="37">
        <v>15312</v>
      </c>
      <c r="K197" s="37">
        <v>241641</v>
      </c>
      <c r="L197" s="37">
        <v>14921</v>
      </c>
      <c r="M197" s="37">
        <v>1161</v>
      </c>
      <c r="N197" s="37">
        <v>4943</v>
      </c>
      <c r="O197" s="37">
        <v>27</v>
      </c>
      <c r="P197" s="37">
        <v>13633</v>
      </c>
      <c r="Q197" s="37">
        <v>318422</v>
      </c>
      <c r="R197" s="37">
        <v>1694</v>
      </c>
      <c r="S197" s="37">
        <v>3996</v>
      </c>
      <c r="T197" s="37">
        <v>455801</v>
      </c>
      <c r="U197" s="37">
        <v>2096726</v>
      </c>
      <c r="V197" s="37">
        <v>14758870</v>
      </c>
    </row>
    <row r="198" spans="2:22" x14ac:dyDescent="0.2">
      <c r="B198" s="17">
        <v>43831</v>
      </c>
      <c r="C198" s="37">
        <v>6274</v>
      </c>
      <c r="D198" s="37">
        <v>3160</v>
      </c>
      <c r="E198" s="37">
        <v>307</v>
      </c>
      <c r="F198" s="37">
        <v>12058</v>
      </c>
      <c r="G198" s="37">
        <v>3135</v>
      </c>
      <c r="H198" s="37">
        <v>646</v>
      </c>
      <c r="I198" s="37">
        <v>460</v>
      </c>
      <c r="J198" s="37">
        <v>14856</v>
      </c>
      <c r="K198" s="37">
        <v>237126</v>
      </c>
      <c r="L198" s="37">
        <v>14442</v>
      </c>
      <c r="M198" s="37">
        <v>1188</v>
      </c>
      <c r="N198" s="37">
        <v>4797</v>
      </c>
      <c r="O198" s="37">
        <v>34</v>
      </c>
      <c r="P198" s="37">
        <v>13350</v>
      </c>
      <c r="Q198" s="37">
        <v>311833</v>
      </c>
      <c r="R198" s="37">
        <v>1667</v>
      </c>
      <c r="S198" s="37">
        <v>4037</v>
      </c>
      <c r="T198" s="37">
        <v>446197</v>
      </c>
      <c r="U198" s="37">
        <v>2065516</v>
      </c>
      <c r="V198" s="37">
        <v>14597983</v>
      </c>
    </row>
    <row r="199" spans="2:22" x14ac:dyDescent="0.2">
      <c r="B199" s="17">
        <v>43862</v>
      </c>
      <c r="C199" s="37">
        <v>6331</v>
      </c>
      <c r="D199" s="37">
        <v>3172</v>
      </c>
      <c r="E199" s="37">
        <v>305</v>
      </c>
      <c r="F199" s="37">
        <v>13361</v>
      </c>
      <c r="G199" s="37">
        <v>3176</v>
      </c>
      <c r="H199" s="37">
        <v>629</v>
      </c>
      <c r="I199" s="37">
        <v>467</v>
      </c>
      <c r="J199" s="37">
        <v>15176</v>
      </c>
      <c r="K199" s="37">
        <v>241086</v>
      </c>
      <c r="L199" s="37">
        <v>14909</v>
      </c>
      <c r="M199" s="37">
        <v>1233</v>
      </c>
      <c r="N199" s="37">
        <v>4967</v>
      </c>
      <c r="O199" s="37">
        <v>30</v>
      </c>
      <c r="P199" s="37">
        <v>15100</v>
      </c>
      <c r="Q199" s="37">
        <v>319942</v>
      </c>
      <c r="R199" s="37">
        <v>1725</v>
      </c>
      <c r="S199" s="37">
        <v>4153</v>
      </c>
      <c r="T199" s="37">
        <v>458512</v>
      </c>
      <c r="U199" s="37">
        <v>2107922</v>
      </c>
      <c r="V199" s="37">
        <v>14812757</v>
      </c>
    </row>
    <row r="200" spans="2:22" x14ac:dyDescent="0.2">
      <c r="B200" s="17">
        <v>43891</v>
      </c>
      <c r="C200" s="37">
        <v>5172</v>
      </c>
      <c r="D200" s="37">
        <v>2571</v>
      </c>
      <c r="E200" s="37">
        <v>242</v>
      </c>
      <c r="F200" s="37">
        <v>11333</v>
      </c>
      <c r="G200" s="37">
        <v>2797</v>
      </c>
      <c r="H200" s="37">
        <v>551</v>
      </c>
      <c r="I200" s="37">
        <v>404</v>
      </c>
      <c r="J200" s="37">
        <v>13375</v>
      </c>
      <c r="K200" s="37">
        <v>225285</v>
      </c>
      <c r="L200" s="37">
        <v>13376</v>
      </c>
      <c r="M200" s="37">
        <v>974</v>
      </c>
      <c r="N200" s="37">
        <v>4303</v>
      </c>
      <c r="O200" s="37">
        <v>28</v>
      </c>
      <c r="P200" s="37">
        <v>13032</v>
      </c>
      <c r="Q200" s="37">
        <v>293443</v>
      </c>
      <c r="R200" s="37">
        <v>1456</v>
      </c>
      <c r="S200" s="37">
        <v>3281</v>
      </c>
      <c r="T200" s="37">
        <v>416475</v>
      </c>
      <c r="U200" s="37">
        <v>1920712</v>
      </c>
      <c r="V200" s="37">
        <v>14029069</v>
      </c>
    </row>
    <row r="201" spans="2:22" x14ac:dyDescent="0.2">
      <c r="B201" s="17">
        <v>43922</v>
      </c>
      <c r="C201" s="37">
        <v>5571</v>
      </c>
      <c r="D201" s="37">
        <v>2644</v>
      </c>
      <c r="E201" s="37">
        <v>288</v>
      </c>
      <c r="F201" s="37">
        <v>11405</v>
      </c>
      <c r="G201" s="37">
        <v>2771</v>
      </c>
      <c r="H201" s="37">
        <v>554</v>
      </c>
      <c r="I201" s="37">
        <v>413</v>
      </c>
      <c r="J201" s="37">
        <v>13560</v>
      </c>
      <c r="K201" s="37">
        <v>225028</v>
      </c>
      <c r="L201" s="37">
        <v>13509</v>
      </c>
      <c r="M201" s="37">
        <v>985</v>
      </c>
      <c r="N201" s="37">
        <v>4340</v>
      </c>
      <c r="O201" s="37">
        <v>27</v>
      </c>
      <c r="P201" s="37">
        <v>13344</v>
      </c>
      <c r="Q201" s="37">
        <f>SUM(C201:P201)</f>
        <v>294439</v>
      </c>
      <c r="R201" s="37">
        <v>1430</v>
      </c>
      <c r="S201" s="37">
        <v>3489</v>
      </c>
      <c r="T201" s="37">
        <v>418039</v>
      </c>
      <c r="U201" s="37">
        <v>1924113</v>
      </c>
      <c r="V201" s="37">
        <v>13980803</v>
      </c>
    </row>
    <row r="202" spans="2:22" x14ac:dyDescent="0.2">
      <c r="B202" s="17">
        <v>43952</v>
      </c>
      <c r="C202" s="37">
        <v>5694</v>
      </c>
      <c r="D202" s="37">
        <v>2793</v>
      </c>
      <c r="E202" s="37">
        <v>311</v>
      </c>
      <c r="F202" s="37">
        <v>11804</v>
      </c>
      <c r="G202" s="37">
        <v>2921</v>
      </c>
      <c r="H202" s="37">
        <v>578</v>
      </c>
      <c r="I202" s="37">
        <v>427</v>
      </c>
      <c r="J202" s="37">
        <v>13923</v>
      </c>
      <c r="K202" s="37">
        <v>227032</v>
      </c>
      <c r="L202" s="37">
        <v>13668</v>
      </c>
      <c r="M202" s="37">
        <v>1068</v>
      </c>
      <c r="N202" s="37">
        <v>4465</v>
      </c>
      <c r="O202" s="37">
        <v>31</v>
      </c>
      <c r="P202" s="37">
        <v>13393</v>
      </c>
      <c r="Q202" s="37">
        <v>298108</v>
      </c>
      <c r="R202" s="37">
        <v>1500</v>
      </c>
      <c r="S202" s="37">
        <v>3699</v>
      </c>
      <c r="T202" s="37">
        <v>424904</v>
      </c>
      <c r="U202" s="37">
        <v>1962894</v>
      </c>
      <c r="V202" s="37">
        <v>14131474</v>
      </c>
    </row>
    <row r="203" spans="2:22" x14ac:dyDescent="0.2">
      <c r="B203" s="17">
        <v>43983</v>
      </c>
      <c r="C203" s="37">
        <v>5185</v>
      </c>
      <c r="D203" s="37">
        <v>2825</v>
      </c>
      <c r="E203" s="37">
        <v>315</v>
      </c>
      <c r="F203" s="37">
        <v>12237</v>
      </c>
      <c r="G203" s="37">
        <v>2848</v>
      </c>
      <c r="H203" s="37">
        <v>585</v>
      </c>
      <c r="I203" s="37">
        <v>430</v>
      </c>
      <c r="J203" s="37">
        <v>14224</v>
      </c>
      <c r="K203" s="37">
        <v>221374</v>
      </c>
      <c r="L203" s="37">
        <v>14371</v>
      </c>
      <c r="M203" s="37">
        <v>1130</v>
      </c>
      <c r="N203" s="37">
        <v>4763</v>
      </c>
      <c r="O203" s="37">
        <v>35</v>
      </c>
      <c r="P203" s="37">
        <v>13809</v>
      </c>
      <c r="Q203" s="37">
        <v>294131</v>
      </c>
      <c r="R203" s="37">
        <v>1537</v>
      </c>
      <c r="S203" s="37">
        <v>3740</v>
      </c>
      <c r="T203" s="37">
        <v>424840</v>
      </c>
      <c r="U203" s="37">
        <v>1967575</v>
      </c>
      <c r="V203" s="37">
        <v>14088354</v>
      </c>
    </row>
    <row r="204" spans="2:22" x14ac:dyDescent="0.2">
      <c r="B204" s="17">
        <v>44013</v>
      </c>
      <c r="C204" s="37">
        <v>5301</v>
      </c>
      <c r="D204" s="37">
        <v>2935</v>
      </c>
      <c r="E204" s="37">
        <v>320</v>
      </c>
      <c r="F204" s="37">
        <v>13210</v>
      </c>
      <c r="G204" s="37">
        <v>2900</v>
      </c>
      <c r="H204" s="37">
        <v>601</v>
      </c>
      <c r="I204" s="37">
        <v>431</v>
      </c>
      <c r="J204" s="37">
        <v>15074</v>
      </c>
      <c r="K204" s="37">
        <v>228823</v>
      </c>
      <c r="L204" s="37">
        <v>14952</v>
      </c>
      <c r="M204" s="37">
        <v>1174</v>
      </c>
      <c r="N204" s="37">
        <v>4966</v>
      </c>
      <c r="O204" s="37">
        <v>36</v>
      </c>
      <c r="P204" s="37">
        <v>14574</v>
      </c>
      <c r="Q204" s="37">
        <v>305297</v>
      </c>
      <c r="R204" s="37">
        <v>1572</v>
      </c>
      <c r="S204" s="37">
        <v>3728</v>
      </c>
      <c r="T204" s="37">
        <v>444183</v>
      </c>
      <c r="U204" s="37">
        <v>2025988</v>
      </c>
      <c r="V204" s="37">
        <v>14304027</v>
      </c>
    </row>
    <row r="205" spans="2:22" x14ac:dyDescent="0.2">
      <c r="B205" s="17">
        <v>44044</v>
      </c>
      <c r="C205" s="37">
        <v>5389</v>
      </c>
      <c r="D205" s="37">
        <v>2947</v>
      </c>
      <c r="E205" s="37">
        <v>316</v>
      </c>
      <c r="F205" s="37">
        <v>13243</v>
      </c>
      <c r="G205" s="37">
        <v>2874</v>
      </c>
      <c r="H205" s="37">
        <v>613</v>
      </c>
      <c r="I205" s="37">
        <v>416</v>
      </c>
      <c r="J205" s="37">
        <v>14886</v>
      </c>
      <c r="K205" s="37">
        <v>228972</v>
      </c>
      <c r="L205" s="37">
        <v>14955</v>
      </c>
      <c r="M205" s="37">
        <v>1146</v>
      </c>
      <c r="N205" s="37">
        <v>4980</v>
      </c>
      <c r="O205" s="37">
        <v>31</v>
      </c>
      <c r="P205" s="37">
        <v>14535</v>
      </c>
      <c r="Q205" s="37">
        <v>305303</v>
      </c>
      <c r="R205" s="37">
        <v>1531</v>
      </c>
      <c r="S205" s="37">
        <v>3705</v>
      </c>
      <c r="T205" s="37">
        <v>443080</v>
      </c>
      <c r="U205" s="37">
        <v>2020685</v>
      </c>
      <c r="V205" s="37">
        <v>14200542</v>
      </c>
    </row>
    <row r="206" spans="2:22" x14ac:dyDescent="0.2">
      <c r="B206" s="17">
        <v>44075</v>
      </c>
      <c r="C206" s="37">
        <v>5598</v>
      </c>
      <c r="D206" s="37">
        <v>2949</v>
      </c>
      <c r="E206" s="37">
        <v>301</v>
      </c>
      <c r="F206" s="37">
        <v>11825</v>
      </c>
      <c r="G206" s="37">
        <v>3038</v>
      </c>
      <c r="H206" s="37">
        <v>608</v>
      </c>
      <c r="I206" s="37">
        <v>423</v>
      </c>
      <c r="J206" s="37">
        <v>14280</v>
      </c>
      <c r="K206" s="37">
        <v>233387</v>
      </c>
      <c r="L206" s="37">
        <v>14399</v>
      </c>
      <c r="M206" s="37">
        <v>1151</v>
      </c>
      <c r="N206" s="37">
        <v>4700</v>
      </c>
      <c r="O206" s="37">
        <v>36</v>
      </c>
      <c r="P206" s="37">
        <v>13377</v>
      </c>
      <c r="Q206" s="37">
        <v>306072</v>
      </c>
      <c r="R206" s="37">
        <v>1571</v>
      </c>
      <c r="S206" s="37">
        <v>3762</v>
      </c>
      <c r="T206" s="37">
        <v>439733</v>
      </c>
      <c r="U206" s="37">
        <v>2032504</v>
      </c>
      <c r="V206" s="37">
        <v>14414332</v>
      </c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Paro Registrado Área Metrop.</vt:lpstr>
      <vt:lpstr>sección actividad Málaga</vt:lpstr>
      <vt:lpstr>grupo profesional</vt:lpstr>
      <vt:lpstr>nivel académico</vt:lpstr>
      <vt:lpstr>sexo</vt:lpstr>
      <vt:lpstr>edad</vt:lpstr>
      <vt:lpstr>sectores económicos</vt:lpstr>
      <vt:lpstr>Total Afiliados Trabajadores</vt:lpstr>
      <vt:lpstr>Rég. General Trabajadores</vt:lpstr>
      <vt:lpstr>Rég. Especial Autónomos</vt:lpstr>
      <vt:lpstr>Rég. Especial Hogar</vt:lpstr>
      <vt:lpstr>Rég. Especial Agrario</vt:lpstr>
      <vt:lpstr>Rég. Especial Mar</vt:lpstr>
      <vt:lpstr>Contratos Área Metrop.</vt:lpstr>
      <vt:lpstr>tipo contrato</vt:lpstr>
      <vt:lpstr>edad (2)</vt:lpstr>
      <vt:lpstr>indefinidos</vt:lpstr>
      <vt:lpstr>sexo (2)</vt:lpstr>
      <vt:lpstr>grupo profesional (2)</vt:lpstr>
      <vt:lpstr>sección actividad</vt:lpstr>
      <vt:lpstr>nivel académico (2)</vt:lpstr>
      <vt:lpstr>sector económico</vt:lpstr>
      <vt:lpstr>Activos</vt:lpstr>
      <vt:lpstr>Ocupados</vt:lpstr>
      <vt:lpstr>Parados</vt:lpstr>
      <vt:lpstr>educ superior</vt:lpstr>
      <vt:lpstr>Ocupados sector act</vt:lpstr>
      <vt:lpstr>Inactivos total</vt:lpstr>
      <vt:lpstr>tasa actividad</vt:lpstr>
      <vt:lpstr>Tasa paro</vt:lpstr>
    </vt:vector>
  </TitlesOfParts>
  <Manager/>
  <Company>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felipecc</cp:lastModifiedBy>
  <cp:revision/>
  <dcterms:created xsi:type="dcterms:W3CDTF">2004-10-04T08:58:30Z</dcterms:created>
  <dcterms:modified xsi:type="dcterms:W3CDTF">2020-12-18T13:01:05Z</dcterms:modified>
  <cp:category/>
  <cp:contentStatus/>
</cp:coreProperties>
</file>